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F\BFI\BUDŻET 2025\BUDŻET NA 2025r. - tekst jednolity\"/>
    </mc:Choice>
  </mc:AlternateContent>
  <xr:revisionPtr revIDLastSave="0" documentId="13_ncr:1_{CFC6781E-B975-4775-B4DF-556844165BF5}" xr6:coauthVersionLast="36" xr6:coauthVersionMax="47" xr10:uidLastSave="{00000000-0000-0000-0000-000000000000}"/>
  <bookViews>
    <workbookView xWindow="2010" yWindow="1365" windowWidth="14175" windowHeight="13890" tabRatio="878" xr2:uid="{00000000-000D-0000-FFFF-FFFF00000000}"/>
  </bookViews>
  <sheets>
    <sheet name="Tabela Nr 1 dochody" sheetId="17" r:id="rId1"/>
    <sheet name="Tabela Nr 2 wydatki" sheetId="16" r:id="rId2"/>
    <sheet name="Tabela nr 3" sheetId="18" r:id="rId3"/>
    <sheet name="Załącznik Nr 1" sheetId="8" r:id="rId4"/>
    <sheet name="Załącznik 2" sheetId="11" r:id="rId5"/>
    <sheet name="Załącznik Nr 3" sheetId="10" r:id="rId6"/>
    <sheet name="Załącznik Nr 4" sheetId="2" r:id="rId7"/>
    <sheet name="Załącznik Nr 5" sheetId="3" r:id="rId8"/>
    <sheet name="Załącznik Nr 6" sheetId="4" r:id="rId9"/>
    <sheet name="Załącznik Nr 7" sheetId="5" r:id="rId10"/>
    <sheet name="Załącznik Nr 8" sheetId="19" r:id="rId11"/>
    <sheet name=" Załącznik Nr 9" sheetId="20" r:id="rId12"/>
    <sheet name=" Załącznik Nr 10" sheetId="21" r:id="rId13"/>
    <sheet name=" Załącznik Nr 11" sheetId="22" r:id="rId14"/>
    <sheet name="Zał Nr 12 adm.rząd.doch." sheetId="13" r:id="rId15"/>
    <sheet name="Zał Nr 12 adm.rzad.wyd." sheetId="14" r:id="rId16"/>
    <sheet name="Zał Nr 13" sheetId="15" r:id="rId17"/>
    <sheet name="Załącznik Nr 14" sheetId="6" r:id="rId18"/>
  </sheets>
  <definedNames>
    <definedName name="a" localSheetId="0">#REF!</definedName>
    <definedName name="a">#REF!</definedName>
    <definedName name="nowwa" localSheetId="1">#REF!</definedName>
    <definedName name="nowwa" localSheetId="14">#REF!</definedName>
    <definedName name="nowwa" localSheetId="17">#REF!</definedName>
    <definedName name="nowwa">#REF!</definedName>
    <definedName name="Obszar_1093uku" localSheetId="1">#REF!</definedName>
    <definedName name="Obszar_1093uku" localSheetId="2">#REF!</definedName>
    <definedName name="Obszar_1093uku" localSheetId="14">#REF!</definedName>
    <definedName name="Obszar_1093uku" localSheetId="3">#REF!</definedName>
    <definedName name="Obszar_1093uku" localSheetId="5">#REF!</definedName>
    <definedName name="Obszar_1093uku">#REF!</definedName>
    <definedName name="_xlnm.Print_Area" localSheetId="12">' Załącznik Nr 10'!$A$1:$G$24</definedName>
    <definedName name="_xlnm.Print_Area" localSheetId="13">' Załącznik Nr 11'!$A$1:$G$18</definedName>
    <definedName name="_xlnm.Print_Area" localSheetId="11">' Załącznik Nr 9'!$A$1:$G$20</definedName>
    <definedName name="_xlnm.Print_Area" localSheetId="0">'Tabela Nr 1 dochody'!$A$1:$I$354</definedName>
    <definedName name="_xlnm.Print_Area" localSheetId="1">'Tabela Nr 2 wydatki'!$A$1:$E$1802</definedName>
    <definedName name="_xlnm.Print_Area" localSheetId="2">'Tabela nr 3'!$A$1:$J$1423</definedName>
    <definedName name="_xlnm.Print_Area" localSheetId="15">'Zał Nr 12 adm.rzad.wyd.'!$A$1:$L$114</definedName>
    <definedName name="_xlnm.Print_Area" localSheetId="14">'Zał Nr 12 adm.rząd.doch.'!$A$1:$E$51</definedName>
    <definedName name="_xlnm.Print_Area" localSheetId="16">'Zał Nr 13'!$A$1:$G$21</definedName>
    <definedName name="_xlnm.Print_Area" localSheetId="4">'Załącznik 2'!$A$1:$H$80</definedName>
    <definedName name="_xlnm.Print_Area" localSheetId="3">'Załącznik Nr 1'!$A$1:$F$44</definedName>
    <definedName name="_xlnm.Print_Area" localSheetId="17">'Załącznik Nr 14'!$A$1:$D$23</definedName>
    <definedName name="_xlnm.Print_Area" localSheetId="5">'Załącznik Nr 3'!$A$1:$H$31</definedName>
    <definedName name="_xlnm.Print_Area" localSheetId="6">'Załącznik Nr 4'!$A$1:$H$7</definedName>
    <definedName name="_xlnm.Print_Area" localSheetId="7">'Załącznik Nr 5'!$A$1:$I$13</definedName>
    <definedName name="_xlnm.Print_Area" localSheetId="8">'Załącznik Nr 6'!$A$1:$I$15</definedName>
    <definedName name="_xlnm.Print_Area" localSheetId="9">'Załącznik Nr 7'!$A$1:$K$23</definedName>
    <definedName name="t">#REF!</definedName>
    <definedName name="_xlnm.Print_Titles" localSheetId="0">'Tabela Nr 1 dochody'!$5:$7</definedName>
    <definedName name="_xlnm.Print_Titles" localSheetId="1">'Tabela Nr 2 wydatki'!$6:$7</definedName>
    <definedName name="_xlnm.Print_Titles" localSheetId="2">'Tabela nr 3'!$4:$6</definedName>
    <definedName name="_xlnm.Print_Titles" localSheetId="15">'Zał Nr 12 adm.rzad.wyd.'!$1:$5</definedName>
    <definedName name="_xlnm.Print_Titles" localSheetId="5">'Załącznik Nr 3'!$3:$4</definedName>
    <definedName name="_xlnm.Print_Titles" localSheetId="7">'Załącznik Nr 5'!$4:$6</definedName>
    <definedName name="_xlnm.Print_Titles" localSheetId="8">'Załącznik Nr 6'!$4:$6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1" l="1"/>
  <c r="P1046" i="16"/>
  <c r="I65" i="17"/>
  <c r="Z298" i="16" l="1"/>
  <c r="E14" i="4" l="1"/>
  <c r="G13" i="4"/>
  <c r="E13" i="4" s="1"/>
  <c r="F13" i="4"/>
  <c r="E950" i="16"/>
  <c r="AI756" i="16"/>
  <c r="F31" i="10"/>
  <c r="G31" i="10"/>
  <c r="AI752" i="16" l="1"/>
  <c r="G31" i="11"/>
  <c r="G80" i="11"/>
  <c r="F1133" i="16"/>
  <c r="E1133" i="16" s="1"/>
  <c r="F1132" i="16"/>
  <c r="E1132" i="16" s="1"/>
  <c r="P1065" i="16"/>
  <c r="I76" i="17" l="1"/>
  <c r="I397" i="17" s="1"/>
  <c r="I80" i="17"/>
  <c r="I78" i="17" s="1"/>
  <c r="I84" i="17"/>
  <c r="I82" i="17" s="1"/>
  <c r="F318" i="16"/>
  <c r="F319" i="16"/>
  <c r="F320" i="16"/>
  <c r="F321" i="16"/>
  <c r="E321" i="16" s="1"/>
  <c r="E320" i="16" s="1"/>
  <c r="E319" i="16" s="1"/>
  <c r="E318" i="16" s="1"/>
  <c r="F322" i="16"/>
  <c r="F323" i="16"/>
  <c r="F324" i="16"/>
  <c r="F325" i="16"/>
  <c r="E325" i="16" s="1"/>
  <c r="E324" i="16" s="1"/>
  <c r="E323" i="16" s="1"/>
  <c r="E322" i="16" s="1"/>
  <c r="F17" i="8"/>
  <c r="AC1659" i="16"/>
  <c r="D23" i="21" l="1"/>
  <c r="F18" i="22" l="1"/>
  <c r="E18" i="22"/>
  <c r="D17" i="22"/>
  <c r="D16" i="22"/>
  <c r="F9" i="22"/>
  <c r="E9" i="22"/>
  <c r="D8" i="22"/>
  <c r="D7" i="22"/>
  <c r="F24" i="21"/>
  <c r="E24" i="21"/>
  <c r="D22" i="21"/>
  <c r="D24" i="21" s="1"/>
  <c r="F17" i="21"/>
  <c r="E17" i="21"/>
  <c r="D16" i="21"/>
  <c r="D17" i="21" s="1"/>
  <c r="F9" i="21"/>
  <c r="E9" i="21"/>
  <c r="D8" i="21"/>
  <c r="D7" i="21"/>
  <c r="F20" i="20"/>
  <c r="E20" i="20"/>
  <c r="D19" i="20"/>
  <c r="D18" i="20"/>
  <c r="D17" i="20"/>
  <c r="D16" i="20"/>
  <c r="F11" i="20"/>
  <c r="E11" i="20"/>
  <c r="D10" i="20"/>
  <c r="D9" i="20"/>
  <c r="D8" i="20"/>
  <c r="D7" i="20"/>
  <c r="F39" i="19"/>
  <c r="E39" i="19"/>
  <c r="D38" i="19"/>
  <c r="D37" i="19"/>
  <c r="D36" i="19"/>
  <c r="D35" i="19"/>
  <c r="D34" i="19"/>
  <c r="D33" i="19"/>
  <c r="D32" i="19"/>
  <c r="D31" i="19"/>
  <c r="D30" i="19"/>
  <c r="D29" i="19"/>
  <c r="F24" i="19"/>
  <c r="E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J1420" i="18"/>
  <c r="I1420" i="18"/>
  <c r="H1420" i="18"/>
  <c r="G1420" i="18"/>
  <c r="F1420" i="18"/>
  <c r="F1417" i="18"/>
  <c r="F1416" i="18"/>
  <c r="F1415" i="18"/>
  <c r="F1414" i="18"/>
  <c r="F1413" i="18"/>
  <c r="F1412" i="18"/>
  <c r="J1411" i="18"/>
  <c r="I1411" i="18"/>
  <c r="H1411" i="18"/>
  <c r="G1411" i="18"/>
  <c r="F1410" i="18"/>
  <c r="F1409" i="18"/>
  <c r="F1408" i="18"/>
  <c r="J1407" i="18"/>
  <c r="J1406" i="18" s="1"/>
  <c r="J1405" i="18" s="1"/>
  <c r="J1403" i="18" s="1"/>
  <c r="I1407" i="18"/>
  <c r="H1407" i="18"/>
  <c r="G1407" i="18"/>
  <c r="F1402" i="18"/>
  <c r="F1401" i="18"/>
  <c r="J1400" i="18"/>
  <c r="I1400" i="18"/>
  <c r="H1400" i="18"/>
  <c r="G1400" i="18"/>
  <c r="F1399" i="18"/>
  <c r="F1398" i="18"/>
  <c r="F1397" i="18"/>
  <c r="F1396" i="18"/>
  <c r="F1395" i="18"/>
  <c r="F1394" i="18"/>
  <c r="F1393" i="18"/>
  <c r="F1392" i="18"/>
  <c r="J1391" i="18"/>
  <c r="I1391" i="18"/>
  <c r="H1391" i="18"/>
  <c r="G1391" i="18"/>
  <c r="F1390" i="18"/>
  <c r="F1389" i="18"/>
  <c r="F1388" i="18"/>
  <c r="J1387" i="18"/>
  <c r="I1387" i="18"/>
  <c r="H1387" i="18"/>
  <c r="G1387" i="18"/>
  <c r="F1382" i="18"/>
  <c r="F1381" i="18"/>
  <c r="F1380" i="18" s="1"/>
  <c r="J1380" i="18"/>
  <c r="I1380" i="18"/>
  <c r="H1380" i="18"/>
  <c r="G1380" i="18"/>
  <c r="F1379" i="18"/>
  <c r="F1378" i="18"/>
  <c r="F1377" i="18"/>
  <c r="F1376" i="18"/>
  <c r="F1375" i="18"/>
  <c r="F1374" i="18"/>
  <c r="J1373" i="18"/>
  <c r="I1373" i="18"/>
  <c r="H1373" i="18"/>
  <c r="G1373" i="18"/>
  <c r="G1366" i="18" s="1"/>
  <c r="F1372" i="18"/>
  <c r="F1371" i="18"/>
  <c r="F1370" i="18"/>
  <c r="F1369" i="18"/>
  <c r="F1368" i="18"/>
  <c r="J1367" i="18"/>
  <c r="I1367" i="18"/>
  <c r="H1367" i="18"/>
  <c r="G1367" i="18"/>
  <c r="F1362" i="18"/>
  <c r="F1361" i="18"/>
  <c r="F1360" i="18" s="1"/>
  <c r="J1360" i="18"/>
  <c r="I1360" i="18"/>
  <c r="H1360" i="18"/>
  <c r="G1360" i="18"/>
  <c r="F1359" i="18"/>
  <c r="F1358" i="18"/>
  <c r="F1357" i="18"/>
  <c r="J1356" i="18"/>
  <c r="I1356" i="18"/>
  <c r="H1356" i="18"/>
  <c r="G1356" i="18"/>
  <c r="F1355" i="18"/>
  <c r="F1354" i="18"/>
  <c r="F1353" i="18"/>
  <c r="F1352" i="18"/>
  <c r="F1351" i="18"/>
  <c r="F1350" i="18"/>
  <c r="F1349" i="18"/>
  <c r="F1348" i="18"/>
  <c r="J1347" i="18"/>
  <c r="I1347" i="18"/>
  <c r="H1347" i="18"/>
  <c r="H1346" i="18" s="1"/>
  <c r="G1347" i="18"/>
  <c r="G1346" i="18" s="1"/>
  <c r="F1342" i="18"/>
  <c r="F1341" i="18"/>
  <c r="J1340" i="18"/>
  <c r="I1340" i="18"/>
  <c r="H1340" i="18"/>
  <c r="G1340" i="18"/>
  <c r="F1339" i="18"/>
  <c r="F1338" i="18"/>
  <c r="F1337" i="18"/>
  <c r="F1336" i="18"/>
  <c r="J1335" i="18"/>
  <c r="I1335" i="18"/>
  <c r="H1335" i="18"/>
  <c r="G1335" i="18"/>
  <c r="F1334" i="18"/>
  <c r="F1333" i="18"/>
  <c r="F1332" i="18"/>
  <c r="F1331" i="18"/>
  <c r="F1330" i="18"/>
  <c r="F1329" i="18"/>
  <c r="J1328" i="18"/>
  <c r="I1328" i="18"/>
  <c r="H1328" i="18"/>
  <c r="G1328" i="18"/>
  <c r="F1323" i="18"/>
  <c r="F1322" i="18"/>
  <c r="J1321" i="18"/>
  <c r="I1321" i="18"/>
  <c r="H1321" i="18"/>
  <c r="G1321" i="18"/>
  <c r="F1320" i="18"/>
  <c r="F1319" i="18"/>
  <c r="F1318" i="18"/>
  <c r="F1317" i="18"/>
  <c r="F1316" i="18"/>
  <c r="F1315" i="18"/>
  <c r="F1314" i="18"/>
  <c r="J1313" i="18"/>
  <c r="I1313" i="18"/>
  <c r="H1313" i="18"/>
  <c r="G1313" i="18"/>
  <c r="F1312" i="18"/>
  <c r="F1311" i="18"/>
  <c r="F1310" i="18"/>
  <c r="F1309" i="18"/>
  <c r="F1308" i="18"/>
  <c r="J1307" i="18"/>
  <c r="I1307" i="18"/>
  <c r="H1307" i="18"/>
  <c r="G1307" i="18"/>
  <c r="F1306" i="18"/>
  <c r="F1305" i="18"/>
  <c r="J1304" i="18"/>
  <c r="I1304" i="18"/>
  <c r="H1304" i="18"/>
  <c r="G1304" i="18"/>
  <c r="F1301" i="18"/>
  <c r="F1300" i="18"/>
  <c r="J1299" i="18"/>
  <c r="I1299" i="18"/>
  <c r="H1299" i="18"/>
  <c r="G1299" i="18"/>
  <c r="F1298" i="18"/>
  <c r="F1297" i="18"/>
  <c r="F1296" i="18"/>
  <c r="F1295" i="18"/>
  <c r="F1294" i="18"/>
  <c r="F1293" i="18"/>
  <c r="F1292" i="18"/>
  <c r="F1291" i="18"/>
  <c r="J1290" i="18"/>
  <c r="I1290" i="18"/>
  <c r="H1290" i="18"/>
  <c r="G1290" i="18"/>
  <c r="F1289" i="18"/>
  <c r="F1288" i="18"/>
  <c r="F1287" i="18"/>
  <c r="F1286" i="18"/>
  <c r="F1285" i="18"/>
  <c r="J1284" i="18"/>
  <c r="I1284" i="18"/>
  <c r="H1284" i="18"/>
  <c r="G1284" i="18"/>
  <c r="F1283" i="18"/>
  <c r="F1282" i="18"/>
  <c r="F1281" i="18" s="1"/>
  <c r="J1281" i="18"/>
  <c r="I1281" i="18"/>
  <c r="H1281" i="18"/>
  <c r="G1281" i="18"/>
  <c r="F1278" i="18"/>
  <c r="F1277" i="18"/>
  <c r="J1276" i="18"/>
  <c r="I1276" i="18"/>
  <c r="H1276" i="18"/>
  <c r="G1276" i="18"/>
  <c r="F1275" i="18"/>
  <c r="F1274" i="18"/>
  <c r="F1273" i="18"/>
  <c r="J1272" i="18"/>
  <c r="I1272" i="18"/>
  <c r="H1272" i="18"/>
  <c r="G1272" i="18"/>
  <c r="F1271" i="18"/>
  <c r="F1270" i="18"/>
  <c r="F1269" i="18"/>
  <c r="F1268" i="18"/>
  <c r="F1267" i="18"/>
  <c r="J1266" i="18"/>
  <c r="I1266" i="18"/>
  <c r="H1266" i="18"/>
  <c r="G1266" i="18"/>
  <c r="F1265" i="18"/>
  <c r="F1264" i="18"/>
  <c r="J1263" i="18"/>
  <c r="I1263" i="18"/>
  <c r="H1263" i="18"/>
  <c r="G1263" i="18"/>
  <c r="F1260" i="18"/>
  <c r="F1259" i="18"/>
  <c r="F1258" i="18" s="1"/>
  <c r="J1258" i="18"/>
  <c r="I1258" i="18"/>
  <c r="H1258" i="18"/>
  <c r="G1258" i="18"/>
  <c r="F1257" i="18"/>
  <c r="F1256" i="18"/>
  <c r="F1255" i="18"/>
  <c r="J1254" i="18"/>
  <c r="I1254" i="18"/>
  <c r="H1254" i="18"/>
  <c r="G1254" i="18"/>
  <c r="F1253" i="18"/>
  <c r="F1252" i="18"/>
  <c r="F1251" i="18"/>
  <c r="F1250" i="18"/>
  <c r="F1249" i="18"/>
  <c r="J1248" i="18"/>
  <c r="I1248" i="18"/>
  <c r="H1248" i="18"/>
  <c r="G1248" i="18"/>
  <c r="F1247" i="18"/>
  <c r="F1246" i="18"/>
  <c r="J1245" i="18"/>
  <c r="I1245" i="18"/>
  <c r="H1245" i="18"/>
  <c r="G1245" i="18"/>
  <c r="F1242" i="18"/>
  <c r="F1241" i="18"/>
  <c r="F1240" i="18" s="1"/>
  <c r="J1240" i="18"/>
  <c r="I1240" i="18"/>
  <c r="H1240" i="18"/>
  <c r="G1240" i="18"/>
  <c r="F1239" i="18"/>
  <c r="F1238" i="18"/>
  <c r="F1237" i="18"/>
  <c r="F1236" i="18"/>
  <c r="F1235" i="18"/>
  <c r="F1234" i="18"/>
  <c r="F1233" i="18"/>
  <c r="F1232" i="18"/>
  <c r="F1231" i="18"/>
  <c r="F1230" i="18"/>
  <c r="F1229" i="18"/>
  <c r="F1228" i="18"/>
  <c r="F1227" i="18"/>
  <c r="F1226" i="18"/>
  <c r="F1225" i="18"/>
  <c r="F1224" i="18"/>
  <c r="J1223" i="18"/>
  <c r="I1223" i="18"/>
  <c r="H1223" i="18"/>
  <c r="G1223" i="18"/>
  <c r="F1222" i="18"/>
  <c r="F1221" i="18"/>
  <c r="F1220" i="18"/>
  <c r="F1219" i="18"/>
  <c r="F1218" i="18"/>
  <c r="F1217" i="18"/>
  <c r="F1216" i="18"/>
  <c r="F1215" i="18"/>
  <c r="F1214" i="18"/>
  <c r="F1213" i="18"/>
  <c r="F1212" i="18"/>
  <c r="F1211" i="18"/>
  <c r="J1210" i="18"/>
  <c r="I1210" i="18"/>
  <c r="H1210" i="18"/>
  <c r="G1210" i="18"/>
  <c r="F1209" i="18"/>
  <c r="F1208" i="18"/>
  <c r="F1207" i="18"/>
  <c r="F1206" i="18"/>
  <c r="J1205" i="18"/>
  <c r="I1205" i="18"/>
  <c r="H1205" i="18"/>
  <c r="G1205" i="18"/>
  <c r="F1200" i="18"/>
  <c r="F1199" i="18"/>
  <c r="J1198" i="18"/>
  <c r="I1198" i="18"/>
  <c r="H1198" i="18"/>
  <c r="G1198" i="18"/>
  <c r="F1197" i="18"/>
  <c r="F1196" i="18"/>
  <c r="F1195" i="18"/>
  <c r="F1194" i="18"/>
  <c r="J1193" i="18"/>
  <c r="I1193" i="18"/>
  <c r="H1193" i="18"/>
  <c r="G1193" i="18"/>
  <c r="F1192" i="18"/>
  <c r="F1191" i="18"/>
  <c r="F1190" i="18"/>
  <c r="F1189" i="18"/>
  <c r="F1188" i="18"/>
  <c r="F1187" i="18"/>
  <c r="F1186" i="18"/>
  <c r="F1185" i="18"/>
  <c r="F1184" i="18"/>
  <c r="F1183" i="18"/>
  <c r="J1182" i="18"/>
  <c r="I1182" i="18"/>
  <c r="H1182" i="18"/>
  <c r="G1182" i="18"/>
  <c r="F1181" i="18"/>
  <c r="F1180" i="18"/>
  <c r="J1179" i="18"/>
  <c r="I1179" i="18"/>
  <c r="H1179" i="18"/>
  <c r="G1179" i="18"/>
  <c r="F1176" i="18"/>
  <c r="F1175" i="18"/>
  <c r="F1174" i="18" s="1"/>
  <c r="J1174" i="18"/>
  <c r="I1174" i="18"/>
  <c r="H1174" i="18"/>
  <c r="G1174" i="18"/>
  <c r="F1173" i="18"/>
  <c r="F1172" i="18"/>
  <c r="F1171" i="18"/>
  <c r="F1170" i="18"/>
  <c r="J1169" i="18"/>
  <c r="I1169" i="18"/>
  <c r="H1169" i="18"/>
  <c r="G1169" i="18"/>
  <c r="F1168" i="18"/>
  <c r="F1167" i="18"/>
  <c r="F1166" i="18"/>
  <c r="F1165" i="18"/>
  <c r="F1164" i="18"/>
  <c r="F1163" i="18"/>
  <c r="F1162" i="18"/>
  <c r="F1161" i="18"/>
  <c r="F1160" i="18"/>
  <c r="F1159" i="18"/>
  <c r="J1158" i="18"/>
  <c r="I1158" i="18"/>
  <c r="H1158" i="18"/>
  <c r="G1158" i="18"/>
  <c r="F1157" i="18"/>
  <c r="F1156" i="18"/>
  <c r="J1155" i="18"/>
  <c r="I1155" i="18"/>
  <c r="H1155" i="18"/>
  <c r="G1155" i="18"/>
  <c r="F1152" i="18"/>
  <c r="F1151" i="18"/>
  <c r="J1150" i="18"/>
  <c r="I1150" i="18"/>
  <c r="H1150" i="18"/>
  <c r="G1150" i="18"/>
  <c r="F1149" i="18"/>
  <c r="F1148" i="18"/>
  <c r="F1147" i="18"/>
  <c r="F1146" i="18"/>
  <c r="F1145" i="18"/>
  <c r="F1144" i="18"/>
  <c r="F1143" i="18"/>
  <c r="F1142" i="18"/>
  <c r="F1141" i="18"/>
  <c r="F1140" i="18"/>
  <c r="F1139" i="18"/>
  <c r="F1138" i="18"/>
  <c r="F1137" i="18"/>
  <c r="F1136" i="18"/>
  <c r="F1135" i="18"/>
  <c r="F1134" i="18"/>
  <c r="J1133" i="18"/>
  <c r="I1133" i="18"/>
  <c r="H1133" i="18"/>
  <c r="G1133" i="18"/>
  <c r="F1132" i="18"/>
  <c r="F1131" i="18"/>
  <c r="F1130" i="18"/>
  <c r="F1129" i="18"/>
  <c r="F1128" i="18"/>
  <c r="F1127" i="18"/>
  <c r="F1126" i="18"/>
  <c r="F1125" i="18"/>
  <c r="F1124" i="18"/>
  <c r="F1123" i="18"/>
  <c r="F1122" i="18"/>
  <c r="F1121" i="18"/>
  <c r="J1120" i="18"/>
  <c r="I1120" i="18"/>
  <c r="H1120" i="18"/>
  <c r="G1120" i="18"/>
  <c r="F1119" i="18"/>
  <c r="F1118" i="18"/>
  <c r="J1117" i="18"/>
  <c r="I1117" i="18"/>
  <c r="H1117" i="18"/>
  <c r="G1117" i="18"/>
  <c r="F1114" i="18"/>
  <c r="F1113" i="18"/>
  <c r="J1112" i="18"/>
  <c r="I1112" i="18"/>
  <c r="H1112" i="18"/>
  <c r="G1112" i="18"/>
  <c r="F1111" i="18"/>
  <c r="F1110" i="18"/>
  <c r="F1109" i="18"/>
  <c r="F1108" i="18"/>
  <c r="F1107" i="18"/>
  <c r="F1106" i="18"/>
  <c r="F1105" i="18"/>
  <c r="F1104" i="18"/>
  <c r="J1103" i="18"/>
  <c r="I1103" i="18"/>
  <c r="H1103" i="18"/>
  <c r="G1103" i="18"/>
  <c r="F1102" i="18"/>
  <c r="F1101" i="18"/>
  <c r="F1100" i="18"/>
  <c r="F1099" i="18"/>
  <c r="F1098" i="18"/>
  <c r="F1097" i="18"/>
  <c r="F1096" i="18"/>
  <c r="F1095" i="18"/>
  <c r="F1094" i="18"/>
  <c r="F1093" i="18"/>
  <c r="F1092" i="18"/>
  <c r="F1091" i="18"/>
  <c r="J1090" i="18"/>
  <c r="I1090" i="18"/>
  <c r="H1090" i="18"/>
  <c r="G1090" i="18"/>
  <c r="F1089" i="18"/>
  <c r="F1088" i="18"/>
  <c r="F1087" i="18"/>
  <c r="F1086" i="18"/>
  <c r="J1085" i="18"/>
  <c r="I1085" i="18"/>
  <c r="H1085" i="18"/>
  <c r="G1085" i="18"/>
  <c r="F1080" i="18"/>
  <c r="F1079" i="18"/>
  <c r="J1078" i="18"/>
  <c r="I1078" i="18"/>
  <c r="H1078" i="18"/>
  <c r="G1078" i="18"/>
  <c r="F1077" i="18"/>
  <c r="F1076" i="18"/>
  <c r="J1075" i="18"/>
  <c r="I1075" i="18"/>
  <c r="H1075" i="18"/>
  <c r="G1075" i="18"/>
  <c r="G1074" i="18" s="1"/>
  <c r="F1073" i="18"/>
  <c r="F1072" i="18"/>
  <c r="J1071" i="18"/>
  <c r="I1071" i="18"/>
  <c r="H1071" i="18"/>
  <c r="G1071" i="18"/>
  <c r="F1070" i="18"/>
  <c r="F1069" i="18"/>
  <c r="J1068" i="18"/>
  <c r="I1068" i="18"/>
  <c r="H1068" i="18"/>
  <c r="G1068" i="18"/>
  <c r="G1067" i="18" s="1"/>
  <c r="F1066" i="18"/>
  <c r="F1065" i="18"/>
  <c r="F1064" i="18"/>
  <c r="F1063" i="18"/>
  <c r="F1062" i="18"/>
  <c r="F1061" i="18"/>
  <c r="J1060" i="18"/>
  <c r="I1060" i="18"/>
  <c r="H1060" i="18"/>
  <c r="G1060" i="18"/>
  <c r="F1059" i="18"/>
  <c r="F1058" i="18"/>
  <c r="F1057" i="18"/>
  <c r="F1056" i="18"/>
  <c r="F1055" i="18"/>
  <c r="F1054" i="18"/>
  <c r="F1053" i="18"/>
  <c r="F1052" i="18"/>
  <c r="J1051" i="18"/>
  <c r="I1051" i="18"/>
  <c r="H1051" i="18"/>
  <c r="H1050" i="18" s="1"/>
  <c r="G1051" i="18"/>
  <c r="G1050" i="18" s="1"/>
  <c r="I1050" i="18"/>
  <c r="F1048" i="18"/>
  <c r="F1047" i="18"/>
  <c r="F1046" i="18"/>
  <c r="J1045" i="18"/>
  <c r="J1044" i="18" s="1"/>
  <c r="I1045" i="18"/>
  <c r="I1044" i="18" s="1"/>
  <c r="H1045" i="18"/>
  <c r="H1044" i="18" s="1"/>
  <c r="G1045" i="18"/>
  <c r="G1044" i="18" s="1"/>
  <c r="F1043" i="18"/>
  <c r="F1042" i="18"/>
  <c r="F1041" i="18"/>
  <c r="F1040" i="18"/>
  <c r="F1039" i="18"/>
  <c r="F1038" i="18"/>
  <c r="F1037" i="18"/>
  <c r="F1036" i="18"/>
  <c r="J1035" i="18"/>
  <c r="I1035" i="18"/>
  <c r="H1035" i="18"/>
  <c r="G1035" i="18"/>
  <c r="F1034" i="18"/>
  <c r="F1033" i="18"/>
  <c r="F1032" i="18"/>
  <c r="F1031" i="18"/>
  <c r="F1030" i="18"/>
  <c r="F1029" i="18"/>
  <c r="F1028" i="18"/>
  <c r="F1027" i="18"/>
  <c r="J1026" i="18"/>
  <c r="J1025" i="18" s="1"/>
  <c r="I1026" i="18"/>
  <c r="I1025" i="18" s="1"/>
  <c r="H1026" i="18"/>
  <c r="G1026" i="18"/>
  <c r="G1025" i="18" s="1"/>
  <c r="F1024" i="18"/>
  <c r="F1023" i="18"/>
  <c r="J1022" i="18"/>
  <c r="I1022" i="18"/>
  <c r="H1022" i="18"/>
  <c r="G1022" i="18"/>
  <c r="F1021" i="18"/>
  <c r="F1020" i="18"/>
  <c r="F1019" i="18" s="1"/>
  <c r="J1019" i="18"/>
  <c r="I1019" i="18"/>
  <c r="H1019" i="18"/>
  <c r="G1019" i="18"/>
  <c r="F1018" i="18"/>
  <c r="F1017" i="18"/>
  <c r="J1016" i="18"/>
  <c r="I1016" i="18"/>
  <c r="H1016" i="18"/>
  <c r="G1016" i="18"/>
  <c r="F1015" i="18"/>
  <c r="F1014" i="18"/>
  <c r="J1013" i="18"/>
  <c r="I1013" i="18"/>
  <c r="H1013" i="18"/>
  <c r="G1013" i="18"/>
  <c r="F1010" i="18"/>
  <c r="F1009" i="18"/>
  <c r="J1008" i="18"/>
  <c r="I1008" i="18"/>
  <c r="H1008" i="18"/>
  <c r="G1008" i="18"/>
  <c r="F1007" i="18"/>
  <c r="F1006" i="18"/>
  <c r="F1005" i="18"/>
  <c r="F1004" i="18"/>
  <c r="F1003" i="18"/>
  <c r="F1002" i="18"/>
  <c r="F1001" i="18"/>
  <c r="F1000" i="18"/>
  <c r="F999" i="18"/>
  <c r="F998" i="18"/>
  <c r="F997" i="18"/>
  <c r="F996" i="18"/>
  <c r="F995" i="18"/>
  <c r="F994" i="18"/>
  <c r="F993" i="18"/>
  <c r="F992" i="18"/>
  <c r="F991" i="18"/>
  <c r="F990" i="18"/>
  <c r="F989" i="18"/>
  <c r="F988" i="18"/>
  <c r="F987" i="18"/>
  <c r="F986" i="18"/>
  <c r="J985" i="18"/>
  <c r="I985" i="18"/>
  <c r="H985" i="18"/>
  <c r="G985" i="18"/>
  <c r="F984" i="18"/>
  <c r="F983" i="18"/>
  <c r="F982" i="18"/>
  <c r="F981" i="18"/>
  <c r="F980" i="18"/>
  <c r="F979" i="18"/>
  <c r="J978" i="18"/>
  <c r="I978" i="18"/>
  <c r="H978" i="18"/>
  <c r="G978" i="18"/>
  <c r="F977" i="18"/>
  <c r="F976" i="18"/>
  <c r="J975" i="18"/>
  <c r="I975" i="18"/>
  <c r="H975" i="18"/>
  <c r="G975" i="18"/>
  <c r="F972" i="18"/>
  <c r="F971" i="18"/>
  <c r="J970" i="18"/>
  <c r="I970" i="18"/>
  <c r="H970" i="18"/>
  <c r="G970" i="18"/>
  <c r="F969" i="18"/>
  <c r="F968" i="18"/>
  <c r="F967" i="18"/>
  <c r="F966" i="18"/>
  <c r="F965" i="18"/>
  <c r="F964" i="18"/>
  <c r="F963" i="18"/>
  <c r="F962" i="18"/>
  <c r="F961" i="18"/>
  <c r="F960" i="18"/>
  <c r="F959" i="18"/>
  <c r="F958" i="18"/>
  <c r="F957" i="18"/>
  <c r="F956" i="18"/>
  <c r="F955" i="18"/>
  <c r="F954" i="18"/>
  <c r="F953" i="18"/>
  <c r="F952" i="18"/>
  <c r="F951" i="18"/>
  <c r="F950" i="18"/>
  <c r="F949" i="18"/>
  <c r="F948" i="18"/>
  <c r="J947" i="18"/>
  <c r="I947" i="18"/>
  <c r="H947" i="18"/>
  <c r="G947" i="18"/>
  <c r="F946" i="18"/>
  <c r="F945" i="18"/>
  <c r="F944" i="18"/>
  <c r="F943" i="18"/>
  <c r="F942" i="18"/>
  <c r="F941" i="18"/>
  <c r="F940" i="18"/>
  <c r="F939" i="18"/>
  <c r="F938" i="18"/>
  <c r="F937" i="18"/>
  <c r="J936" i="18"/>
  <c r="I936" i="18"/>
  <c r="H936" i="18"/>
  <c r="G936" i="18"/>
  <c r="F935" i="18"/>
  <c r="F934" i="18"/>
  <c r="J933" i="18"/>
  <c r="I933" i="18"/>
  <c r="H933" i="18"/>
  <c r="G933" i="18"/>
  <c r="F930" i="18"/>
  <c r="F929" i="18"/>
  <c r="J928" i="18"/>
  <c r="I928" i="18"/>
  <c r="H928" i="18"/>
  <c r="G928" i="18"/>
  <c r="F927" i="18"/>
  <c r="F926" i="18"/>
  <c r="F925" i="18"/>
  <c r="F924" i="18"/>
  <c r="F923" i="18"/>
  <c r="F922" i="18"/>
  <c r="F921" i="18"/>
  <c r="F920" i="18"/>
  <c r="F919" i="18"/>
  <c r="F918" i="18"/>
  <c r="F917" i="18"/>
  <c r="F916" i="18"/>
  <c r="F915" i="18"/>
  <c r="F914" i="18"/>
  <c r="F913" i="18"/>
  <c r="F912" i="18"/>
  <c r="F911" i="18"/>
  <c r="F910" i="18"/>
  <c r="F909" i="18"/>
  <c r="F908" i="18"/>
  <c r="J907" i="18"/>
  <c r="I907" i="18"/>
  <c r="H907" i="18"/>
  <c r="G907" i="18"/>
  <c r="F906" i="18"/>
  <c r="F905" i="18"/>
  <c r="F904" i="18"/>
  <c r="F903" i="18"/>
  <c r="F902" i="18"/>
  <c r="F901" i="18"/>
  <c r="F900" i="18"/>
  <c r="F899" i="18"/>
  <c r="F898" i="18"/>
  <c r="F897" i="18"/>
  <c r="J896" i="18"/>
  <c r="I896" i="18"/>
  <c r="H896" i="18"/>
  <c r="G896" i="18"/>
  <c r="F895" i="18"/>
  <c r="F894" i="18"/>
  <c r="J893" i="18"/>
  <c r="I893" i="18"/>
  <c r="H893" i="18"/>
  <c r="G893" i="18"/>
  <c r="F890" i="18"/>
  <c r="F889" i="18"/>
  <c r="J888" i="18"/>
  <c r="I888" i="18"/>
  <c r="H888" i="18"/>
  <c r="G888" i="18"/>
  <c r="F887" i="18"/>
  <c r="F886" i="18"/>
  <c r="F885" i="18"/>
  <c r="F884" i="18"/>
  <c r="F883" i="18"/>
  <c r="F882" i="18"/>
  <c r="F881" i="18"/>
  <c r="F880" i="18"/>
  <c r="F879" i="18"/>
  <c r="J878" i="18"/>
  <c r="I878" i="18"/>
  <c r="H878" i="18"/>
  <c r="G878" i="18"/>
  <c r="F877" i="18"/>
  <c r="F876" i="18"/>
  <c r="F875" i="18"/>
  <c r="F874" i="18"/>
  <c r="F873" i="18"/>
  <c r="J872" i="18"/>
  <c r="I872" i="18"/>
  <c r="H872" i="18"/>
  <c r="G872" i="18"/>
  <c r="F871" i="18"/>
  <c r="F870" i="18"/>
  <c r="F869" i="18" s="1"/>
  <c r="J869" i="18"/>
  <c r="I869" i="18"/>
  <c r="H869" i="18"/>
  <c r="G869" i="18"/>
  <c r="F866" i="18"/>
  <c r="F865" i="18"/>
  <c r="J864" i="18"/>
  <c r="I864" i="18"/>
  <c r="H864" i="18"/>
  <c r="G864" i="18"/>
  <c r="F863" i="18"/>
  <c r="F862" i="18"/>
  <c r="F861" i="18"/>
  <c r="F860" i="18"/>
  <c r="F859" i="18"/>
  <c r="F858" i="18"/>
  <c r="F857" i="18"/>
  <c r="F856" i="18"/>
  <c r="F855" i="18"/>
  <c r="F854" i="18"/>
  <c r="F853" i="18"/>
  <c r="F852" i="18"/>
  <c r="F851" i="18"/>
  <c r="F850" i="18"/>
  <c r="F849" i="18"/>
  <c r="F848" i="18"/>
  <c r="F847" i="18"/>
  <c r="F846" i="18"/>
  <c r="F845" i="18"/>
  <c r="F844" i="18"/>
  <c r="F843" i="18"/>
  <c r="F842" i="18"/>
  <c r="F841" i="18"/>
  <c r="F840" i="18"/>
  <c r="F839" i="18"/>
  <c r="F838" i="18"/>
  <c r="J837" i="18"/>
  <c r="I837" i="18"/>
  <c r="H837" i="18"/>
  <c r="G837" i="18"/>
  <c r="F836" i="18"/>
  <c r="F835" i="18"/>
  <c r="F834" i="18"/>
  <c r="F833" i="18"/>
  <c r="F832" i="18"/>
  <c r="F831" i="18"/>
  <c r="F830" i="18"/>
  <c r="F829" i="18"/>
  <c r="F828" i="18"/>
  <c r="F827" i="18"/>
  <c r="F826" i="18"/>
  <c r="F825" i="18"/>
  <c r="J824" i="18"/>
  <c r="I824" i="18"/>
  <c r="H824" i="18"/>
  <c r="G824" i="18"/>
  <c r="F823" i="18"/>
  <c r="F822" i="18"/>
  <c r="J821" i="18"/>
  <c r="I821" i="18"/>
  <c r="H821" i="18"/>
  <c r="G821" i="18"/>
  <c r="F818" i="18"/>
  <c r="F817" i="18"/>
  <c r="J816" i="18"/>
  <c r="I816" i="18"/>
  <c r="H816" i="18"/>
  <c r="G816" i="18"/>
  <c r="F815" i="18"/>
  <c r="F814" i="18"/>
  <c r="F813" i="18"/>
  <c r="F812" i="18"/>
  <c r="J811" i="18"/>
  <c r="I811" i="18"/>
  <c r="H811" i="18"/>
  <c r="G811" i="18"/>
  <c r="F810" i="18"/>
  <c r="F809" i="18"/>
  <c r="F808" i="18"/>
  <c r="F807" i="18"/>
  <c r="F806" i="18"/>
  <c r="F805" i="18"/>
  <c r="F804" i="18"/>
  <c r="F803" i="18"/>
  <c r="J802" i="18"/>
  <c r="I802" i="18"/>
  <c r="H802" i="18"/>
  <c r="G802" i="18"/>
  <c r="F801" i="18"/>
  <c r="F800" i="18"/>
  <c r="J799" i="18"/>
  <c r="I799" i="18"/>
  <c r="H799" i="18"/>
  <c r="G799" i="18"/>
  <c r="F796" i="18"/>
  <c r="F795" i="18"/>
  <c r="F794" i="18"/>
  <c r="F793" i="18"/>
  <c r="F792" i="18"/>
  <c r="F791" i="18"/>
  <c r="F790" i="18"/>
  <c r="J789" i="18"/>
  <c r="I789" i="18"/>
  <c r="H789" i="18"/>
  <c r="G789" i="18"/>
  <c r="F788" i="18"/>
  <c r="F787" i="18"/>
  <c r="F786" i="18"/>
  <c r="F785" i="18"/>
  <c r="F784" i="18"/>
  <c r="F783" i="18"/>
  <c r="F782" i="18"/>
  <c r="F781" i="18"/>
  <c r="F780" i="18"/>
  <c r="F779" i="18"/>
  <c r="J778" i="18"/>
  <c r="I778" i="18"/>
  <c r="H778" i="18"/>
  <c r="G778" i="18"/>
  <c r="F774" i="18"/>
  <c r="F773" i="18"/>
  <c r="F772" i="18"/>
  <c r="F771" i="18"/>
  <c r="F770" i="18"/>
  <c r="J769" i="18"/>
  <c r="I769" i="18"/>
  <c r="H769" i="18"/>
  <c r="G769" i="18"/>
  <c r="F768" i="18"/>
  <c r="F767" i="18"/>
  <c r="F766" i="18"/>
  <c r="F765" i="18"/>
  <c r="J764" i="18"/>
  <c r="I764" i="18"/>
  <c r="H764" i="18"/>
  <c r="G764" i="18"/>
  <c r="F763" i="18"/>
  <c r="F762" i="18"/>
  <c r="J761" i="18"/>
  <c r="I761" i="18"/>
  <c r="H761" i="18"/>
  <c r="G761" i="18"/>
  <c r="F758" i="18"/>
  <c r="F757" i="18"/>
  <c r="F756" i="18"/>
  <c r="F755" i="18"/>
  <c r="F754" i="18"/>
  <c r="J753" i="18"/>
  <c r="I753" i="18"/>
  <c r="H753" i="18"/>
  <c r="G753" i="18"/>
  <c r="F752" i="18"/>
  <c r="F751" i="18"/>
  <c r="F750" i="18"/>
  <c r="F749" i="18"/>
  <c r="J748" i="18"/>
  <c r="I748" i="18"/>
  <c r="H748" i="18"/>
  <c r="G748" i="18"/>
  <c r="F747" i="18"/>
  <c r="F746" i="18"/>
  <c r="J745" i="18"/>
  <c r="I745" i="18"/>
  <c r="H745" i="18"/>
  <c r="G745" i="18"/>
  <c r="F742" i="18"/>
  <c r="F741" i="18"/>
  <c r="F740" i="18"/>
  <c r="J739" i="18"/>
  <c r="I739" i="18"/>
  <c r="H739" i="18"/>
  <c r="G739" i="18"/>
  <c r="F738" i="18"/>
  <c r="F737" i="18"/>
  <c r="F736" i="18"/>
  <c r="F735" i="18"/>
  <c r="J734" i="18"/>
  <c r="I734" i="18"/>
  <c r="H734" i="18"/>
  <c r="G734" i="18"/>
  <c r="F733" i="18"/>
  <c r="F732" i="18"/>
  <c r="F731" i="18"/>
  <c r="J730" i="18"/>
  <c r="I730" i="18"/>
  <c r="H730" i="18"/>
  <c r="G730" i="18"/>
  <c r="F727" i="18"/>
  <c r="F726" i="18"/>
  <c r="F725" i="18"/>
  <c r="F724" i="18"/>
  <c r="J723" i="18"/>
  <c r="I723" i="18"/>
  <c r="H723" i="18"/>
  <c r="G723" i="18"/>
  <c r="F722" i="18"/>
  <c r="F721" i="18"/>
  <c r="J720" i="18"/>
  <c r="I720" i="18"/>
  <c r="H720" i="18"/>
  <c r="G720" i="18"/>
  <c r="F719" i="18"/>
  <c r="F718" i="18"/>
  <c r="J717" i="18"/>
  <c r="I717" i="18"/>
  <c r="H717" i="18"/>
  <c r="G717" i="18"/>
  <c r="F714" i="18"/>
  <c r="F713" i="18"/>
  <c r="F712" i="18"/>
  <c r="F711" i="18"/>
  <c r="J710" i="18"/>
  <c r="I710" i="18"/>
  <c r="H710" i="18"/>
  <c r="G710" i="18"/>
  <c r="F709" i="18"/>
  <c r="F708" i="18"/>
  <c r="J707" i="18"/>
  <c r="I707" i="18"/>
  <c r="H707" i="18"/>
  <c r="G707" i="18"/>
  <c r="F706" i="18"/>
  <c r="F705" i="18"/>
  <c r="J704" i="18"/>
  <c r="I704" i="18"/>
  <c r="H704" i="18"/>
  <c r="G704" i="18"/>
  <c r="F701" i="18"/>
  <c r="F700" i="18"/>
  <c r="F699" i="18"/>
  <c r="F698" i="18"/>
  <c r="J697" i="18"/>
  <c r="I697" i="18"/>
  <c r="H697" i="18"/>
  <c r="G697" i="18"/>
  <c r="F696" i="18"/>
  <c r="F695" i="18"/>
  <c r="J694" i="18"/>
  <c r="I694" i="18"/>
  <c r="H694" i="18"/>
  <c r="G694" i="18"/>
  <c r="F693" i="18"/>
  <c r="F692" i="18"/>
  <c r="J691" i="18"/>
  <c r="J690" i="18" s="1"/>
  <c r="J689" i="18" s="1"/>
  <c r="I691" i="18"/>
  <c r="I690" i="18" s="1"/>
  <c r="H691" i="18"/>
  <c r="G691" i="18"/>
  <c r="F688" i="18"/>
  <c r="F687" i="18"/>
  <c r="F686" i="18"/>
  <c r="F685" i="18"/>
  <c r="J684" i="18"/>
  <c r="I684" i="18"/>
  <c r="H684" i="18"/>
  <c r="G684" i="18"/>
  <c r="F683" i="18"/>
  <c r="F682" i="18"/>
  <c r="J681" i="18"/>
  <c r="I681" i="18"/>
  <c r="H681" i="18"/>
  <c r="G681" i="18"/>
  <c r="F680" i="18"/>
  <c r="F679" i="18"/>
  <c r="J678" i="18"/>
  <c r="I678" i="18"/>
  <c r="H678" i="18"/>
  <c r="G678" i="18"/>
  <c r="F675" i="18"/>
  <c r="F674" i="18"/>
  <c r="F673" i="18"/>
  <c r="F672" i="18"/>
  <c r="J671" i="18"/>
  <c r="I671" i="18"/>
  <c r="H671" i="18"/>
  <c r="G671" i="18"/>
  <c r="F670" i="18"/>
  <c r="F669" i="18"/>
  <c r="J668" i="18"/>
  <c r="I668" i="18"/>
  <c r="H668" i="18"/>
  <c r="G668" i="18"/>
  <c r="F667" i="18"/>
  <c r="F666" i="18"/>
  <c r="J665" i="18"/>
  <c r="I665" i="18"/>
  <c r="H665" i="18"/>
  <c r="G665" i="18"/>
  <c r="F662" i="18"/>
  <c r="F661" i="18"/>
  <c r="F660" i="18"/>
  <c r="F659" i="18"/>
  <c r="J658" i="18"/>
  <c r="I658" i="18"/>
  <c r="H658" i="18"/>
  <c r="G658" i="18"/>
  <c r="F657" i="18"/>
  <c r="F656" i="18"/>
  <c r="J655" i="18"/>
  <c r="I655" i="18"/>
  <c r="H655" i="18"/>
  <c r="G655" i="18"/>
  <c r="F654" i="18"/>
  <c r="F653" i="18"/>
  <c r="J652" i="18"/>
  <c r="I652" i="18"/>
  <c r="H652" i="18"/>
  <c r="G652" i="18"/>
  <c r="F649" i="18"/>
  <c r="F648" i="18"/>
  <c r="F647" i="18"/>
  <c r="F646" i="18"/>
  <c r="J645" i="18"/>
  <c r="I645" i="18"/>
  <c r="H645" i="18"/>
  <c r="G645" i="18"/>
  <c r="F644" i="18"/>
  <c r="F643" i="18"/>
  <c r="J642" i="18"/>
  <c r="I642" i="18"/>
  <c r="H642" i="18"/>
  <c r="G642" i="18"/>
  <c r="F641" i="18"/>
  <c r="F640" i="18"/>
  <c r="J639" i="18"/>
  <c r="I639" i="18"/>
  <c r="H639" i="18"/>
  <c r="G639" i="18"/>
  <c r="F634" i="18"/>
  <c r="F633" i="18"/>
  <c r="J632" i="18"/>
  <c r="I632" i="18"/>
  <c r="H632" i="18"/>
  <c r="G632" i="18"/>
  <c r="F631" i="18"/>
  <c r="F630" i="18"/>
  <c r="F629" i="18"/>
  <c r="F628" i="18"/>
  <c r="F627" i="18"/>
  <c r="F626" i="18"/>
  <c r="J625" i="18"/>
  <c r="I625" i="18"/>
  <c r="H625" i="18"/>
  <c r="G625" i="18"/>
  <c r="F624" i="18"/>
  <c r="F623" i="18"/>
  <c r="F622" i="18"/>
  <c r="F621" i="18"/>
  <c r="F620" i="18"/>
  <c r="J619" i="18"/>
  <c r="I619" i="18"/>
  <c r="H619" i="18"/>
  <c r="G619" i="18"/>
  <c r="F618" i="18"/>
  <c r="F617" i="18" s="1"/>
  <c r="J617" i="18"/>
  <c r="I617" i="18"/>
  <c r="H617" i="18"/>
  <c r="G617" i="18"/>
  <c r="F616" i="18"/>
  <c r="F615" i="18" s="1"/>
  <c r="J615" i="18"/>
  <c r="I615" i="18"/>
  <c r="H615" i="18"/>
  <c r="G615" i="18"/>
  <c r="F612" i="18"/>
  <c r="F611" i="18"/>
  <c r="J610" i="18"/>
  <c r="I610" i="18"/>
  <c r="H610" i="18"/>
  <c r="G610" i="18"/>
  <c r="F609" i="18"/>
  <c r="F608" i="18"/>
  <c r="J607" i="18"/>
  <c r="I607" i="18"/>
  <c r="H607" i="18"/>
  <c r="G607" i="18"/>
  <c r="F606" i="18"/>
  <c r="F605" i="18"/>
  <c r="J604" i="18"/>
  <c r="I604" i="18"/>
  <c r="H604" i="18"/>
  <c r="G604" i="18"/>
  <c r="F603" i="18"/>
  <c r="F602" i="18"/>
  <c r="J601" i="18"/>
  <c r="I601" i="18"/>
  <c r="H601" i="18"/>
  <c r="G601" i="18"/>
  <c r="F598" i="18"/>
  <c r="F597" i="18"/>
  <c r="J596" i="18"/>
  <c r="I596" i="18"/>
  <c r="H596" i="18"/>
  <c r="G596" i="18"/>
  <c r="F595" i="18"/>
  <c r="F594" i="18"/>
  <c r="F593" i="18"/>
  <c r="F592" i="18"/>
  <c r="F591" i="18"/>
  <c r="F590" i="18"/>
  <c r="F589" i="18"/>
  <c r="F588" i="18"/>
  <c r="F587" i="18"/>
  <c r="F586" i="18"/>
  <c r="F585" i="18"/>
  <c r="F584" i="18"/>
  <c r="F583" i="18"/>
  <c r="F582" i="18"/>
  <c r="F581" i="18"/>
  <c r="J580" i="18"/>
  <c r="I580" i="18"/>
  <c r="H580" i="18"/>
  <c r="G580" i="18"/>
  <c r="F579" i="18"/>
  <c r="F578" i="18"/>
  <c r="F577" i="18"/>
  <c r="F576" i="18"/>
  <c r="F575" i="18"/>
  <c r="F574" i="18"/>
  <c r="F573" i="18"/>
  <c r="F572" i="18"/>
  <c r="F571" i="18"/>
  <c r="J570" i="18"/>
  <c r="I570" i="18"/>
  <c r="H570" i="18"/>
  <c r="G570" i="18"/>
  <c r="F569" i="18"/>
  <c r="F568" i="18"/>
  <c r="J567" i="18"/>
  <c r="I567" i="18"/>
  <c r="H567" i="18"/>
  <c r="G567" i="18"/>
  <c r="F564" i="18"/>
  <c r="F563" i="18" s="1"/>
  <c r="J563" i="18"/>
  <c r="I563" i="18"/>
  <c r="H563" i="18"/>
  <c r="G563" i="18"/>
  <c r="F562" i="18"/>
  <c r="F561" i="18"/>
  <c r="F560" i="18"/>
  <c r="F559" i="18"/>
  <c r="F558" i="18"/>
  <c r="F557" i="18"/>
  <c r="F556" i="18"/>
  <c r="F555" i="18"/>
  <c r="F554" i="18"/>
  <c r="F553" i="18"/>
  <c r="F552" i="18"/>
  <c r="F551" i="18"/>
  <c r="F550" i="18"/>
  <c r="F549" i="18"/>
  <c r="F548" i="18"/>
  <c r="F547" i="18"/>
  <c r="F546" i="18"/>
  <c r="F545" i="18"/>
  <c r="J544" i="18"/>
  <c r="I544" i="18"/>
  <c r="H544" i="18"/>
  <c r="G544" i="18"/>
  <c r="F543" i="18"/>
  <c r="F542" i="18"/>
  <c r="F541" i="18"/>
  <c r="F540" i="18"/>
  <c r="F539" i="18"/>
  <c r="F538" i="18"/>
  <c r="F537" i="18"/>
  <c r="F536" i="18"/>
  <c r="F535" i="18"/>
  <c r="F534" i="18"/>
  <c r="J533" i="18"/>
  <c r="I533" i="18"/>
  <c r="I532" i="18" s="1"/>
  <c r="I531" i="18" s="1"/>
  <c r="H533" i="18"/>
  <c r="G533" i="18"/>
  <c r="F530" i="18"/>
  <c r="F529" i="18"/>
  <c r="J528" i="18"/>
  <c r="I528" i="18"/>
  <c r="H528" i="18"/>
  <c r="G528" i="18"/>
  <c r="F527" i="18"/>
  <c r="F526" i="18"/>
  <c r="F525" i="18"/>
  <c r="F524" i="18"/>
  <c r="F523" i="18"/>
  <c r="F522" i="18"/>
  <c r="F521" i="18"/>
  <c r="F520" i="18"/>
  <c r="J519" i="18"/>
  <c r="I519" i="18"/>
  <c r="H519" i="18"/>
  <c r="G519" i="18"/>
  <c r="F518" i="18"/>
  <c r="F517" i="18"/>
  <c r="F516" i="18"/>
  <c r="F515" i="18"/>
  <c r="F514" i="18"/>
  <c r="F513" i="18"/>
  <c r="F512" i="18"/>
  <c r="F511" i="18"/>
  <c r="J510" i="18"/>
  <c r="I510" i="18"/>
  <c r="I509" i="18" s="1"/>
  <c r="H510" i="18"/>
  <c r="H509" i="18" s="1"/>
  <c r="G510" i="18"/>
  <c r="F507" i="18"/>
  <c r="F506" i="18"/>
  <c r="J505" i="18"/>
  <c r="I505" i="18"/>
  <c r="H505" i="18"/>
  <c r="G505" i="18"/>
  <c r="F504" i="18"/>
  <c r="F503" i="18"/>
  <c r="F502" i="18"/>
  <c r="F501" i="18"/>
  <c r="F500" i="18"/>
  <c r="F499" i="18"/>
  <c r="J498" i="18"/>
  <c r="I498" i="18"/>
  <c r="H498" i="18"/>
  <c r="G498" i="18"/>
  <c r="F497" i="18"/>
  <c r="F496" i="18"/>
  <c r="F495" i="18"/>
  <c r="F494" i="18"/>
  <c r="F493" i="18"/>
  <c r="F492" i="18"/>
  <c r="F491" i="18"/>
  <c r="F490" i="18"/>
  <c r="J489" i="18"/>
  <c r="I489" i="18"/>
  <c r="H489" i="18"/>
  <c r="G489" i="18"/>
  <c r="F488" i="18"/>
  <c r="F487" i="18" s="1"/>
  <c r="J487" i="18"/>
  <c r="I487" i="18"/>
  <c r="H487" i="18"/>
  <c r="G487" i="18"/>
  <c r="F484" i="18"/>
  <c r="F483" i="18"/>
  <c r="J482" i="18"/>
  <c r="I482" i="18"/>
  <c r="H482" i="18"/>
  <c r="G482" i="18"/>
  <c r="F481" i="18"/>
  <c r="F480" i="18"/>
  <c r="F479" i="18"/>
  <c r="F478" i="18"/>
  <c r="J477" i="18"/>
  <c r="I477" i="18"/>
  <c r="H477" i="18"/>
  <c r="G477" i="18"/>
  <c r="F476" i="18"/>
  <c r="F475" i="18"/>
  <c r="F474" i="18"/>
  <c r="F473" i="18"/>
  <c r="F472" i="18"/>
  <c r="F471" i="18"/>
  <c r="F470" i="18"/>
  <c r="F469" i="18"/>
  <c r="J468" i="18"/>
  <c r="I468" i="18"/>
  <c r="H468" i="18"/>
  <c r="G468" i="18"/>
  <c r="G467" i="18" s="1"/>
  <c r="H467" i="18"/>
  <c r="H466" i="18" s="1"/>
  <c r="F465" i="18"/>
  <c r="F464" i="18"/>
  <c r="J463" i="18"/>
  <c r="I463" i="18"/>
  <c r="H463" i="18"/>
  <c r="G463" i="18"/>
  <c r="F462" i="18"/>
  <c r="F461" i="18"/>
  <c r="F460" i="18"/>
  <c r="F459" i="18"/>
  <c r="F458" i="18"/>
  <c r="F457" i="18"/>
  <c r="J456" i="18"/>
  <c r="I456" i="18"/>
  <c r="H456" i="18"/>
  <c r="G456" i="18"/>
  <c r="F455" i="18"/>
  <c r="F454" i="18"/>
  <c r="F453" i="18"/>
  <c r="F452" i="18"/>
  <c r="F451" i="18"/>
  <c r="F450" i="18"/>
  <c r="F449" i="18"/>
  <c r="F448" i="18"/>
  <c r="J447" i="18"/>
  <c r="J446" i="18" s="1"/>
  <c r="I447" i="18"/>
  <c r="I446" i="18" s="1"/>
  <c r="H447" i="18"/>
  <c r="H446" i="18" s="1"/>
  <c r="G447" i="18"/>
  <c r="F444" i="18"/>
  <c r="F443" i="18"/>
  <c r="J442" i="18"/>
  <c r="I442" i="18"/>
  <c r="H442" i="18"/>
  <c r="G442" i="18"/>
  <c r="F441" i="18"/>
  <c r="F440" i="18"/>
  <c r="F439" i="18"/>
  <c r="F438" i="18"/>
  <c r="F437" i="18"/>
  <c r="F436" i="18"/>
  <c r="J435" i="18"/>
  <c r="I435" i="18"/>
  <c r="H435" i="18"/>
  <c r="G435" i="18"/>
  <c r="F434" i="18"/>
  <c r="F433" i="18"/>
  <c r="F432" i="18"/>
  <c r="F431" i="18"/>
  <c r="F430" i="18"/>
  <c r="F429" i="18"/>
  <c r="F428" i="18"/>
  <c r="F427" i="18"/>
  <c r="F426" i="18"/>
  <c r="F425" i="18"/>
  <c r="J424" i="18"/>
  <c r="I424" i="18"/>
  <c r="H424" i="18"/>
  <c r="G424" i="18"/>
  <c r="F421" i="18"/>
  <c r="F420" i="18"/>
  <c r="J419" i="18"/>
  <c r="I419" i="18"/>
  <c r="H419" i="18"/>
  <c r="G419" i="18"/>
  <c r="F418" i="18"/>
  <c r="F417" i="18"/>
  <c r="F416" i="18"/>
  <c r="F415" i="18"/>
  <c r="F414" i="18"/>
  <c r="F413" i="18"/>
  <c r="J412" i="18"/>
  <c r="I412" i="18"/>
  <c r="H412" i="18"/>
  <c r="G412" i="18"/>
  <c r="F411" i="18"/>
  <c r="F410" i="18"/>
  <c r="F409" i="18"/>
  <c r="F408" i="18"/>
  <c r="F407" i="18"/>
  <c r="F406" i="18"/>
  <c r="F405" i="18"/>
  <c r="F404" i="18"/>
  <c r="F403" i="18"/>
  <c r="F402" i="18"/>
  <c r="J401" i="18"/>
  <c r="I401" i="18"/>
  <c r="H401" i="18"/>
  <c r="G401" i="18"/>
  <c r="F398" i="18"/>
  <c r="F397" i="18"/>
  <c r="F396" i="18"/>
  <c r="F395" i="18"/>
  <c r="J394" i="18"/>
  <c r="I394" i="18"/>
  <c r="H394" i="18"/>
  <c r="G394" i="18"/>
  <c r="F393" i="18"/>
  <c r="F392" i="18"/>
  <c r="F391" i="18"/>
  <c r="F390" i="18"/>
  <c r="F389" i="18"/>
  <c r="F388" i="18"/>
  <c r="F387" i="18"/>
  <c r="F386" i="18"/>
  <c r="J385" i="18"/>
  <c r="I385" i="18"/>
  <c r="H385" i="18"/>
  <c r="G385" i="18"/>
  <c r="F384" i="18"/>
  <c r="F383" i="18"/>
  <c r="F382" i="18"/>
  <c r="F381" i="18"/>
  <c r="F380" i="18"/>
  <c r="F379" i="18"/>
  <c r="F378" i="18"/>
  <c r="F377" i="18"/>
  <c r="J376" i="18"/>
  <c r="I376" i="18"/>
  <c r="H376" i="18"/>
  <c r="G376" i="18"/>
  <c r="F375" i="18"/>
  <c r="F374" i="18"/>
  <c r="F373" i="18"/>
  <c r="F372" i="18"/>
  <c r="J371" i="18"/>
  <c r="I371" i="18"/>
  <c r="H371" i="18"/>
  <c r="G371" i="18"/>
  <c r="F368" i="18"/>
  <c r="F367" i="18"/>
  <c r="J366" i="18"/>
  <c r="I366" i="18"/>
  <c r="H366" i="18"/>
  <c r="G366" i="18"/>
  <c r="F365" i="18"/>
  <c r="F364" i="18"/>
  <c r="F363" i="18"/>
  <c r="F362" i="18"/>
  <c r="F361" i="18"/>
  <c r="F360" i="18"/>
  <c r="F359" i="18"/>
  <c r="F358" i="18"/>
  <c r="F357" i="18"/>
  <c r="F356" i="18"/>
  <c r="F355" i="18"/>
  <c r="F354" i="18"/>
  <c r="F353" i="18"/>
  <c r="F352" i="18"/>
  <c r="F351" i="18"/>
  <c r="F350" i="18"/>
  <c r="F349" i="18"/>
  <c r="F348" i="18"/>
  <c r="F347" i="18"/>
  <c r="F346" i="18"/>
  <c r="F345" i="18"/>
  <c r="J344" i="18"/>
  <c r="I344" i="18"/>
  <c r="H344" i="18"/>
  <c r="G344" i="18"/>
  <c r="F343" i="18"/>
  <c r="F342" i="18"/>
  <c r="F341" i="18"/>
  <c r="F340" i="18"/>
  <c r="F339" i="18"/>
  <c r="F338" i="18"/>
  <c r="F337" i="18"/>
  <c r="F336" i="18"/>
  <c r="F335" i="18"/>
  <c r="F334" i="18"/>
  <c r="J333" i="18"/>
  <c r="I333" i="18"/>
  <c r="H333" i="18"/>
  <c r="G333" i="18"/>
  <c r="F330" i="18"/>
  <c r="F329" i="18"/>
  <c r="J328" i="18"/>
  <c r="I328" i="18"/>
  <c r="H328" i="18"/>
  <c r="G328" i="18"/>
  <c r="F327" i="18"/>
  <c r="F326" i="18"/>
  <c r="F325" i="18"/>
  <c r="F324" i="18"/>
  <c r="F323" i="18"/>
  <c r="F322" i="18"/>
  <c r="F321" i="18"/>
  <c r="F320" i="18"/>
  <c r="F319" i="18"/>
  <c r="F318" i="18"/>
  <c r="F317" i="18"/>
  <c r="F316" i="18"/>
  <c r="J315" i="18"/>
  <c r="I315" i="18"/>
  <c r="H315" i="18"/>
  <c r="G315" i="18"/>
  <c r="F314" i="18"/>
  <c r="F313" i="18"/>
  <c r="F312" i="18"/>
  <c r="F311" i="18"/>
  <c r="F310" i="18"/>
  <c r="F309" i="18"/>
  <c r="F308" i="18"/>
  <c r="F307" i="18"/>
  <c r="F306" i="18"/>
  <c r="F305" i="18"/>
  <c r="J304" i="18"/>
  <c r="I304" i="18"/>
  <c r="H304" i="18"/>
  <c r="G304" i="18"/>
  <c r="F301" i="18"/>
  <c r="F300" i="18"/>
  <c r="J299" i="18"/>
  <c r="I299" i="18"/>
  <c r="H299" i="18"/>
  <c r="G299" i="18"/>
  <c r="F298" i="18"/>
  <c r="F297" i="18"/>
  <c r="F296" i="18"/>
  <c r="F295" i="18"/>
  <c r="F294" i="18"/>
  <c r="F293" i="18"/>
  <c r="F292" i="18"/>
  <c r="F291" i="18"/>
  <c r="F290" i="18"/>
  <c r="F289" i="18"/>
  <c r="F288" i="18"/>
  <c r="F287" i="18"/>
  <c r="J286" i="18"/>
  <c r="I286" i="18"/>
  <c r="H286" i="18"/>
  <c r="G286" i="18"/>
  <c r="F285" i="18"/>
  <c r="F284" i="18"/>
  <c r="F283" i="18"/>
  <c r="F282" i="18"/>
  <c r="F281" i="18"/>
  <c r="F280" i="18"/>
  <c r="F279" i="18"/>
  <c r="F278" i="18"/>
  <c r="F277" i="18"/>
  <c r="F276" i="18"/>
  <c r="F275" i="18"/>
  <c r="F274" i="18"/>
  <c r="J273" i="18"/>
  <c r="I273" i="18"/>
  <c r="H273" i="18"/>
  <c r="G273" i="18"/>
  <c r="F272" i="18"/>
  <c r="F271" i="18"/>
  <c r="F270" i="18"/>
  <c r="F269" i="18"/>
  <c r="J268" i="18"/>
  <c r="I268" i="18"/>
  <c r="H268" i="18"/>
  <c r="G268" i="18"/>
  <c r="F265" i="18"/>
  <c r="F264" i="18"/>
  <c r="J263" i="18"/>
  <c r="I263" i="18"/>
  <c r="H263" i="18"/>
  <c r="G263" i="18"/>
  <c r="F262" i="18"/>
  <c r="F261" i="18"/>
  <c r="F260" i="18"/>
  <c r="F259" i="18"/>
  <c r="F258" i="18"/>
  <c r="F257" i="18"/>
  <c r="F256" i="18"/>
  <c r="F255" i="18"/>
  <c r="F254" i="18"/>
  <c r="F253" i="18"/>
  <c r="F252" i="18"/>
  <c r="F251" i="18"/>
  <c r="F250" i="18"/>
  <c r="F249" i="18"/>
  <c r="F248" i="18"/>
  <c r="F247" i="18"/>
  <c r="J246" i="18"/>
  <c r="I246" i="18"/>
  <c r="H246" i="18"/>
  <c r="G246" i="18"/>
  <c r="F245" i="18"/>
  <c r="F244" i="18"/>
  <c r="F243" i="18"/>
  <c r="F242" i="18"/>
  <c r="F241" i="18"/>
  <c r="F240" i="18"/>
  <c r="F239" i="18"/>
  <c r="F238" i="18"/>
  <c r="F237" i="18"/>
  <c r="F236" i="18"/>
  <c r="F235" i="18"/>
  <c r="F234" i="18"/>
  <c r="J233" i="18"/>
  <c r="I233" i="18"/>
  <c r="H233" i="18"/>
  <c r="G233" i="18"/>
  <c r="F232" i="18"/>
  <c r="F231" i="18"/>
  <c r="F230" i="18"/>
  <c r="F229" i="18"/>
  <c r="J228" i="18"/>
  <c r="I228" i="18"/>
  <c r="H228" i="18"/>
  <c r="G228" i="18"/>
  <c r="F225" i="18"/>
  <c r="F224" i="18"/>
  <c r="J223" i="18"/>
  <c r="I223" i="18"/>
  <c r="H223" i="18"/>
  <c r="G223" i="18"/>
  <c r="F222" i="18"/>
  <c r="F221" i="18"/>
  <c r="F220" i="18"/>
  <c r="F219" i="18"/>
  <c r="F218" i="18"/>
  <c r="F217" i="18"/>
  <c r="F216" i="18"/>
  <c r="F215" i="18"/>
  <c r="F214" i="18"/>
  <c r="F213" i="18"/>
  <c r="J212" i="18"/>
  <c r="I212" i="18"/>
  <c r="H212" i="18"/>
  <c r="G212" i="18"/>
  <c r="F211" i="18"/>
  <c r="F210" i="18"/>
  <c r="F209" i="18"/>
  <c r="F208" i="18"/>
  <c r="F207" i="18"/>
  <c r="F206" i="18"/>
  <c r="F205" i="18"/>
  <c r="F204" i="18"/>
  <c r="J203" i="18"/>
  <c r="J202" i="18" s="1"/>
  <c r="I203" i="18"/>
  <c r="H203" i="18"/>
  <c r="H202" i="18" s="1"/>
  <c r="H201" i="18" s="1"/>
  <c r="G203" i="18"/>
  <c r="F200" i="18"/>
  <c r="F199" i="18"/>
  <c r="J198" i="18"/>
  <c r="I198" i="18"/>
  <c r="H198" i="18"/>
  <c r="G198" i="18"/>
  <c r="F197" i="18"/>
  <c r="F196" i="18"/>
  <c r="F195" i="18"/>
  <c r="F194" i="18"/>
  <c r="F193" i="18"/>
  <c r="F192" i="18"/>
  <c r="F191" i="18"/>
  <c r="F190" i="18"/>
  <c r="F189" i="18"/>
  <c r="F188" i="18"/>
  <c r="J187" i="18"/>
  <c r="I187" i="18"/>
  <c r="H187" i="18"/>
  <c r="G187" i="18"/>
  <c r="F186" i="18"/>
  <c r="F185" i="18"/>
  <c r="F184" i="18"/>
  <c r="F183" i="18"/>
  <c r="F182" i="18"/>
  <c r="F181" i="18"/>
  <c r="F180" i="18"/>
  <c r="F179" i="18"/>
  <c r="J178" i="18"/>
  <c r="J177" i="18" s="1"/>
  <c r="I178" i="18"/>
  <c r="I177" i="18" s="1"/>
  <c r="H178" i="18"/>
  <c r="H177" i="18" s="1"/>
  <c r="G178" i="18"/>
  <c r="F175" i="18"/>
  <c r="F174" i="18"/>
  <c r="J173" i="18"/>
  <c r="I173" i="18"/>
  <c r="H173" i="18"/>
  <c r="G173" i="18"/>
  <c r="F172" i="18"/>
  <c r="F171" i="18"/>
  <c r="F170" i="18"/>
  <c r="F169" i="18"/>
  <c r="F168" i="18"/>
  <c r="F167" i="18"/>
  <c r="F166" i="18"/>
  <c r="F165" i="18"/>
  <c r="F164" i="18"/>
  <c r="F163" i="18"/>
  <c r="J162" i="18"/>
  <c r="I162" i="18"/>
  <c r="H162" i="18"/>
  <c r="G162" i="18"/>
  <c r="F161" i="18"/>
  <c r="F160" i="18"/>
  <c r="F159" i="18"/>
  <c r="F158" i="18"/>
  <c r="F157" i="18"/>
  <c r="F156" i="18"/>
  <c r="F155" i="18"/>
  <c r="F154" i="18"/>
  <c r="J153" i="18"/>
  <c r="J152" i="18" s="1"/>
  <c r="I153" i="18"/>
  <c r="I152" i="18" s="1"/>
  <c r="H153" i="18"/>
  <c r="H152" i="18" s="1"/>
  <c r="H151" i="18" s="1"/>
  <c r="G153" i="18"/>
  <c r="F150" i="18"/>
  <c r="F149" i="18"/>
  <c r="F148" i="18" s="1"/>
  <c r="J148" i="18"/>
  <c r="I148" i="18"/>
  <c r="H148" i="18"/>
  <c r="G148" i="18"/>
  <c r="F147" i="18"/>
  <c r="F146" i="18"/>
  <c r="F145" i="18"/>
  <c r="J144" i="18"/>
  <c r="I144" i="18"/>
  <c r="H144" i="18"/>
  <c r="G144" i="18"/>
  <c r="F143" i="18"/>
  <c r="F142" i="18"/>
  <c r="F141" i="18"/>
  <c r="F140" i="18"/>
  <c r="F139" i="18"/>
  <c r="J138" i="18"/>
  <c r="I138" i="18"/>
  <c r="H138" i="18"/>
  <c r="G138" i="18"/>
  <c r="F137" i="18"/>
  <c r="F136" i="18" s="1"/>
  <c r="J136" i="18"/>
  <c r="I136" i="18"/>
  <c r="H136" i="18"/>
  <c r="G136" i="18"/>
  <c r="F135" i="18"/>
  <c r="F134" i="18" s="1"/>
  <c r="J134" i="18"/>
  <c r="I134" i="18"/>
  <c r="H134" i="18"/>
  <c r="G134" i="18"/>
  <c r="F131" i="18"/>
  <c r="H130" i="18"/>
  <c r="F130" i="18" s="1"/>
  <c r="J129" i="18"/>
  <c r="I129" i="18"/>
  <c r="G129" i="18"/>
  <c r="F128" i="18"/>
  <c r="F127" i="18"/>
  <c r="F126" i="18"/>
  <c r="F125" i="18"/>
  <c r="F124" i="18"/>
  <c r="F123" i="18"/>
  <c r="J122" i="18"/>
  <c r="I122" i="18"/>
  <c r="H122" i="18"/>
  <c r="G122" i="18"/>
  <c r="F121" i="18"/>
  <c r="F120" i="18"/>
  <c r="F119" i="18"/>
  <c r="J118" i="18"/>
  <c r="I118" i="18"/>
  <c r="H118" i="18"/>
  <c r="G118" i="18"/>
  <c r="F117" i="18"/>
  <c r="F116" i="18" s="1"/>
  <c r="J116" i="18"/>
  <c r="I116" i="18"/>
  <c r="H116" i="18"/>
  <c r="G116" i="18"/>
  <c r="F115" i="18"/>
  <c r="F114" i="18" s="1"/>
  <c r="J114" i="18"/>
  <c r="I114" i="18"/>
  <c r="H114" i="18"/>
  <c r="G114" i="18"/>
  <c r="F111" i="18"/>
  <c r="F110" i="18"/>
  <c r="F109" i="18" s="1"/>
  <c r="J109" i="18"/>
  <c r="I109" i="18"/>
  <c r="H109" i="18"/>
  <c r="G109" i="18"/>
  <c r="F108" i="18"/>
  <c r="F107" i="18"/>
  <c r="J106" i="18"/>
  <c r="I106" i="18"/>
  <c r="H106" i="18"/>
  <c r="G106" i="18"/>
  <c r="F105" i="18"/>
  <c r="F104" i="18"/>
  <c r="F103" i="18" s="1"/>
  <c r="J103" i="18"/>
  <c r="I103" i="18"/>
  <c r="H103" i="18"/>
  <c r="G103" i="18"/>
  <c r="F100" i="18"/>
  <c r="F99" i="18"/>
  <c r="J98" i="18"/>
  <c r="I98" i="18"/>
  <c r="H98" i="18"/>
  <c r="G98" i="18"/>
  <c r="F97" i="18"/>
  <c r="F96" i="18"/>
  <c r="F95" i="18"/>
  <c r="F94" i="18"/>
  <c r="F93" i="18"/>
  <c r="F92" i="18"/>
  <c r="F91" i="18"/>
  <c r="F90" i="18"/>
  <c r="F89" i="18"/>
  <c r="F88" i="18"/>
  <c r="F87" i="18"/>
  <c r="F86" i="18"/>
  <c r="F85" i="18"/>
  <c r="F84" i="18"/>
  <c r="F83" i="18"/>
  <c r="F82" i="18"/>
  <c r="F81" i="18"/>
  <c r="F80" i="18"/>
  <c r="F79" i="18"/>
  <c r="F78" i="18"/>
  <c r="F77" i="18"/>
  <c r="F76" i="18"/>
  <c r="F75" i="18"/>
  <c r="F74" i="18"/>
  <c r="F73" i="18"/>
  <c r="F72" i="18"/>
  <c r="F71" i="18"/>
  <c r="F70" i="18"/>
  <c r="J69" i="18"/>
  <c r="I69" i="18"/>
  <c r="H69" i="18"/>
  <c r="G69" i="18"/>
  <c r="F68" i="18"/>
  <c r="F67" i="18"/>
  <c r="F66" i="18"/>
  <c r="F65" i="18"/>
  <c r="F64" i="18"/>
  <c r="F63" i="18"/>
  <c r="J62" i="18"/>
  <c r="I62" i="18"/>
  <c r="H62" i="18"/>
  <c r="G62" i="18"/>
  <c r="F59" i="18"/>
  <c r="F58" i="18" s="1"/>
  <c r="J58" i="18"/>
  <c r="I58" i="18"/>
  <c r="H58" i="18"/>
  <c r="G58" i="18"/>
  <c r="F57" i="18"/>
  <c r="F56" i="18"/>
  <c r="J55" i="18"/>
  <c r="I55" i="18"/>
  <c r="H55" i="18"/>
  <c r="G55" i="18"/>
  <c r="F54" i="18"/>
  <c r="F53" i="18"/>
  <c r="F52" i="18"/>
  <c r="F51" i="18"/>
  <c r="F50" i="18"/>
  <c r="F49" i="18"/>
  <c r="F48" i="18"/>
  <c r="F47" i="18"/>
  <c r="F46" i="18"/>
  <c r="F45" i="18"/>
  <c r="J44" i="18"/>
  <c r="I44" i="18"/>
  <c r="H44" i="18"/>
  <c r="G44" i="18"/>
  <c r="F41" i="18"/>
  <c r="F40" i="18"/>
  <c r="F39" i="18" s="1"/>
  <c r="J39" i="18"/>
  <c r="I39" i="18"/>
  <c r="H39" i="18"/>
  <c r="G39" i="18"/>
  <c r="F38" i="18"/>
  <c r="F37" i="18"/>
  <c r="F36" i="18"/>
  <c r="F35" i="18"/>
  <c r="F34" i="18"/>
  <c r="F33" i="18"/>
  <c r="F32" i="18"/>
  <c r="F31" i="18"/>
  <c r="J30" i="18"/>
  <c r="I30" i="18"/>
  <c r="H30" i="18"/>
  <c r="G30" i="18"/>
  <c r="F29" i="18"/>
  <c r="F28" i="18"/>
  <c r="J27" i="18"/>
  <c r="I27" i="18"/>
  <c r="H27" i="18"/>
  <c r="G27" i="18"/>
  <c r="F24" i="18"/>
  <c r="F23" i="18"/>
  <c r="F22" i="18"/>
  <c r="J21" i="18"/>
  <c r="I21" i="18"/>
  <c r="H21" i="18"/>
  <c r="G21" i="18"/>
  <c r="F20" i="18"/>
  <c r="F19" i="18"/>
  <c r="F18" i="18"/>
  <c r="J17" i="18"/>
  <c r="I17" i="18"/>
  <c r="H17" i="18"/>
  <c r="G17" i="18"/>
  <c r="F15" i="18"/>
  <c r="F14" i="18" s="1"/>
  <c r="J14" i="18"/>
  <c r="I14" i="18"/>
  <c r="H14" i="18"/>
  <c r="G14" i="18"/>
  <c r="F13" i="18"/>
  <c r="F12" i="18"/>
  <c r="F11" i="18"/>
  <c r="J10" i="18"/>
  <c r="I10" i="18"/>
  <c r="H10" i="18"/>
  <c r="G10" i="18"/>
  <c r="I43" i="18" l="1"/>
  <c r="J61" i="18"/>
  <c r="J60" i="18" s="1"/>
  <c r="F1299" i="18"/>
  <c r="F1198" i="18"/>
  <c r="I176" i="18"/>
  <c r="I202" i="18"/>
  <c r="I201" i="18" s="1"/>
  <c r="I664" i="18"/>
  <c r="I663" i="18" s="1"/>
  <c r="G677" i="18"/>
  <c r="G676" i="18" s="1"/>
  <c r="G177" i="18"/>
  <c r="J664" i="18"/>
  <c r="H677" i="18"/>
  <c r="H676" i="18" s="1"/>
  <c r="J9" i="18"/>
  <c r="G61" i="18"/>
  <c r="G60" i="18" s="1"/>
  <c r="G102" i="18"/>
  <c r="G651" i="18"/>
  <c r="G650" i="18" s="1"/>
  <c r="I677" i="18"/>
  <c r="I676" i="18" s="1"/>
  <c r="F10" i="18"/>
  <c r="F9" i="18" s="1"/>
  <c r="I26" i="18"/>
  <c r="I25" i="18" s="1"/>
  <c r="I42" i="18"/>
  <c r="F55" i="18"/>
  <c r="H102" i="18"/>
  <c r="H101" i="18" s="1"/>
  <c r="G332" i="18"/>
  <c r="G331" i="18" s="1"/>
  <c r="I1366" i="18"/>
  <c r="I1365" i="18" s="1"/>
  <c r="I1363" i="18" s="1"/>
  <c r="J509" i="18"/>
  <c r="J508" i="18" s="1"/>
  <c r="J43" i="18"/>
  <c r="J42" i="18" s="1"/>
  <c r="J400" i="18"/>
  <c r="J399" i="18" s="1"/>
  <c r="F601" i="18"/>
  <c r="F607" i="18"/>
  <c r="F1179" i="18"/>
  <c r="F1245" i="18"/>
  <c r="F1013" i="18"/>
  <c r="F1373" i="18"/>
  <c r="G703" i="18"/>
  <c r="G702" i="18" s="1"/>
  <c r="F596" i="18"/>
  <c r="F604" i="18"/>
  <c r="F610" i="18"/>
  <c r="I423" i="18"/>
  <c r="I422" i="18" s="1"/>
  <c r="I151" i="18"/>
  <c r="G303" i="18"/>
  <c r="G9" i="18"/>
  <c r="F198" i="18"/>
  <c r="F707" i="18"/>
  <c r="F893" i="18"/>
  <c r="F970" i="18"/>
  <c r="F1016" i="18"/>
  <c r="F1022" i="18"/>
  <c r="F1340" i="18"/>
  <c r="I332" i="18"/>
  <c r="I331" i="18" s="1"/>
  <c r="G1365" i="18"/>
  <c r="G1363" i="18" s="1"/>
  <c r="J332" i="18"/>
  <c r="J331" i="18" s="1"/>
  <c r="F639" i="18"/>
  <c r="F678" i="18"/>
  <c r="F933" i="18"/>
  <c r="F1150" i="18"/>
  <c r="J1204" i="18"/>
  <c r="J1203" i="18" s="1"/>
  <c r="G1345" i="18"/>
  <c r="G1343" i="18" s="1"/>
  <c r="G744" i="18"/>
  <c r="G743" i="18" s="1"/>
  <c r="H1116" i="18"/>
  <c r="H1115" i="18" s="1"/>
  <c r="H1154" i="18"/>
  <c r="H1153" i="18" s="1"/>
  <c r="G176" i="18"/>
  <c r="G729" i="18"/>
  <c r="G728" i="18" s="1"/>
  <c r="I744" i="18"/>
  <c r="I743" i="18" s="1"/>
  <c r="J1178" i="18"/>
  <c r="J1177" i="18" s="1"/>
  <c r="H16" i="18"/>
  <c r="F98" i="18"/>
  <c r="F106" i="18"/>
  <c r="F102" i="18" s="1"/>
  <c r="F101" i="18" s="1"/>
  <c r="H129" i="18"/>
  <c r="H176" i="18"/>
  <c r="I600" i="18"/>
  <c r="H690" i="18"/>
  <c r="H689" i="18" s="1"/>
  <c r="F799" i="18"/>
  <c r="I820" i="18"/>
  <c r="I819" i="18" s="1"/>
  <c r="I1084" i="18"/>
  <c r="I1083" i="18" s="1"/>
  <c r="F1117" i="18"/>
  <c r="F1155" i="18"/>
  <c r="F178" i="18"/>
  <c r="F394" i="18"/>
  <c r="G486" i="18"/>
  <c r="G485" i="18" s="1"/>
  <c r="H716" i="18"/>
  <c r="H715" i="18" s="1"/>
  <c r="H760" i="18"/>
  <c r="H759" i="18" s="1"/>
  <c r="G798" i="18"/>
  <c r="G797" i="18" s="1"/>
  <c r="J820" i="18"/>
  <c r="J819" i="18" s="1"/>
  <c r="G1012" i="18"/>
  <c r="G1011" i="18" s="1"/>
  <c r="J1050" i="18"/>
  <c r="G1280" i="18"/>
  <c r="G1279" i="18" s="1"/>
  <c r="J1303" i="18"/>
  <c r="J1302" i="18" s="1"/>
  <c r="H1386" i="18"/>
  <c r="H1385" i="18" s="1"/>
  <c r="H1383" i="18" s="1"/>
  <c r="G202" i="18"/>
  <c r="G201" i="18" s="1"/>
  <c r="F263" i="18"/>
  <c r="H486" i="18"/>
  <c r="H485" i="18" s="1"/>
  <c r="F528" i="18"/>
  <c r="F567" i="18"/>
  <c r="I638" i="18"/>
  <c r="I637" i="18" s="1"/>
  <c r="F665" i="18"/>
  <c r="G690" i="18"/>
  <c r="G689" i="18" s="1"/>
  <c r="F704" i="18"/>
  <c r="I760" i="18"/>
  <c r="I759" i="18" s="1"/>
  <c r="H798" i="18"/>
  <c r="H797" i="18" s="1"/>
  <c r="F821" i="18"/>
  <c r="G1116" i="18"/>
  <c r="G1115" i="18" s="1"/>
  <c r="G1154" i="18"/>
  <c r="G1153" i="18" s="1"/>
  <c r="G1178" i="18"/>
  <c r="G1177" i="18" s="1"/>
  <c r="F1193" i="18"/>
  <c r="F1304" i="18"/>
  <c r="I486" i="18"/>
  <c r="I485" i="18" s="1"/>
  <c r="I599" i="18"/>
  <c r="J1116" i="18"/>
  <c r="J1115" i="18" s="1"/>
  <c r="F138" i="18"/>
  <c r="F173" i="18"/>
  <c r="F477" i="18"/>
  <c r="F632" i="18"/>
  <c r="F681" i="18"/>
  <c r="F720" i="18"/>
  <c r="F761" i="18"/>
  <c r="G1084" i="18"/>
  <c r="G1083" i="18" s="1"/>
  <c r="G1244" i="18"/>
  <c r="G1243" i="18" s="1"/>
  <c r="F1321" i="18"/>
  <c r="H61" i="18"/>
  <c r="H60" i="18" s="1"/>
  <c r="F463" i="18"/>
  <c r="G892" i="18"/>
  <c r="G891" i="18" s="1"/>
  <c r="F928" i="18"/>
  <c r="F936" i="18"/>
  <c r="I932" i="18"/>
  <c r="I931" i="18" s="1"/>
  <c r="D9" i="21"/>
  <c r="F419" i="18"/>
  <c r="J638" i="18"/>
  <c r="J637" i="18" s="1"/>
  <c r="I798" i="18"/>
  <c r="I797" i="18" s="1"/>
  <c r="H820" i="18"/>
  <c r="H819" i="18" s="1"/>
  <c r="G932" i="18"/>
  <c r="G931" i="18" s="1"/>
  <c r="H1067" i="18"/>
  <c r="H1074" i="18"/>
  <c r="F268" i="18"/>
  <c r="F645" i="18"/>
  <c r="H868" i="18"/>
  <c r="H867" i="18" s="1"/>
  <c r="H932" i="18"/>
  <c r="H931" i="18" s="1"/>
  <c r="I1262" i="18"/>
  <c r="I1261" i="18" s="1"/>
  <c r="F1276" i="18"/>
  <c r="H1366" i="18"/>
  <c r="H1365" i="18" s="1"/>
  <c r="H1363" i="18" s="1"/>
  <c r="J1386" i="18"/>
  <c r="J1385" i="18" s="1"/>
  <c r="J1383" i="18" s="1"/>
  <c r="I16" i="18"/>
  <c r="F366" i="18"/>
  <c r="F482" i="18"/>
  <c r="J651" i="18"/>
  <c r="J650" i="18" s="1"/>
  <c r="I729" i="18"/>
  <c r="I728" i="18" s="1"/>
  <c r="F748" i="18"/>
  <c r="J777" i="18"/>
  <c r="J1262" i="18"/>
  <c r="J1261" i="18" s="1"/>
  <c r="H1303" i="18"/>
  <c r="H1302" i="18" s="1"/>
  <c r="J932" i="18"/>
  <c r="J931" i="18" s="1"/>
  <c r="J102" i="18"/>
  <c r="J101" i="18" s="1"/>
  <c r="G152" i="18"/>
  <c r="G151" i="18" s="1"/>
  <c r="J176" i="18"/>
  <c r="F223" i="18"/>
  <c r="I227" i="18"/>
  <c r="I226" i="18" s="1"/>
  <c r="F299" i="18"/>
  <c r="F328" i="18"/>
  <c r="J370" i="18"/>
  <c r="J369" i="18" s="1"/>
  <c r="F655" i="18"/>
  <c r="G760" i="18"/>
  <c r="G759" i="18" s="1"/>
  <c r="F837" i="18"/>
  <c r="F1068" i="18"/>
  <c r="F1075" i="18"/>
  <c r="F1112" i="18"/>
  <c r="F1263" i="18"/>
  <c r="J445" i="18"/>
  <c r="F764" i="18"/>
  <c r="F760" i="18" s="1"/>
  <c r="I1116" i="18"/>
  <c r="I1115" i="18" s="1"/>
  <c r="F1307" i="18"/>
  <c r="F27" i="18"/>
  <c r="F129" i="18"/>
  <c r="F668" i="18"/>
  <c r="F1071" i="18"/>
  <c r="F1078" i="18"/>
  <c r="F1074" i="18" s="1"/>
  <c r="F1248" i="18"/>
  <c r="G133" i="18"/>
  <c r="G132" i="18" s="1"/>
  <c r="F144" i="18"/>
  <c r="G267" i="18"/>
  <c r="G266" i="18" s="1"/>
  <c r="H423" i="18"/>
  <c r="H422" i="18" s="1"/>
  <c r="H532" i="18"/>
  <c r="H531" i="18" s="1"/>
  <c r="H664" i="18"/>
  <c r="H663" i="18" s="1"/>
  <c r="F684" i="18"/>
  <c r="I868" i="18"/>
  <c r="I867" i="18" s="1"/>
  <c r="I1067" i="18"/>
  <c r="I1074" i="18"/>
  <c r="H1084" i="18"/>
  <c r="H1083" i="18" s="1"/>
  <c r="F1133" i="18"/>
  <c r="I9" i="18"/>
  <c r="F62" i="18"/>
  <c r="H267" i="18"/>
  <c r="H266" i="18" s="1"/>
  <c r="J303" i="18"/>
  <c r="J302" i="18" s="1"/>
  <c r="F505" i="18"/>
  <c r="F642" i="18"/>
  <c r="G716" i="18"/>
  <c r="G715" i="18" s="1"/>
  <c r="J729" i="18"/>
  <c r="J728" i="18" s="1"/>
  <c r="F745" i="18"/>
  <c r="J798" i="18"/>
  <c r="J797" i="18" s="1"/>
  <c r="J868" i="18"/>
  <c r="J867" i="18" s="1"/>
  <c r="G974" i="18"/>
  <c r="G973" i="18" s="1"/>
  <c r="F978" i="18"/>
  <c r="J1067" i="18"/>
  <c r="J1074" i="18"/>
  <c r="I1244" i="18"/>
  <c r="I1243" i="18" s="1"/>
  <c r="I1280" i="18"/>
  <c r="I1279" i="18" s="1"/>
  <c r="I1303" i="18"/>
  <c r="I1302" i="18" s="1"/>
  <c r="J1366" i="18"/>
  <c r="J1365" i="18" s="1"/>
  <c r="J1363" i="18" s="1"/>
  <c r="F1400" i="18"/>
  <c r="G820" i="18"/>
  <c r="G819" i="18" s="1"/>
  <c r="F697" i="18"/>
  <c r="F811" i="18"/>
  <c r="G113" i="18"/>
  <c r="G112" i="18" s="1"/>
  <c r="G600" i="18"/>
  <c r="G599" i="18" s="1"/>
  <c r="H651" i="18"/>
  <c r="H650" i="18" s="1"/>
  <c r="J1244" i="18"/>
  <c r="J1243" i="18" s="1"/>
  <c r="J201" i="18"/>
  <c r="I467" i="18"/>
  <c r="I466" i="18" s="1"/>
  <c r="H600" i="18"/>
  <c r="H599" i="18" s="1"/>
  <c r="G638" i="18"/>
  <c r="G637" i="18" s="1"/>
  <c r="I716" i="18"/>
  <c r="I715" i="18" s="1"/>
  <c r="F1411" i="18"/>
  <c r="D18" i="22"/>
  <c r="J16" i="18"/>
  <c r="F228" i="18"/>
  <c r="G302" i="18"/>
  <c r="F333" i="18"/>
  <c r="J423" i="18"/>
  <c r="J422" i="18" s="1"/>
  <c r="J532" i="18"/>
  <c r="J531" i="18" s="1"/>
  <c r="H638" i="18"/>
  <c r="H637" i="18" s="1"/>
  <c r="J716" i="18"/>
  <c r="J715" i="18" s="1"/>
  <c r="H744" i="18"/>
  <c r="H743" i="18" s="1"/>
  <c r="F896" i="18"/>
  <c r="J974" i="18"/>
  <c r="J973" i="18" s="1"/>
  <c r="I1012" i="18"/>
  <c r="I1011" i="18" s="1"/>
  <c r="F1060" i="18"/>
  <c r="H1204" i="18"/>
  <c r="H1203" i="18" s="1"/>
  <c r="I1327" i="18"/>
  <c r="I1326" i="18" s="1"/>
  <c r="I1324" i="18" s="1"/>
  <c r="I1386" i="18"/>
  <c r="I1385" i="18" s="1"/>
  <c r="I1383" i="18" s="1"/>
  <c r="G1406" i="18"/>
  <c r="G1405" i="18" s="1"/>
  <c r="G1403" i="18" s="1"/>
  <c r="I445" i="18"/>
  <c r="I1178" i="18"/>
  <c r="I1177" i="18" s="1"/>
  <c r="H227" i="18"/>
  <c r="H226" i="18" s="1"/>
  <c r="I133" i="18"/>
  <c r="I132" i="18" s="1"/>
  <c r="I267" i="18"/>
  <c r="I266" i="18" s="1"/>
  <c r="J566" i="18"/>
  <c r="J565" i="18" s="1"/>
  <c r="J1280" i="18"/>
  <c r="J1279" i="18" s="1"/>
  <c r="D11" i="20"/>
  <c r="J113" i="18"/>
  <c r="J112" i="18" s="1"/>
  <c r="F371" i="18"/>
  <c r="H614" i="18"/>
  <c r="H613" i="18" s="1"/>
  <c r="F625" i="18"/>
  <c r="I651" i="18"/>
  <c r="I650" i="18" s="1"/>
  <c r="F671" i="18"/>
  <c r="I974" i="18"/>
  <c r="I973" i="18" s="1"/>
  <c r="H26" i="18"/>
  <c r="H25" i="18" s="1"/>
  <c r="F315" i="18"/>
  <c r="I400" i="18"/>
  <c r="I399" i="18" s="1"/>
  <c r="G446" i="18"/>
  <c r="G445" i="18" s="1"/>
  <c r="F447" i="18"/>
  <c r="I508" i="18"/>
  <c r="F658" i="18"/>
  <c r="J677" i="18"/>
  <c r="J676" i="18" s="1"/>
  <c r="H703" i="18"/>
  <c r="H702" i="18" s="1"/>
  <c r="F717" i="18"/>
  <c r="F824" i="18"/>
  <c r="F975" i="18"/>
  <c r="G1262" i="18"/>
  <c r="G1261" i="18" s="1"/>
  <c r="J1327" i="18"/>
  <c r="J1326" i="18" s="1"/>
  <c r="J1324" i="18" s="1"/>
  <c r="H1406" i="18"/>
  <c r="H1405" i="18" s="1"/>
  <c r="H1403" i="18" s="1"/>
  <c r="H445" i="18"/>
  <c r="F1103" i="18"/>
  <c r="H1178" i="18"/>
  <c r="H1177" i="18" s="1"/>
  <c r="H113" i="18"/>
  <c r="H112" i="18" s="1"/>
  <c r="G43" i="18"/>
  <c r="G42" i="18" s="1"/>
  <c r="I113" i="18"/>
  <c r="I112" i="18" s="1"/>
  <c r="G614" i="18"/>
  <c r="G613" i="18" s="1"/>
  <c r="F1266" i="18"/>
  <c r="G1303" i="18"/>
  <c r="G1302" i="18" s="1"/>
  <c r="F424" i="18"/>
  <c r="I102" i="18"/>
  <c r="I101" i="18" s="1"/>
  <c r="F187" i="18"/>
  <c r="F203" i="18"/>
  <c r="F1284" i="18"/>
  <c r="F153" i="18"/>
  <c r="G400" i="18"/>
  <c r="G399" i="18" s="1"/>
  <c r="F442" i="18"/>
  <c r="J467" i="18"/>
  <c r="J466" i="18" s="1"/>
  <c r="J486" i="18"/>
  <c r="J485" i="18" s="1"/>
  <c r="I614" i="18"/>
  <c r="I613" i="18" s="1"/>
  <c r="J1084" i="18"/>
  <c r="J1083" i="18" s="1"/>
  <c r="H133" i="18"/>
  <c r="H132" i="18" s="1"/>
  <c r="F435" i="18"/>
  <c r="F580" i="18"/>
  <c r="F619" i="18"/>
  <c r="G664" i="18"/>
  <c r="G663" i="18" s="1"/>
  <c r="J744" i="18"/>
  <c r="J743" i="18" s="1"/>
  <c r="H1025" i="18"/>
  <c r="F1051" i="18"/>
  <c r="F1085" i="18"/>
  <c r="F1090" i="18"/>
  <c r="I1154" i="18"/>
  <c r="I1153" i="18" s="1"/>
  <c r="F1254" i="18"/>
  <c r="F1272" i="18"/>
  <c r="F1290" i="18"/>
  <c r="F1356" i="18"/>
  <c r="G1386" i="18"/>
  <c r="G1385" i="18" s="1"/>
  <c r="G1383" i="18" s="1"/>
  <c r="F1391" i="18"/>
  <c r="D24" i="19"/>
  <c r="J663" i="18"/>
  <c r="F1407" i="18"/>
  <c r="G101" i="18"/>
  <c r="F162" i="18"/>
  <c r="F212" i="18"/>
  <c r="F233" i="18"/>
  <c r="J267" i="18"/>
  <c r="J266" i="18" s="1"/>
  <c r="H303" i="18"/>
  <c r="H302" i="18" s="1"/>
  <c r="F344" i="18"/>
  <c r="G466" i="18"/>
  <c r="G532" i="18"/>
  <c r="G531" i="18" s="1"/>
  <c r="F723" i="18"/>
  <c r="F730" i="18"/>
  <c r="J760" i="18"/>
  <c r="J759" i="18" s="1"/>
  <c r="F1120" i="18"/>
  <c r="J1154" i="18"/>
  <c r="J1153" i="18" s="1"/>
  <c r="F1169" i="18"/>
  <c r="G1204" i="18"/>
  <c r="G1203" i="18" s="1"/>
  <c r="F1210" i="18"/>
  <c r="I1204" i="18"/>
  <c r="I1203" i="18" s="1"/>
  <c r="H1244" i="18"/>
  <c r="H1243" i="18" s="1"/>
  <c r="H1262" i="18"/>
  <c r="H1261" i="18" s="1"/>
  <c r="H1280" i="18"/>
  <c r="H1279" i="18" s="1"/>
  <c r="F1313" i="18"/>
  <c r="F1367" i="18"/>
  <c r="F1366" i="18" s="1"/>
  <c r="F1365" i="18" s="1"/>
  <c r="F1363" i="18" s="1"/>
  <c r="F1182" i="18"/>
  <c r="H43" i="18"/>
  <c r="H42" i="18" s="1"/>
  <c r="F69" i="18"/>
  <c r="J133" i="18"/>
  <c r="J132" i="18" s="1"/>
  <c r="J227" i="18"/>
  <c r="J226" i="18" s="1"/>
  <c r="F273" i="18"/>
  <c r="I303" i="18"/>
  <c r="I302" i="18" s="1"/>
  <c r="H332" i="18"/>
  <c r="H331" i="18" s="1"/>
  <c r="I370" i="18"/>
  <c r="I369" i="18" s="1"/>
  <c r="G370" i="18"/>
  <c r="G369" i="18" s="1"/>
  <c r="F412" i="18"/>
  <c r="G423" i="18"/>
  <c r="G422" i="18" s="1"/>
  <c r="G509" i="18"/>
  <c r="G508" i="18" s="1"/>
  <c r="I566" i="18"/>
  <c r="I565" i="18" s="1"/>
  <c r="G566" i="18"/>
  <c r="G565" i="18" s="1"/>
  <c r="J614" i="18"/>
  <c r="J613" i="18" s="1"/>
  <c r="F710" i="18"/>
  <c r="F739" i="18"/>
  <c r="F789" i="18"/>
  <c r="G868" i="18"/>
  <c r="G867" i="18" s="1"/>
  <c r="F878" i="18"/>
  <c r="I892" i="18"/>
  <c r="I891" i="18" s="1"/>
  <c r="F1008" i="18"/>
  <c r="F1045" i="18"/>
  <c r="F1044" i="18" s="1"/>
  <c r="G1327" i="18"/>
  <c r="G1326" i="18" s="1"/>
  <c r="G1324" i="18" s="1"/>
  <c r="F1335" i="18"/>
  <c r="I1346" i="18"/>
  <c r="I1345" i="18" s="1"/>
  <c r="I1343" i="18" s="1"/>
  <c r="D39" i="19"/>
  <c r="D9" i="22"/>
  <c r="J1012" i="18"/>
  <c r="J1011" i="18" s="1"/>
  <c r="F1387" i="18"/>
  <c r="D20" i="20"/>
  <c r="H9" i="18"/>
  <c r="F17" i="18"/>
  <c r="J151" i="18"/>
  <c r="F246" i="18"/>
  <c r="H400" i="18"/>
  <c r="H399" i="18" s="1"/>
  <c r="F456" i="18"/>
  <c r="F498" i="18"/>
  <c r="H508" i="18"/>
  <c r="H566" i="18"/>
  <c r="H565" i="18" s="1"/>
  <c r="J600" i="18"/>
  <c r="J599" i="18" s="1"/>
  <c r="F652" i="18"/>
  <c r="F691" i="18"/>
  <c r="F694" i="18"/>
  <c r="J703" i="18"/>
  <c r="J702" i="18" s="1"/>
  <c r="I703" i="18"/>
  <c r="I702" i="18" s="1"/>
  <c r="F734" i="18"/>
  <c r="F753" i="18"/>
  <c r="G777" i="18"/>
  <c r="F778" i="18"/>
  <c r="F816" i="18"/>
  <c r="F864" i="18"/>
  <c r="F872" i="18"/>
  <c r="J892" i="18"/>
  <c r="J891" i="18" s="1"/>
  <c r="H892" i="18"/>
  <c r="H891" i="18" s="1"/>
  <c r="F907" i="18"/>
  <c r="F985" i="18"/>
  <c r="H1012" i="18"/>
  <c r="H1011" i="18" s="1"/>
  <c r="F1205" i="18"/>
  <c r="F1328" i="18"/>
  <c r="H1327" i="18"/>
  <c r="H1326" i="18" s="1"/>
  <c r="H1324" i="18" s="1"/>
  <c r="J1346" i="18"/>
  <c r="J1345" i="18" s="1"/>
  <c r="J1343" i="18" s="1"/>
  <c r="I1406" i="18"/>
  <c r="I1405" i="18" s="1"/>
  <c r="I1403" i="18" s="1"/>
  <c r="F888" i="18"/>
  <c r="F769" i="18"/>
  <c r="I689" i="18"/>
  <c r="F21" i="18"/>
  <c r="G26" i="18"/>
  <c r="G25" i="18" s="1"/>
  <c r="F118" i="18"/>
  <c r="G227" i="18"/>
  <c r="G226" i="18" s="1"/>
  <c r="F489" i="18"/>
  <c r="F519" i="18"/>
  <c r="F533" i="18"/>
  <c r="G16" i="18"/>
  <c r="F44" i="18"/>
  <c r="F122" i="18"/>
  <c r="F286" i="18"/>
  <c r="F304" i="18"/>
  <c r="F544" i="18"/>
  <c r="I61" i="18"/>
  <c r="I60" i="18" s="1"/>
  <c r="F376" i="18"/>
  <c r="F385" i="18"/>
  <c r="J26" i="18"/>
  <c r="J25" i="18" s="1"/>
  <c r="F30" i="18"/>
  <c r="F468" i="18"/>
  <c r="F570" i="18"/>
  <c r="F401" i="18"/>
  <c r="F510" i="18"/>
  <c r="H729" i="18"/>
  <c r="H728" i="18" s="1"/>
  <c r="F1026" i="18"/>
  <c r="F1035" i="18"/>
  <c r="F1223" i="18"/>
  <c r="H1345" i="18"/>
  <c r="H1343" i="18" s="1"/>
  <c r="F947" i="18"/>
  <c r="F1158" i="18"/>
  <c r="H370" i="18"/>
  <c r="H369" i="18" s="1"/>
  <c r="H777" i="18"/>
  <c r="F802" i="18"/>
  <c r="H974" i="18"/>
  <c r="H973" i="18" s="1"/>
  <c r="F1347" i="18"/>
  <c r="I777" i="18"/>
  <c r="E6" i="10"/>
  <c r="E5" i="10"/>
  <c r="F932" i="18" l="1"/>
  <c r="F931" i="18" s="1"/>
  <c r="F614" i="18"/>
  <c r="F1012" i="18"/>
  <c r="F43" i="18"/>
  <c r="F42" i="18" s="1"/>
  <c r="F677" i="18"/>
  <c r="F676" i="18" s="1"/>
  <c r="F744" i="18"/>
  <c r="F743" i="18" s="1"/>
  <c r="F1178" i="18"/>
  <c r="F1177" i="18" s="1"/>
  <c r="F600" i="18"/>
  <c r="F599" i="18" s="1"/>
  <c r="G1081" i="18"/>
  <c r="F1011" i="18"/>
  <c r="F613" i="18"/>
  <c r="F1154" i="18"/>
  <c r="F1153" i="18" s="1"/>
  <c r="F868" i="18"/>
  <c r="F867" i="18" s="1"/>
  <c r="F400" i="18"/>
  <c r="F399" i="18" s="1"/>
  <c r="F777" i="18"/>
  <c r="F177" i="18"/>
  <c r="F176" i="18" s="1"/>
  <c r="F467" i="18"/>
  <c r="F466" i="18" s="1"/>
  <c r="F974" i="18"/>
  <c r="F973" i="18" s="1"/>
  <c r="F1406" i="18"/>
  <c r="F1405" i="18" s="1"/>
  <c r="F1403" i="18" s="1"/>
  <c r="F1050" i="18"/>
  <c r="F446" i="18"/>
  <c r="F445" i="18" s="1"/>
  <c r="F716" i="18"/>
  <c r="F715" i="18" s="1"/>
  <c r="F202" i="18"/>
  <c r="F201" i="18" s="1"/>
  <c r="F638" i="18"/>
  <c r="F637" i="18" s="1"/>
  <c r="F133" i="18"/>
  <c r="F132" i="18" s="1"/>
  <c r="F26" i="18"/>
  <c r="F25" i="18" s="1"/>
  <c r="F703" i="18"/>
  <c r="F702" i="18" s="1"/>
  <c r="F651" i="18"/>
  <c r="F650" i="18" s="1"/>
  <c r="J1081" i="18"/>
  <c r="F61" i="18"/>
  <c r="F60" i="18" s="1"/>
  <c r="F1303" i="18"/>
  <c r="F1302" i="18" s="1"/>
  <c r="F1067" i="18"/>
  <c r="J1201" i="18"/>
  <c r="F820" i="18"/>
  <c r="F819" i="18" s="1"/>
  <c r="F1244" i="18"/>
  <c r="F1243" i="18" s="1"/>
  <c r="J635" i="18"/>
  <c r="F1116" i="18"/>
  <c r="F1115" i="18" s="1"/>
  <c r="F729" i="18"/>
  <c r="F728" i="18" s="1"/>
  <c r="F423" i="18"/>
  <c r="F422" i="18" s="1"/>
  <c r="F332" i="18"/>
  <c r="F331" i="18" s="1"/>
  <c r="F664" i="18"/>
  <c r="F663" i="18" s="1"/>
  <c r="H1081" i="18"/>
  <c r="F1386" i="18"/>
  <c r="F1385" i="18" s="1"/>
  <c r="F1383" i="18" s="1"/>
  <c r="H1201" i="18"/>
  <c r="I775" i="18"/>
  <c r="G635" i="18"/>
  <c r="F303" i="18"/>
  <c r="F302" i="18" s="1"/>
  <c r="F113" i="18"/>
  <c r="F112" i="18" s="1"/>
  <c r="J775" i="18"/>
  <c r="G775" i="18"/>
  <c r="F227" i="18"/>
  <c r="F226" i="18" s="1"/>
  <c r="I635" i="18"/>
  <c r="I1081" i="18"/>
  <c r="F370" i="18"/>
  <c r="F369" i="18" s="1"/>
  <c r="F1346" i="18"/>
  <c r="F1345" i="18" s="1"/>
  <c r="F1343" i="18" s="1"/>
  <c r="F16" i="18"/>
  <c r="F798" i="18"/>
  <c r="F797" i="18" s="1"/>
  <c r="F486" i="18"/>
  <c r="F485" i="18" s="1"/>
  <c r="F892" i="18"/>
  <c r="F891" i="18" s="1"/>
  <c r="G1201" i="18"/>
  <c r="F152" i="18"/>
  <c r="F151" i="18" s="1"/>
  <c r="F1262" i="18"/>
  <c r="F1261" i="18" s="1"/>
  <c r="F1204" i="18"/>
  <c r="F1203" i="18" s="1"/>
  <c r="F509" i="18"/>
  <c r="F508" i="18" s="1"/>
  <c r="F566" i="18"/>
  <c r="F565" i="18" s="1"/>
  <c r="I1201" i="18"/>
  <c r="F267" i="18"/>
  <c r="F266" i="18" s="1"/>
  <c r="H7" i="18"/>
  <c r="F1327" i="18"/>
  <c r="F1326" i="18" s="1"/>
  <c r="F1324" i="18" s="1"/>
  <c r="H635" i="18"/>
  <c r="F690" i="18"/>
  <c r="F689" i="18" s="1"/>
  <c r="F1084" i="18"/>
  <c r="F1083" i="18" s="1"/>
  <c r="F1280" i="18"/>
  <c r="F1279" i="18" s="1"/>
  <c r="F759" i="18"/>
  <c r="F1025" i="18"/>
  <c r="F532" i="18"/>
  <c r="F531" i="18" s="1"/>
  <c r="H775" i="18"/>
  <c r="J7" i="18"/>
  <c r="I7" i="18"/>
  <c r="G7" i="18"/>
  <c r="F1618" i="16"/>
  <c r="E1618" i="16" s="1"/>
  <c r="F1081" i="18" l="1"/>
  <c r="F1201" i="18"/>
  <c r="I1423" i="18"/>
  <c r="J1423" i="18"/>
  <c r="G1423" i="18"/>
  <c r="F775" i="18"/>
  <c r="F635" i="18"/>
  <c r="H1423" i="18"/>
  <c r="F7" i="18"/>
  <c r="H407" i="17"/>
  <c r="G407" i="17"/>
  <c r="H405" i="17"/>
  <c r="G405" i="17"/>
  <c r="H402" i="17"/>
  <c r="G402" i="17"/>
  <c r="H401" i="17"/>
  <c r="G401" i="17"/>
  <c r="H399" i="17"/>
  <c r="H398" i="17"/>
  <c r="G398" i="17"/>
  <c r="H397" i="17"/>
  <c r="G397" i="17"/>
  <c r="H396" i="17"/>
  <c r="G396" i="17"/>
  <c r="H395" i="17"/>
  <c r="G395" i="17"/>
  <c r="H390" i="17"/>
  <c r="G390" i="17"/>
  <c r="H388" i="17"/>
  <c r="G388" i="17"/>
  <c r="H387" i="17"/>
  <c r="G387" i="17"/>
  <c r="H386" i="17"/>
  <c r="G386" i="17"/>
  <c r="H385" i="17"/>
  <c r="H384" i="17" s="1"/>
  <c r="G385" i="17"/>
  <c r="G384" i="17" s="1"/>
  <c r="G383" i="17"/>
  <c r="H382" i="17"/>
  <c r="G382" i="17"/>
  <c r="H381" i="17"/>
  <c r="H380" i="17"/>
  <c r="G380" i="17"/>
  <c r="H379" i="17"/>
  <c r="G379" i="17"/>
  <c r="H378" i="17"/>
  <c r="G378" i="17"/>
  <c r="G377" i="17"/>
  <c r="H376" i="17"/>
  <c r="G376" i="17"/>
  <c r="H367" i="17"/>
  <c r="G367" i="17"/>
  <c r="F367" i="17"/>
  <c r="E367" i="17"/>
  <c r="H365" i="17"/>
  <c r="G365" i="17"/>
  <c r="F365" i="17"/>
  <c r="E365" i="17"/>
  <c r="H364" i="17"/>
  <c r="H363" i="17" s="1"/>
  <c r="F364" i="17"/>
  <c r="F363" i="17" s="1"/>
  <c r="E364" i="17"/>
  <c r="E363" i="17" s="1"/>
  <c r="F362" i="17"/>
  <c r="E362" i="17"/>
  <c r="F361" i="17"/>
  <c r="F360" i="17" s="1"/>
  <c r="E361" i="17"/>
  <c r="E360" i="17" s="1"/>
  <c r="I347" i="17"/>
  <c r="H346" i="17"/>
  <c r="H345" i="17" s="1"/>
  <c r="H344" i="17" s="1"/>
  <c r="G346" i="17"/>
  <c r="F346" i="17"/>
  <c r="F345" i="17" s="1"/>
  <c r="F344" i="17" s="1"/>
  <c r="E346" i="17"/>
  <c r="E345" i="17" s="1"/>
  <c r="E344" i="17" s="1"/>
  <c r="I343" i="17"/>
  <c r="H342" i="17"/>
  <c r="G342" i="17"/>
  <c r="F342" i="17"/>
  <c r="E342" i="17"/>
  <c r="H341" i="17"/>
  <c r="H340" i="17" s="1"/>
  <c r="G341" i="17"/>
  <c r="G340" i="17" s="1"/>
  <c r="F341" i="17"/>
  <c r="F340" i="17" s="1"/>
  <c r="E341" i="17"/>
  <c r="E340" i="17" s="1"/>
  <c r="I338" i="17"/>
  <c r="I376" i="17" s="1"/>
  <c r="H337" i="17"/>
  <c r="H336" i="17" s="1"/>
  <c r="G337" i="17"/>
  <c r="G336" i="17" s="1"/>
  <c r="F337" i="17"/>
  <c r="F336" i="17" s="1"/>
  <c r="E337" i="17"/>
  <c r="E336" i="17" s="1"/>
  <c r="H335" i="17"/>
  <c r="G335" i="17"/>
  <c r="F335" i="17"/>
  <c r="E335" i="17"/>
  <c r="I333" i="17"/>
  <c r="I332" i="17" s="1"/>
  <c r="I331" i="17" s="1"/>
  <c r="H332" i="17"/>
  <c r="H331" i="17" s="1"/>
  <c r="G332" i="17"/>
  <c r="G331" i="17" s="1"/>
  <c r="F332" i="17"/>
  <c r="F331" i="17" s="1"/>
  <c r="E332" i="17"/>
  <c r="E331" i="17" s="1"/>
  <c r="I329" i="17"/>
  <c r="I328" i="17"/>
  <c r="I327" i="17"/>
  <c r="H326" i="17"/>
  <c r="H325" i="17" s="1"/>
  <c r="G326" i="17"/>
  <c r="G325" i="17" s="1"/>
  <c r="F326" i="17"/>
  <c r="F325" i="17" s="1"/>
  <c r="E326" i="17"/>
  <c r="E325" i="17" s="1"/>
  <c r="I323" i="17"/>
  <c r="I322" i="17"/>
  <c r="I321" i="17"/>
  <c r="H320" i="17"/>
  <c r="H319" i="17" s="1"/>
  <c r="G320" i="17"/>
  <c r="G319" i="17" s="1"/>
  <c r="F320" i="17"/>
  <c r="F319" i="17" s="1"/>
  <c r="E320" i="17"/>
  <c r="E319" i="17" s="1"/>
  <c r="I317" i="17"/>
  <c r="I316" i="17"/>
  <c r="I315" i="17"/>
  <c r="I314" i="17"/>
  <c r="H313" i="17"/>
  <c r="G313" i="17"/>
  <c r="F313" i="17"/>
  <c r="E313" i="17"/>
  <c r="H312" i="17"/>
  <c r="G312" i="17"/>
  <c r="F312" i="17"/>
  <c r="E312" i="17"/>
  <c r="I310" i="17"/>
  <c r="I309" i="17" s="1"/>
  <c r="I308" i="17" s="1"/>
  <c r="H309" i="17"/>
  <c r="H308" i="17" s="1"/>
  <c r="G309" i="17"/>
  <c r="G308" i="17" s="1"/>
  <c r="F309" i="17"/>
  <c r="F308" i="17" s="1"/>
  <c r="E309" i="17"/>
  <c r="E308" i="17" s="1"/>
  <c r="I306" i="17"/>
  <c r="I305" i="17" s="1"/>
  <c r="I304" i="17" s="1"/>
  <c r="H305" i="17"/>
  <c r="H304" i="17" s="1"/>
  <c r="G305" i="17"/>
  <c r="G304" i="17" s="1"/>
  <c r="F305" i="17"/>
  <c r="F304" i="17" s="1"/>
  <c r="E305" i="17"/>
  <c r="E304" i="17" s="1"/>
  <c r="I303" i="17"/>
  <c r="I302" i="17" s="1"/>
  <c r="H302" i="17"/>
  <c r="G302" i="17"/>
  <c r="F302" i="17"/>
  <c r="E302" i="17"/>
  <c r="I301" i="17"/>
  <c r="I300" i="17"/>
  <c r="I299" i="17"/>
  <c r="H298" i="17"/>
  <c r="G298" i="17"/>
  <c r="F298" i="17"/>
  <c r="E298" i="17"/>
  <c r="I294" i="17"/>
  <c r="I378" i="17" s="1"/>
  <c r="H293" i="17"/>
  <c r="H292" i="17" s="1"/>
  <c r="G293" i="17"/>
  <c r="G292" i="17" s="1"/>
  <c r="F293" i="17"/>
  <c r="F292" i="17" s="1"/>
  <c r="E293" i="17"/>
  <c r="E292" i="17" s="1"/>
  <c r="I290" i="17"/>
  <c r="I289" i="17" s="1"/>
  <c r="I288" i="17" s="1"/>
  <c r="H289" i="17"/>
  <c r="H288" i="17" s="1"/>
  <c r="G289" i="17"/>
  <c r="G288" i="17" s="1"/>
  <c r="F289" i="17"/>
  <c r="F288" i="17" s="1"/>
  <c r="E289" i="17"/>
  <c r="E288" i="17" s="1"/>
  <c r="I285" i="17"/>
  <c r="I284" i="17"/>
  <c r="I283" i="17"/>
  <c r="H282" i="17"/>
  <c r="H281" i="17" s="1"/>
  <c r="G282" i="17"/>
  <c r="G281" i="17" s="1"/>
  <c r="F282" i="17"/>
  <c r="F281" i="17" s="1"/>
  <c r="E282" i="17"/>
  <c r="E281" i="17" s="1"/>
  <c r="I279" i="17"/>
  <c r="I278" i="17" s="1"/>
  <c r="I277" i="17" s="1"/>
  <c r="H278" i="17"/>
  <c r="H277" i="17" s="1"/>
  <c r="G278" i="17"/>
  <c r="G277" i="17" s="1"/>
  <c r="F278" i="17"/>
  <c r="F277" i="17" s="1"/>
  <c r="E278" i="17"/>
  <c r="E277" i="17" s="1"/>
  <c r="H276" i="17"/>
  <c r="G276" i="17"/>
  <c r="F276" i="17"/>
  <c r="E276" i="17"/>
  <c r="H275" i="17"/>
  <c r="G275" i="17"/>
  <c r="F275" i="17"/>
  <c r="E275" i="17"/>
  <c r="I274" i="17"/>
  <c r="I273" i="17"/>
  <c r="I272" i="17"/>
  <c r="I271" i="17"/>
  <c r="H270" i="17"/>
  <c r="G270" i="17"/>
  <c r="F270" i="17"/>
  <c r="E270" i="17"/>
  <c r="I267" i="17"/>
  <c r="I266" i="17"/>
  <c r="H265" i="17"/>
  <c r="H264" i="17" s="1"/>
  <c r="G265" i="17"/>
  <c r="G264" i="17" s="1"/>
  <c r="F265" i="17"/>
  <c r="F264" i="17" s="1"/>
  <c r="E265" i="17"/>
  <c r="E264" i="17" s="1"/>
  <c r="I262" i="17"/>
  <c r="I261" i="17" s="1"/>
  <c r="H261" i="17"/>
  <c r="H260" i="17" s="1"/>
  <c r="G261" i="17"/>
  <c r="G260" i="17" s="1"/>
  <c r="F261" i="17"/>
  <c r="F260" i="17" s="1"/>
  <c r="E261" i="17"/>
  <c r="E260" i="17" s="1"/>
  <c r="F257" i="17"/>
  <c r="I254" i="17"/>
  <c r="I250" i="17" s="1"/>
  <c r="I249" i="17" s="1"/>
  <c r="H250" i="17"/>
  <c r="H249" i="17" s="1"/>
  <c r="G250" i="17"/>
  <c r="G249" i="17" s="1"/>
  <c r="F250" i="17"/>
  <c r="E250" i="17"/>
  <c r="E249" i="17" s="1"/>
  <c r="I247" i="17"/>
  <c r="I246" i="17" s="1"/>
  <c r="I245" i="17" s="1"/>
  <c r="H246" i="17"/>
  <c r="H245" i="17" s="1"/>
  <c r="G246" i="17"/>
  <c r="G245" i="17" s="1"/>
  <c r="F246" i="17"/>
  <c r="F245" i="17" s="1"/>
  <c r="E246" i="17"/>
  <c r="E245" i="17" s="1"/>
  <c r="I244" i="17"/>
  <c r="H243" i="17"/>
  <c r="H241" i="17" s="1"/>
  <c r="G243" i="17"/>
  <c r="G241" i="17" s="1"/>
  <c r="F243" i="17"/>
  <c r="F241" i="17" s="1"/>
  <c r="E243" i="17"/>
  <c r="E241" i="17" s="1"/>
  <c r="I240" i="17"/>
  <c r="I239" i="17" s="1"/>
  <c r="I237" i="17" s="1"/>
  <c r="H239" i="17"/>
  <c r="G239" i="17"/>
  <c r="F239" i="17"/>
  <c r="H238" i="17"/>
  <c r="H237" i="17" s="1"/>
  <c r="G238" i="17"/>
  <c r="F238" i="17"/>
  <c r="G235" i="17"/>
  <c r="G232" i="17" s="1"/>
  <c r="F235" i="17"/>
  <c r="F232" i="17" s="1"/>
  <c r="E235" i="17"/>
  <c r="E232" i="17" s="1"/>
  <c r="I234" i="17"/>
  <c r="I233" i="17" s="1"/>
  <c r="I232" i="17" s="1"/>
  <c r="H233" i="17"/>
  <c r="H232" i="17" s="1"/>
  <c r="G233" i="17"/>
  <c r="F233" i="17"/>
  <c r="E233" i="17"/>
  <c r="I230" i="17"/>
  <c r="I229" i="17"/>
  <c r="I228" i="17"/>
  <c r="I227" i="17"/>
  <c r="H226" i="17"/>
  <c r="H225" i="17" s="1"/>
  <c r="G226" i="17"/>
  <c r="G225" i="17" s="1"/>
  <c r="F226" i="17"/>
  <c r="F225" i="17" s="1"/>
  <c r="E226" i="17"/>
  <c r="E225" i="17" s="1"/>
  <c r="I223" i="17"/>
  <c r="I222" i="17"/>
  <c r="I221" i="17"/>
  <c r="I220" i="17"/>
  <c r="H219" i="17"/>
  <c r="H218" i="17" s="1"/>
  <c r="G219" i="17"/>
  <c r="G218" i="17" s="1"/>
  <c r="F219" i="17"/>
  <c r="F218" i="17" s="1"/>
  <c r="E219" i="17"/>
  <c r="E218" i="17" s="1"/>
  <c r="I216" i="17"/>
  <c r="I215" i="17" s="1"/>
  <c r="I214" i="17" s="1"/>
  <c r="H215" i="17"/>
  <c r="H214" i="17" s="1"/>
  <c r="G215" i="17"/>
  <c r="G214" i="17" s="1"/>
  <c r="F215" i="17"/>
  <c r="F214" i="17" s="1"/>
  <c r="I212" i="17"/>
  <c r="I211" i="17" s="1"/>
  <c r="I210" i="17" s="1"/>
  <c r="H211" i="17"/>
  <c r="H210" i="17" s="1"/>
  <c r="G211" i="17"/>
  <c r="G210" i="17" s="1"/>
  <c r="F211" i="17"/>
  <c r="F210" i="17" s="1"/>
  <c r="E211" i="17"/>
  <c r="E210" i="17" s="1"/>
  <c r="H209" i="17"/>
  <c r="G209" i="17"/>
  <c r="F209" i="17"/>
  <c r="E209" i="17"/>
  <c r="I208" i="17"/>
  <c r="I207" i="17" s="1"/>
  <c r="H207" i="17"/>
  <c r="G207" i="17"/>
  <c r="F207" i="17"/>
  <c r="E207" i="17"/>
  <c r="I206" i="17"/>
  <c r="I205" i="17"/>
  <c r="I204" i="17"/>
  <c r="I203" i="17"/>
  <c r="H202" i="17"/>
  <c r="G202" i="17"/>
  <c r="F202" i="17"/>
  <c r="E202" i="17"/>
  <c r="I200" i="17"/>
  <c r="I199" i="17"/>
  <c r="H198" i="17"/>
  <c r="G198" i="17"/>
  <c r="F198" i="17"/>
  <c r="E198" i="17"/>
  <c r="I197" i="17"/>
  <c r="I196" i="17"/>
  <c r="I195" i="17"/>
  <c r="I194" i="17"/>
  <c r="I193" i="17"/>
  <c r="H192" i="17"/>
  <c r="G192" i="17"/>
  <c r="F192" i="17"/>
  <c r="E192" i="17"/>
  <c r="I190" i="17"/>
  <c r="I189" i="17"/>
  <c r="H188" i="17"/>
  <c r="G188" i="17"/>
  <c r="F188" i="17"/>
  <c r="E188" i="17"/>
  <c r="I187" i="17"/>
  <c r="H186" i="17"/>
  <c r="H185" i="17" s="1"/>
  <c r="G185" i="17"/>
  <c r="F185" i="17"/>
  <c r="E185" i="17"/>
  <c r="I182" i="17"/>
  <c r="I181" i="17" s="1"/>
  <c r="I180" i="17" s="1"/>
  <c r="H181" i="17"/>
  <c r="H180" i="17" s="1"/>
  <c r="G181" i="17"/>
  <c r="G180" i="17" s="1"/>
  <c r="F181" i="17"/>
  <c r="F180" i="17" s="1"/>
  <c r="E181" i="17"/>
  <c r="E180" i="17" s="1"/>
  <c r="H179" i="17"/>
  <c r="G179" i="17"/>
  <c r="F179" i="17"/>
  <c r="E179" i="17"/>
  <c r="I178" i="17"/>
  <c r="I388" i="17" s="1"/>
  <c r="H177" i="17"/>
  <c r="G177" i="17"/>
  <c r="F177" i="17"/>
  <c r="E177" i="17"/>
  <c r="H175" i="17"/>
  <c r="G175" i="17"/>
  <c r="F175" i="17"/>
  <c r="E175" i="17"/>
  <c r="I173" i="17"/>
  <c r="I172" i="17"/>
  <c r="H171" i="17"/>
  <c r="H170" i="17" s="1"/>
  <c r="G171" i="17"/>
  <c r="G170" i="17" s="1"/>
  <c r="F171" i="17"/>
  <c r="F170" i="17" s="1"/>
  <c r="E171" i="17"/>
  <c r="E170" i="17" s="1"/>
  <c r="I168" i="17"/>
  <c r="I167" i="17"/>
  <c r="I166" i="17"/>
  <c r="H165" i="17"/>
  <c r="H164" i="17" s="1"/>
  <c r="G165" i="17"/>
  <c r="G164" i="17" s="1"/>
  <c r="F165" i="17"/>
  <c r="F164" i="17" s="1"/>
  <c r="E165" i="17"/>
  <c r="E164" i="17" s="1"/>
  <c r="I162" i="17"/>
  <c r="I161" i="17"/>
  <c r="G160" i="17"/>
  <c r="I160" i="17" s="1"/>
  <c r="F160" i="17"/>
  <c r="E160" i="17"/>
  <c r="I159" i="17"/>
  <c r="I158" i="17"/>
  <c r="I157" i="17"/>
  <c r="I156" i="17"/>
  <c r="I155" i="17"/>
  <c r="I154" i="17"/>
  <c r="I153" i="17"/>
  <c r="I152" i="17"/>
  <c r="I151" i="17"/>
  <c r="H150" i="17"/>
  <c r="H149" i="17" s="1"/>
  <c r="G150" i="17"/>
  <c r="F150" i="17"/>
  <c r="E150" i="17"/>
  <c r="I147" i="17"/>
  <c r="I146" i="17" s="1"/>
  <c r="I145" i="17" s="1"/>
  <c r="H146" i="17"/>
  <c r="H145" i="17" s="1"/>
  <c r="G146" i="17"/>
  <c r="G145" i="17" s="1"/>
  <c r="F146" i="17"/>
  <c r="F145" i="17" s="1"/>
  <c r="E146" i="17"/>
  <c r="E145" i="17" s="1"/>
  <c r="I143" i="17"/>
  <c r="I142" i="17"/>
  <c r="H141" i="17"/>
  <c r="H140" i="17" s="1"/>
  <c r="G141" i="17"/>
  <c r="G140" i="17" s="1"/>
  <c r="F141" i="17"/>
  <c r="F140" i="17" s="1"/>
  <c r="E141" i="17"/>
  <c r="E140" i="17" s="1"/>
  <c r="G137" i="17"/>
  <c r="F137" i="17"/>
  <c r="E137" i="17"/>
  <c r="I136" i="17"/>
  <c r="I135" i="17"/>
  <c r="I134" i="17"/>
  <c r="I133" i="17"/>
  <c r="I132" i="17"/>
  <c r="I131" i="17"/>
  <c r="H130" i="17"/>
  <c r="H129" i="17" s="1"/>
  <c r="G130" i="17"/>
  <c r="F130" i="17"/>
  <c r="E130" i="17"/>
  <c r="I127" i="17"/>
  <c r="I126" i="17" s="1"/>
  <c r="I125" i="17" s="1"/>
  <c r="H126" i="17"/>
  <c r="H125" i="17" s="1"/>
  <c r="G126" i="17"/>
  <c r="G125" i="17" s="1"/>
  <c r="F126" i="17"/>
  <c r="F125" i="17" s="1"/>
  <c r="E126" i="17"/>
  <c r="E125" i="17" s="1"/>
  <c r="H124" i="17"/>
  <c r="G124" i="17"/>
  <c r="F124" i="17"/>
  <c r="E124" i="17"/>
  <c r="I123" i="17"/>
  <c r="I122" i="17"/>
  <c r="H121" i="17"/>
  <c r="G121" i="17"/>
  <c r="F121" i="17"/>
  <c r="E121" i="17"/>
  <c r="I120" i="17"/>
  <c r="I119" i="17"/>
  <c r="I118" i="17"/>
  <c r="I117" i="17"/>
  <c r="H116" i="17"/>
  <c r="G116" i="17"/>
  <c r="F116" i="17"/>
  <c r="E116" i="17"/>
  <c r="I112" i="17"/>
  <c r="I111" i="17"/>
  <c r="I110" i="17"/>
  <c r="H109" i="17"/>
  <c r="H108" i="17" s="1"/>
  <c r="G109" i="17"/>
  <c r="G108" i="17" s="1"/>
  <c r="F109" i="17"/>
  <c r="F108" i="17" s="1"/>
  <c r="E109" i="17"/>
  <c r="E108" i="17" s="1"/>
  <c r="H107" i="17"/>
  <c r="G107" i="17"/>
  <c r="F107" i="17"/>
  <c r="E107" i="17"/>
  <c r="I106" i="17"/>
  <c r="I407" i="17" s="1"/>
  <c r="H105" i="17"/>
  <c r="G105" i="17"/>
  <c r="F105" i="17"/>
  <c r="E105" i="17"/>
  <c r="I104" i="17"/>
  <c r="I103" i="17"/>
  <c r="I102" i="17"/>
  <c r="H101" i="17"/>
  <c r="G101" i="17"/>
  <c r="F101" i="17"/>
  <c r="E101" i="17"/>
  <c r="I97" i="17"/>
  <c r="I96" i="17"/>
  <c r="I95" i="17"/>
  <c r="H94" i="17"/>
  <c r="H93" i="17" s="1"/>
  <c r="H92" i="17" s="1"/>
  <c r="G94" i="17"/>
  <c r="G93" i="17" s="1"/>
  <c r="G92" i="17" s="1"/>
  <c r="F94" i="17"/>
  <c r="F93" i="17" s="1"/>
  <c r="F92" i="17" s="1"/>
  <c r="E94" i="17"/>
  <c r="E93" i="17" s="1"/>
  <c r="E92" i="17" s="1"/>
  <c r="I90" i="17"/>
  <c r="G89" i="17"/>
  <c r="G361" i="17" s="1"/>
  <c r="G360" i="17" s="1"/>
  <c r="I88" i="17"/>
  <c r="H87" i="17"/>
  <c r="H86" i="17" s="1"/>
  <c r="F87" i="17"/>
  <c r="F86" i="17" s="1"/>
  <c r="E87" i="17"/>
  <c r="E86" i="17" s="1"/>
  <c r="I77" i="17"/>
  <c r="G75" i="17"/>
  <c r="G364" i="17" s="1"/>
  <c r="G363" i="17" s="1"/>
  <c r="I74" i="17"/>
  <c r="I73" i="17"/>
  <c r="I72" i="17"/>
  <c r="I71" i="17"/>
  <c r="I70" i="17"/>
  <c r="H69" i="17"/>
  <c r="F69" i="17"/>
  <c r="E69" i="17"/>
  <c r="I68" i="17"/>
  <c r="H67" i="17"/>
  <c r="I67" i="17" s="1"/>
  <c r="G66" i="17"/>
  <c r="F66" i="17"/>
  <c r="E66" i="17"/>
  <c r="I63" i="17"/>
  <c r="I62" i="17" s="1"/>
  <c r="I61" i="17" s="1"/>
  <c r="H62" i="17"/>
  <c r="H61" i="17" s="1"/>
  <c r="G62" i="17"/>
  <c r="G61" i="17" s="1"/>
  <c r="F62" i="17"/>
  <c r="F61" i="17" s="1"/>
  <c r="E62" i="17"/>
  <c r="E61" i="17" s="1"/>
  <c r="I59" i="17"/>
  <c r="H58" i="17"/>
  <c r="H57" i="17" s="1"/>
  <c r="G58" i="17"/>
  <c r="G57" i="17" s="1"/>
  <c r="F58" i="17"/>
  <c r="F57" i="17" s="1"/>
  <c r="E58" i="17"/>
  <c r="E57" i="17" s="1"/>
  <c r="I56" i="17"/>
  <c r="I398" i="17" s="1"/>
  <c r="H55" i="17"/>
  <c r="G55" i="17"/>
  <c r="F55" i="17"/>
  <c r="E55" i="17"/>
  <c r="H54" i="17"/>
  <c r="I54" i="17" s="1"/>
  <c r="I377" i="17" s="1"/>
  <c r="I53" i="17"/>
  <c r="I52" i="17"/>
  <c r="G51" i="17"/>
  <c r="F51" i="17"/>
  <c r="E51" i="17"/>
  <c r="H49" i="17"/>
  <c r="G49" i="17"/>
  <c r="F49" i="17"/>
  <c r="E49" i="17"/>
  <c r="H48" i="17"/>
  <c r="H45" i="17" s="1"/>
  <c r="H44" i="17" s="1"/>
  <c r="G48" i="17"/>
  <c r="G45" i="17" s="1"/>
  <c r="G44" i="17" s="1"/>
  <c r="F48" i="17"/>
  <c r="F45" i="17" s="1"/>
  <c r="F44" i="17" s="1"/>
  <c r="E48" i="17"/>
  <c r="E45" i="17" s="1"/>
  <c r="E44" i="17" s="1"/>
  <c r="I47" i="17"/>
  <c r="H46" i="17"/>
  <c r="G46" i="17"/>
  <c r="F46" i="17"/>
  <c r="E46" i="17"/>
  <c r="I42" i="17"/>
  <c r="I41" i="17"/>
  <c r="H40" i="17"/>
  <c r="H39" i="17" s="1"/>
  <c r="H38" i="17" s="1"/>
  <c r="G40" i="17"/>
  <c r="G39" i="17" s="1"/>
  <c r="G38" i="17" s="1"/>
  <c r="F40" i="17"/>
  <c r="F39" i="17" s="1"/>
  <c r="F38" i="17" s="1"/>
  <c r="E40" i="17"/>
  <c r="E39" i="17" s="1"/>
  <c r="E38" i="17" s="1"/>
  <c r="I36" i="17"/>
  <c r="I35" i="17"/>
  <c r="H34" i="17"/>
  <c r="H33" i="17" s="1"/>
  <c r="H32" i="17" s="1"/>
  <c r="G34" i="17"/>
  <c r="G33" i="17" s="1"/>
  <c r="G32" i="17" s="1"/>
  <c r="F34" i="17"/>
  <c r="F33" i="17" s="1"/>
  <c r="F32" i="17" s="1"/>
  <c r="E34" i="17"/>
  <c r="E33" i="17" s="1"/>
  <c r="E32" i="17" s="1"/>
  <c r="I30" i="17"/>
  <c r="I29" i="17" s="1"/>
  <c r="I28" i="17" s="1"/>
  <c r="H29" i="17"/>
  <c r="H28" i="17" s="1"/>
  <c r="G29" i="17"/>
  <c r="G28" i="17" s="1"/>
  <c r="F29" i="17"/>
  <c r="F28" i="17" s="1"/>
  <c r="E29" i="17"/>
  <c r="E28" i="17" s="1"/>
  <c r="I26" i="17"/>
  <c r="I25" i="17"/>
  <c r="H24" i="17"/>
  <c r="H23" i="17" s="1"/>
  <c r="G24" i="17"/>
  <c r="G23" i="17" s="1"/>
  <c r="F24" i="17"/>
  <c r="F23" i="17" s="1"/>
  <c r="E24" i="17"/>
  <c r="E23" i="17" s="1"/>
  <c r="I21" i="17"/>
  <c r="I20" i="17" s="1"/>
  <c r="I19" i="17" s="1"/>
  <c r="H20" i="17"/>
  <c r="H19" i="17" s="1"/>
  <c r="G20" i="17"/>
  <c r="G19" i="17" s="1"/>
  <c r="F20" i="17"/>
  <c r="F19" i="17" s="1"/>
  <c r="E20" i="17"/>
  <c r="E19" i="17" s="1"/>
  <c r="I17" i="17"/>
  <c r="I16" i="17"/>
  <c r="H15" i="17"/>
  <c r="H14" i="17" s="1"/>
  <c r="G15" i="17"/>
  <c r="G14" i="17" s="1"/>
  <c r="F15" i="17"/>
  <c r="F14" i="17" s="1"/>
  <c r="E15" i="17"/>
  <c r="E14" i="17" s="1"/>
  <c r="I12" i="17"/>
  <c r="G11" i="17"/>
  <c r="G362" i="17" s="1"/>
  <c r="H10" i="17"/>
  <c r="H9" i="17" s="1"/>
  <c r="F10" i="17"/>
  <c r="F9" i="17" s="1"/>
  <c r="E10" i="17"/>
  <c r="E9" i="17" s="1"/>
  <c r="F1423" i="18" l="1"/>
  <c r="I390" i="17"/>
  <c r="I342" i="17"/>
  <c r="I340" i="17" s="1"/>
  <c r="E65" i="17"/>
  <c r="H184" i="17"/>
  <c r="I260" i="17"/>
  <c r="I34" i="17"/>
  <c r="I33" i="17" s="1"/>
  <c r="I32" i="17" s="1"/>
  <c r="E176" i="17"/>
  <c r="G129" i="17"/>
  <c r="G69" i="17"/>
  <c r="G65" i="17" s="1"/>
  <c r="G269" i="17"/>
  <c r="I94" i="17"/>
  <c r="I93" i="17" s="1"/>
  <c r="I92" i="17" s="1"/>
  <c r="I380" i="17"/>
  <c r="F163" i="17"/>
  <c r="G176" i="17"/>
  <c r="E184" i="17"/>
  <c r="F184" i="17"/>
  <c r="G184" i="17"/>
  <c r="H269" i="17"/>
  <c r="E100" i="17"/>
  <c r="E99" i="17" s="1"/>
  <c r="E129" i="17"/>
  <c r="E297" i="17"/>
  <c r="E296" i="17" s="1"/>
  <c r="G404" i="17"/>
  <c r="F129" i="17"/>
  <c r="G375" i="17"/>
  <c r="G374" i="17" s="1"/>
  <c r="I282" i="17"/>
  <c r="I281" i="17" s="1"/>
  <c r="I276" i="17" s="1"/>
  <c r="I270" i="17"/>
  <c r="I269" i="17" s="1"/>
  <c r="I55" i="17"/>
  <c r="I75" i="17"/>
  <c r="I399" i="17" s="1"/>
  <c r="G100" i="17"/>
  <c r="G99" i="17" s="1"/>
  <c r="F100" i="17"/>
  <c r="F99" i="17" s="1"/>
  <c r="F115" i="17"/>
  <c r="F114" i="17" s="1"/>
  <c r="I171" i="17"/>
  <c r="I170" i="17" s="1"/>
  <c r="I186" i="17"/>
  <c r="I185" i="17" s="1"/>
  <c r="I188" i="17"/>
  <c r="F65" i="17"/>
  <c r="I121" i="17"/>
  <c r="I165" i="17"/>
  <c r="I164" i="17" s="1"/>
  <c r="F176" i="17"/>
  <c r="H191" i="17"/>
  <c r="E191" i="17"/>
  <c r="G297" i="17"/>
  <c r="G296" i="17" s="1"/>
  <c r="H362" i="17"/>
  <c r="G50" i="17"/>
  <c r="E115" i="17"/>
  <c r="E114" i="17" s="1"/>
  <c r="I265" i="17"/>
  <c r="I264" i="17" s="1"/>
  <c r="E269" i="17"/>
  <c r="E259" i="17" s="1"/>
  <c r="H176" i="17"/>
  <c r="I101" i="17"/>
  <c r="I116" i="17"/>
  <c r="I105" i="17"/>
  <c r="I387" i="17"/>
  <c r="F269" i="17"/>
  <c r="F259" i="17" s="1"/>
  <c r="I109" i="17"/>
  <c r="I108" i="17" s="1"/>
  <c r="I107" i="17" s="1"/>
  <c r="I58" i="17"/>
  <c r="I57" i="17" s="1"/>
  <c r="E149" i="17"/>
  <c r="H201" i="17"/>
  <c r="F201" i="17"/>
  <c r="I40" i="17"/>
  <c r="I39" i="17" s="1"/>
  <c r="I38" i="17" s="1"/>
  <c r="F149" i="17"/>
  <c r="F191" i="17"/>
  <c r="I192" i="17"/>
  <c r="I198" i="17"/>
  <c r="G201" i="17"/>
  <c r="G259" i="17"/>
  <c r="H297" i="17"/>
  <c r="H296" i="17" s="1"/>
  <c r="H394" i="17"/>
  <c r="I15" i="17"/>
  <c r="I14" i="17" s="1"/>
  <c r="I24" i="17"/>
  <c r="I23" i="17" s="1"/>
  <c r="H51" i="17"/>
  <c r="H50" i="17" s="1"/>
  <c r="H100" i="17"/>
  <c r="H99" i="17" s="1"/>
  <c r="G115" i="17"/>
  <c r="G114" i="17" s="1"/>
  <c r="G149" i="17"/>
  <c r="G191" i="17"/>
  <c r="H287" i="17"/>
  <c r="I298" i="17"/>
  <c r="I297" i="17" s="1"/>
  <c r="I320" i="17"/>
  <c r="I319" i="17" s="1"/>
  <c r="I51" i="17"/>
  <c r="H115" i="17"/>
  <c r="H114" i="17" s="1"/>
  <c r="I141" i="17"/>
  <c r="I140" i="17" s="1"/>
  <c r="I219" i="17"/>
  <c r="I218" i="17" s="1"/>
  <c r="F249" i="17"/>
  <c r="I313" i="17"/>
  <c r="H259" i="17"/>
  <c r="G381" i="17"/>
  <c r="I11" i="17"/>
  <c r="I10" i="17" s="1"/>
  <c r="I9" i="17" s="1"/>
  <c r="H163" i="17"/>
  <c r="E163" i="17"/>
  <c r="I396" i="17"/>
  <c r="G399" i="17"/>
  <c r="G394" i="17" s="1"/>
  <c r="G87" i="17"/>
  <c r="G86" i="17" s="1"/>
  <c r="E201" i="17"/>
  <c r="F237" i="17"/>
  <c r="F236" i="17" s="1"/>
  <c r="I312" i="17"/>
  <c r="H404" i="17"/>
  <c r="I365" i="17"/>
  <c r="I89" i="17"/>
  <c r="I87" i="17" s="1"/>
  <c r="I86" i="17" s="1"/>
  <c r="F50" i="17"/>
  <c r="I66" i="17"/>
  <c r="G163" i="17"/>
  <c r="G237" i="17"/>
  <c r="G236" i="17" s="1"/>
  <c r="F287" i="17"/>
  <c r="H8" i="17"/>
  <c r="I386" i="17"/>
  <c r="I226" i="17"/>
  <c r="I225" i="17" s="1"/>
  <c r="G287" i="17"/>
  <c r="I326" i="17"/>
  <c r="I325" i="17" s="1"/>
  <c r="H236" i="17"/>
  <c r="H354" i="17"/>
  <c r="H370" i="17" s="1"/>
  <c r="E8" i="17"/>
  <c r="F8" i="17"/>
  <c r="G10" i="17"/>
  <c r="G9" i="17" s="1"/>
  <c r="G8" i="17" s="1"/>
  <c r="E50" i="17"/>
  <c r="I130" i="17"/>
  <c r="I129" i="17" s="1"/>
  <c r="I401" i="17"/>
  <c r="I202" i="17"/>
  <c r="I201" i="17" s="1"/>
  <c r="E236" i="17"/>
  <c r="I382" i="17"/>
  <c r="G366" i="17"/>
  <c r="G389" i="17"/>
  <c r="F351" i="17"/>
  <c r="F369" i="17" s="1"/>
  <c r="I402" i="17"/>
  <c r="G345" i="17"/>
  <c r="G344" i="17" s="1"/>
  <c r="I46" i="17"/>
  <c r="I45" i="17" s="1"/>
  <c r="I44" i="17" s="1"/>
  <c r="I385" i="17"/>
  <c r="I150" i="17"/>
  <c r="I149" i="17" s="1"/>
  <c r="E287" i="17"/>
  <c r="F297" i="17"/>
  <c r="F296" i="17" s="1"/>
  <c r="F354" i="17"/>
  <c r="E354" i="17"/>
  <c r="H66" i="17"/>
  <c r="H65" i="17" s="1"/>
  <c r="I243" i="17"/>
  <c r="I337" i="17"/>
  <c r="I336" i="17" s="1"/>
  <c r="H361" i="17"/>
  <c r="H360" i="17" s="1"/>
  <c r="H377" i="17"/>
  <c r="H375" i="17" s="1"/>
  <c r="H374" i="17" s="1"/>
  <c r="H383" i="17"/>
  <c r="H389" i="17"/>
  <c r="I177" i="17"/>
  <c r="I176" i="17" s="1"/>
  <c r="I346" i="17"/>
  <c r="I379" i="17"/>
  <c r="I395" i="17"/>
  <c r="I405" i="17"/>
  <c r="I404" i="17" s="1"/>
  <c r="I293" i="17"/>
  <c r="I292" i="17" s="1"/>
  <c r="I287" i="17" s="1"/>
  <c r="E351" i="17"/>
  <c r="E369" i="17" s="1"/>
  <c r="F1549" i="16"/>
  <c r="E1549" i="16" s="1"/>
  <c r="E1548" i="16" s="1"/>
  <c r="E1547" i="16" s="1"/>
  <c r="E1546" i="16" s="1"/>
  <c r="E1545" i="16" s="1"/>
  <c r="F1548" i="16"/>
  <c r="F1547" i="16"/>
  <c r="F1546" i="16"/>
  <c r="F1545" i="16"/>
  <c r="I364" i="17" l="1"/>
  <c r="I362" i="17"/>
  <c r="I367" i="17"/>
  <c r="E31" i="10"/>
  <c r="G354" i="17"/>
  <c r="G370" i="17" s="1"/>
  <c r="I389" i="17"/>
  <c r="I384" i="17" s="1"/>
  <c r="I351" i="17"/>
  <c r="I335" i="17"/>
  <c r="I296" i="17"/>
  <c r="I361" i="17"/>
  <c r="I259" i="17"/>
  <c r="I184" i="17"/>
  <c r="I115" i="17"/>
  <c r="I114" i="17" s="1"/>
  <c r="I163" i="17"/>
  <c r="I209" i="17"/>
  <c r="H392" i="17"/>
  <c r="H372" i="17" s="1"/>
  <c r="I50" i="17"/>
  <c r="I381" i="17"/>
  <c r="I100" i="17"/>
  <c r="I99" i="17" s="1"/>
  <c r="I191" i="17"/>
  <c r="I69" i="17"/>
  <c r="I383" i="17"/>
  <c r="I8" i="17"/>
  <c r="I363" i="17"/>
  <c r="G392" i="17"/>
  <c r="G372" i="17" s="1"/>
  <c r="E349" i="17"/>
  <c r="E371" i="17" s="1"/>
  <c r="F349" i="17"/>
  <c r="F371" i="17" s="1"/>
  <c r="I394" i="17"/>
  <c r="I392" i="17" s="1"/>
  <c r="H349" i="17"/>
  <c r="H371" i="17" s="1"/>
  <c r="E355" i="17"/>
  <c r="H351" i="17"/>
  <c r="H355" i="17" s="1"/>
  <c r="I124" i="17"/>
  <c r="F355" i="17"/>
  <c r="F370" i="17"/>
  <c r="I345" i="17"/>
  <c r="I344" i="17" s="1"/>
  <c r="H366" i="17"/>
  <c r="E370" i="17"/>
  <c r="G349" i="17"/>
  <c r="G351" i="17"/>
  <c r="G369" i="17" s="1"/>
  <c r="I241" i="17"/>
  <c r="I236" i="17" s="1"/>
  <c r="AJ1786" i="16"/>
  <c r="AI1786" i="16"/>
  <c r="AH1786" i="16"/>
  <c r="AG1786" i="16"/>
  <c r="AF1786" i="16"/>
  <c r="AE1786" i="16"/>
  <c r="AD1786" i="16"/>
  <c r="AC1786" i="16"/>
  <c r="AB1786" i="16"/>
  <c r="AA1786" i="16"/>
  <c r="Z1786" i="16"/>
  <c r="Y1786" i="16"/>
  <c r="X1786" i="16"/>
  <c r="W1786" i="16"/>
  <c r="V1786" i="16"/>
  <c r="U1786" i="16"/>
  <c r="T1786" i="16"/>
  <c r="S1786" i="16"/>
  <c r="R1786" i="16"/>
  <c r="Q1786" i="16"/>
  <c r="P1786" i="16"/>
  <c r="O1786" i="16"/>
  <c r="N1786" i="16"/>
  <c r="M1786" i="16"/>
  <c r="L1786" i="16"/>
  <c r="K1786" i="16"/>
  <c r="J1786" i="16"/>
  <c r="I1786" i="16"/>
  <c r="H1786" i="16"/>
  <c r="G1786" i="16"/>
  <c r="F1785" i="16"/>
  <c r="E1785" i="16" s="1"/>
  <c r="E1784" i="16" s="1"/>
  <c r="E1783" i="16" s="1"/>
  <c r="F1784" i="16"/>
  <c r="F1783" i="16"/>
  <c r="F1782" i="16"/>
  <c r="F1781" i="16"/>
  <c r="E1781" i="16" s="1"/>
  <c r="F1780" i="16"/>
  <c r="E1780" i="16" s="1"/>
  <c r="F1779" i="16"/>
  <c r="F1778" i="16"/>
  <c r="F1777" i="16"/>
  <c r="E1777" i="16" s="1"/>
  <c r="F1776" i="16"/>
  <c r="E1776" i="16" s="1"/>
  <c r="F1775" i="16"/>
  <c r="F1774" i="16"/>
  <c r="F1773" i="16"/>
  <c r="E1773" i="16" s="1"/>
  <c r="F1772" i="16"/>
  <c r="E1772" i="16" s="1"/>
  <c r="F1771" i="16"/>
  <c r="F1770" i="16"/>
  <c r="F1769" i="16"/>
  <c r="E1769" i="16" s="1"/>
  <c r="F1768" i="16"/>
  <c r="E1768" i="16" s="1"/>
  <c r="F1767" i="16"/>
  <c r="F1766" i="16"/>
  <c r="F1765" i="16"/>
  <c r="F1764" i="16"/>
  <c r="F1763" i="16"/>
  <c r="E1763" i="16" s="1"/>
  <c r="E1762" i="16" s="1"/>
  <c r="E1761" i="16" s="1"/>
  <c r="E1760" i="16" s="1"/>
  <c r="F1762" i="16"/>
  <c r="F1761" i="16"/>
  <c r="F1760" i="16"/>
  <c r="F1759" i="16"/>
  <c r="F1758" i="16"/>
  <c r="E1758" i="16" s="1"/>
  <c r="E1757" i="16" s="1"/>
  <c r="F1757" i="16"/>
  <c r="F1756" i="16"/>
  <c r="F1755" i="16"/>
  <c r="E1755" i="16" s="1"/>
  <c r="E1754" i="16" s="1"/>
  <c r="E1753" i="16" s="1"/>
  <c r="F1754" i="16"/>
  <c r="F1753" i="16"/>
  <c r="F1752" i="16"/>
  <c r="F1751" i="16"/>
  <c r="F1750" i="16"/>
  <c r="E1750" i="16" s="1"/>
  <c r="E1749" i="16" s="1"/>
  <c r="F1749" i="16"/>
  <c r="F1748" i="16"/>
  <c r="F1747" i="16"/>
  <c r="E1747" i="16" s="1"/>
  <c r="F1746" i="16"/>
  <c r="E1746" i="16" s="1"/>
  <c r="F1745" i="16"/>
  <c r="E1745" i="16" s="1"/>
  <c r="F1744" i="16"/>
  <c r="E1744" i="16" s="1"/>
  <c r="F1743" i="16"/>
  <c r="E1743" i="16" s="1"/>
  <c r="F1742" i="16"/>
  <c r="E1742" i="16" s="1"/>
  <c r="F1741" i="16"/>
  <c r="E1741" i="16" s="1"/>
  <c r="F1740" i="16"/>
  <c r="E1740" i="16" s="1"/>
  <c r="F1739" i="16"/>
  <c r="E1739" i="16" s="1"/>
  <c r="F1738" i="16"/>
  <c r="E1738" i="16" s="1"/>
  <c r="F1737" i="16"/>
  <c r="E1737" i="16" s="1"/>
  <c r="F1736" i="16"/>
  <c r="E1736" i="16" s="1"/>
  <c r="F1735" i="16"/>
  <c r="E1735" i="16" s="1"/>
  <c r="F1734" i="16"/>
  <c r="E1734" i="16" s="1"/>
  <c r="F1733" i="16"/>
  <c r="E1733" i="16" s="1"/>
  <c r="F1732" i="16"/>
  <c r="F1731" i="16"/>
  <c r="F1730" i="16"/>
  <c r="E1730" i="16" s="1"/>
  <c r="F1729" i="16"/>
  <c r="E1729" i="16" s="1"/>
  <c r="F1728" i="16"/>
  <c r="E1728" i="16" s="1"/>
  <c r="F1727" i="16"/>
  <c r="E1727" i="16" s="1"/>
  <c r="F1726" i="16"/>
  <c r="E1726" i="16" s="1"/>
  <c r="F1725" i="16"/>
  <c r="E1725" i="16" s="1"/>
  <c r="F1724" i="16"/>
  <c r="F1723" i="16"/>
  <c r="F1722" i="16"/>
  <c r="F1721" i="16"/>
  <c r="F1720" i="16"/>
  <c r="F1719" i="16"/>
  <c r="E1719" i="16" s="1"/>
  <c r="F1718" i="16"/>
  <c r="E1718" i="16" s="1"/>
  <c r="F1717" i="16"/>
  <c r="F1716" i="16"/>
  <c r="F1715" i="16"/>
  <c r="E1715" i="16" s="1"/>
  <c r="F1714" i="16"/>
  <c r="E1714" i="16" s="1"/>
  <c r="F1713" i="16"/>
  <c r="E1713" i="16" s="1"/>
  <c r="F1712" i="16"/>
  <c r="F1711" i="16"/>
  <c r="F1710" i="16"/>
  <c r="F1709" i="16"/>
  <c r="F1708" i="16"/>
  <c r="E1708" i="16" s="1"/>
  <c r="E1707" i="16" s="1"/>
  <c r="E1706" i="16" s="1"/>
  <c r="F1707" i="16"/>
  <c r="F1706" i="16"/>
  <c r="F1705" i="16"/>
  <c r="F1704" i="16"/>
  <c r="E1704" i="16" s="1"/>
  <c r="E1703" i="16" s="1"/>
  <c r="E1702" i="16" s="1"/>
  <c r="F1703" i="16"/>
  <c r="F1702" i="16"/>
  <c r="F1701" i="16"/>
  <c r="F1700" i="16"/>
  <c r="E1700" i="16" s="1"/>
  <c r="E1699" i="16" s="1"/>
  <c r="E1698" i="16" s="1"/>
  <c r="F1699" i="16"/>
  <c r="F1698" i="16"/>
  <c r="F1697" i="16"/>
  <c r="F1696" i="16"/>
  <c r="E1696" i="16" s="1"/>
  <c r="F1695" i="16"/>
  <c r="E1695" i="16" s="1"/>
  <c r="F1694" i="16"/>
  <c r="F1693" i="16"/>
  <c r="F1692" i="16"/>
  <c r="F1691" i="16"/>
  <c r="E1691" i="16" s="1"/>
  <c r="E1690" i="16" s="1"/>
  <c r="E1689" i="16" s="1"/>
  <c r="F1690" i="16"/>
  <c r="F1689" i="16"/>
  <c r="F1688" i="16"/>
  <c r="F1687" i="16"/>
  <c r="E1687" i="16" s="1"/>
  <c r="F1686" i="16"/>
  <c r="E1686" i="16" s="1"/>
  <c r="F1685" i="16"/>
  <c r="F1684" i="16"/>
  <c r="F1683" i="16"/>
  <c r="F1682" i="16"/>
  <c r="E1682" i="16" s="1"/>
  <c r="E1681" i="16" s="1"/>
  <c r="E1680" i="16" s="1"/>
  <c r="F1681" i="16"/>
  <c r="F1680" i="16"/>
  <c r="F1679" i="16"/>
  <c r="F1678" i="16"/>
  <c r="E1678" i="16" s="1"/>
  <c r="F1677" i="16"/>
  <c r="E1677" i="16" s="1"/>
  <c r="F1676" i="16"/>
  <c r="F1675" i="16"/>
  <c r="F1674" i="16"/>
  <c r="F1673" i="16"/>
  <c r="E1673" i="16" s="1"/>
  <c r="E1672" i="16" s="1"/>
  <c r="E1671" i="16" s="1"/>
  <c r="F1672" i="16"/>
  <c r="F1671" i="16"/>
  <c r="F1670" i="16"/>
  <c r="F1669" i="16"/>
  <c r="E1669" i="16" s="1"/>
  <c r="F1668" i="16"/>
  <c r="E1668" i="16" s="1"/>
  <c r="F1667" i="16"/>
  <c r="F1666" i="16"/>
  <c r="F1665" i="16"/>
  <c r="F1664" i="16"/>
  <c r="E1664" i="16" s="1"/>
  <c r="E1663" i="16" s="1"/>
  <c r="E1662" i="16" s="1"/>
  <c r="F1663" i="16"/>
  <c r="F1662" i="16"/>
  <c r="F1661" i="16"/>
  <c r="F1660" i="16"/>
  <c r="E1660" i="16" s="1"/>
  <c r="F1659" i="16"/>
  <c r="E1659" i="16" s="1"/>
  <c r="F1658" i="16"/>
  <c r="F1657" i="16"/>
  <c r="F1656" i="16"/>
  <c r="F1655" i="16"/>
  <c r="E1655" i="16" s="1"/>
  <c r="E1654" i="16" s="1"/>
  <c r="E1653" i="16" s="1"/>
  <c r="F1654" i="16"/>
  <c r="F1653" i="16"/>
  <c r="F1652" i="16"/>
  <c r="F1651" i="16"/>
  <c r="E1651" i="16" s="1"/>
  <c r="F1650" i="16"/>
  <c r="E1650" i="16" s="1"/>
  <c r="F1649" i="16"/>
  <c r="F1648" i="16"/>
  <c r="F1647" i="16"/>
  <c r="F1646" i="16"/>
  <c r="E1646" i="16" s="1"/>
  <c r="E1645" i="16" s="1"/>
  <c r="E1644" i="16" s="1"/>
  <c r="F1645" i="16"/>
  <c r="F1644" i="16"/>
  <c r="F1643" i="16"/>
  <c r="F1642" i="16"/>
  <c r="E1642" i="16" s="1"/>
  <c r="F1641" i="16"/>
  <c r="E1641" i="16" s="1"/>
  <c r="F1640" i="16"/>
  <c r="F1639" i="16"/>
  <c r="F1638" i="16"/>
  <c r="F1637" i="16"/>
  <c r="F1636" i="16"/>
  <c r="E1636" i="16" s="1"/>
  <c r="F1635" i="16"/>
  <c r="E1635" i="16" s="1"/>
  <c r="F1634" i="16"/>
  <c r="F1633" i="16"/>
  <c r="F1632" i="16"/>
  <c r="E1632" i="16" s="1"/>
  <c r="E1631" i="16" s="1"/>
  <c r="F1631" i="16"/>
  <c r="F1630" i="16"/>
  <c r="F1629" i="16"/>
  <c r="E1629" i="16" s="1"/>
  <c r="E1628" i="16" s="1"/>
  <c r="E1627" i="16" s="1"/>
  <c r="F1628" i="16"/>
  <c r="F1627" i="16"/>
  <c r="F1626" i="16"/>
  <c r="F1625" i="16"/>
  <c r="F1624" i="16"/>
  <c r="F1623" i="16"/>
  <c r="E1623" i="16" s="1"/>
  <c r="F1622" i="16"/>
  <c r="E1622" i="16" s="1"/>
  <c r="F1621" i="16"/>
  <c r="E1621" i="16" s="1"/>
  <c r="F1620" i="16"/>
  <c r="F1619" i="16"/>
  <c r="F1617" i="16"/>
  <c r="E1617" i="16" s="1"/>
  <c r="F1616" i="16"/>
  <c r="E1616" i="16" s="1"/>
  <c r="F1615" i="16"/>
  <c r="E1615" i="16" s="1"/>
  <c r="F1614" i="16"/>
  <c r="E1614" i="16" s="1"/>
  <c r="F1613" i="16"/>
  <c r="E1613" i="16" s="1"/>
  <c r="F1612" i="16"/>
  <c r="F1611" i="16"/>
  <c r="F1610" i="16"/>
  <c r="F1609" i="16"/>
  <c r="F1608" i="16"/>
  <c r="E1608" i="16" s="1"/>
  <c r="E1607" i="16" s="1"/>
  <c r="F1607" i="16"/>
  <c r="F1606" i="16"/>
  <c r="F1605" i="16"/>
  <c r="E1605" i="16" s="1"/>
  <c r="F1604" i="16"/>
  <c r="E1604" i="16" s="1"/>
  <c r="F1603" i="16"/>
  <c r="E1603" i="16" s="1"/>
  <c r="F1602" i="16"/>
  <c r="E1602" i="16" s="1"/>
  <c r="F1601" i="16"/>
  <c r="E1601" i="16" s="1"/>
  <c r="F1600" i="16"/>
  <c r="E1600" i="16" s="1"/>
  <c r="F1599" i="16"/>
  <c r="F1598" i="16"/>
  <c r="F1597" i="16"/>
  <c r="F1596" i="16"/>
  <c r="F1595" i="16"/>
  <c r="E1595" i="16" s="1"/>
  <c r="E1594" i="16" s="1"/>
  <c r="E1593" i="16" s="1"/>
  <c r="E1592" i="16" s="1"/>
  <c r="E1591" i="16" s="1"/>
  <c r="F1594" i="16"/>
  <c r="F1593" i="16"/>
  <c r="F1592" i="16"/>
  <c r="F1591" i="16"/>
  <c r="F1590" i="16"/>
  <c r="E1590" i="16" s="1"/>
  <c r="E1589" i="16" s="1"/>
  <c r="F1589" i="16"/>
  <c r="F1588" i="16"/>
  <c r="F1587" i="16"/>
  <c r="E1587" i="16" s="1"/>
  <c r="F1586" i="16"/>
  <c r="E1586" i="16" s="1"/>
  <c r="F1585" i="16"/>
  <c r="E1585" i="16" s="1"/>
  <c r="F1584" i="16"/>
  <c r="F1583" i="16"/>
  <c r="F1582" i="16"/>
  <c r="F1581" i="16"/>
  <c r="F1580" i="16"/>
  <c r="F1579" i="16"/>
  <c r="E1579" i="16" s="1"/>
  <c r="E1578" i="16" s="1"/>
  <c r="F1578" i="16"/>
  <c r="F1577" i="16"/>
  <c r="F1576" i="16"/>
  <c r="E1576" i="16" s="1"/>
  <c r="F1575" i="16"/>
  <c r="E1575" i="16" s="1"/>
  <c r="F1574" i="16"/>
  <c r="E1574" i="16" s="1"/>
  <c r="F1573" i="16"/>
  <c r="F1572" i="16"/>
  <c r="F1571" i="16"/>
  <c r="F1570" i="16"/>
  <c r="F1569" i="16"/>
  <c r="F1568" i="16"/>
  <c r="E1568" i="16" s="1"/>
  <c r="F1567" i="16"/>
  <c r="E1567" i="16" s="1"/>
  <c r="F1566" i="16"/>
  <c r="E1566" i="16" s="1"/>
  <c r="F1565" i="16"/>
  <c r="E1565" i="16" s="1"/>
  <c r="F1564" i="16"/>
  <c r="E1564" i="16" s="1"/>
  <c r="F1563" i="16"/>
  <c r="E1563" i="16" s="1"/>
  <c r="F1562" i="16"/>
  <c r="E1562" i="16" s="1"/>
  <c r="F1561" i="16"/>
  <c r="E1561" i="16" s="1"/>
  <c r="F1560" i="16"/>
  <c r="E1560" i="16" s="1"/>
  <c r="F1559" i="16"/>
  <c r="E1559" i="16" s="1"/>
  <c r="F1558" i="16"/>
  <c r="E1558" i="16" s="1"/>
  <c r="F1557" i="16"/>
  <c r="E1557" i="16" s="1"/>
  <c r="F1556" i="16"/>
  <c r="F1554" i="16"/>
  <c r="E1554" i="16" s="1"/>
  <c r="F1553" i="16"/>
  <c r="F1552" i="16"/>
  <c r="F1551" i="16"/>
  <c r="F1550" i="16"/>
  <c r="F1544" i="16"/>
  <c r="E1544" i="16" s="1"/>
  <c r="F1543" i="16"/>
  <c r="E1543" i="16" s="1"/>
  <c r="F1542" i="16"/>
  <c r="F1541" i="16"/>
  <c r="F1540" i="16"/>
  <c r="E1540" i="16" s="1"/>
  <c r="F1539" i="16"/>
  <c r="E1539" i="16" s="1"/>
  <c r="F1538" i="16"/>
  <c r="F1537" i="16"/>
  <c r="F1536" i="16"/>
  <c r="F1535" i="16"/>
  <c r="E1535" i="16" s="1"/>
  <c r="F1534" i="16"/>
  <c r="E1534" i="16" s="1"/>
  <c r="F1533" i="16"/>
  <c r="E1533" i="16" s="1"/>
  <c r="F1532" i="16"/>
  <c r="E1532" i="16" s="1"/>
  <c r="F1531" i="16"/>
  <c r="E1531" i="16" s="1"/>
  <c r="F1530" i="16"/>
  <c r="E1530" i="16" s="1"/>
  <c r="F1529" i="16"/>
  <c r="E1529" i="16" s="1"/>
  <c r="F1528" i="16"/>
  <c r="E1528" i="16" s="1"/>
  <c r="F1527" i="16"/>
  <c r="E1527" i="16" s="1"/>
  <c r="F1526" i="16"/>
  <c r="E1526" i="16" s="1"/>
  <c r="F1525" i="16"/>
  <c r="E1525" i="16" s="1"/>
  <c r="F1524" i="16"/>
  <c r="E1524" i="16" s="1"/>
  <c r="F1523" i="16"/>
  <c r="E1523" i="16" s="1"/>
  <c r="F1522" i="16"/>
  <c r="E1522" i="16" s="1"/>
  <c r="F1521" i="16"/>
  <c r="E1521" i="16" s="1"/>
  <c r="F1520" i="16"/>
  <c r="E1520" i="16" s="1"/>
  <c r="F1519" i="16"/>
  <c r="E1519" i="16" s="1"/>
  <c r="F1518" i="16"/>
  <c r="E1518" i="16" s="1"/>
  <c r="F1517" i="16"/>
  <c r="E1517" i="16" s="1"/>
  <c r="F1516" i="16"/>
  <c r="E1516" i="16" s="1"/>
  <c r="F1515" i="16"/>
  <c r="E1515" i="16" s="1"/>
  <c r="F1514" i="16"/>
  <c r="E1514" i="16" s="1"/>
  <c r="F1513" i="16"/>
  <c r="E1513" i="16" s="1"/>
  <c r="F1512" i="16"/>
  <c r="E1512" i="16" s="1"/>
  <c r="F1511" i="16"/>
  <c r="E1511" i="16" s="1"/>
  <c r="F1510" i="16"/>
  <c r="E1510" i="16" s="1"/>
  <c r="F1509" i="16"/>
  <c r="E1509" i="16" s="1"/>
  <c r="F1508" i="16"/>
  <c r="E1508" i="16" s="1"/>
  <c r="F1507" i="16"/>
  <c r="E1507" i="16" s="1"/>
  <c r="F1506" i="16"/>
  <c r="E1506" i="16" s="1"/>
  <c r="F1505" i="16"/>
  <c r="E1505" i="16" s="1"/>
  <c r="F1504" i="16"/>
  <c r="E1504" i="16" s="1"/>
  <c r="F1503" i="16"/>
  <c r="E1503" i="16" s="1"/>
  <c r="F1502" i="16"/>
  <c r="E1502" i="16" s="1"/>
  <c r="F1501" i="16"/>
  <c r="E1501" i="16" s="1"/>
  <c r="F1500" i="16"/>
  <c r="E1500" i="16" s="1"/>
  <c r="F1499" i="16"/>
  <c r="E1499" i="16" s="1"/>
  <c r="F1498" i="16"/>
  <c r="E1498" i="16" s="1"/>
  <c r="F1497" i="16"/>
  <c r="F1495" i="16"/>
  <c r="E1495" i="16" s="1"/>
  <c r="E1494" i="16" s="1"/>
  <c r="F1494" i="16"/>
  <c r="F1493" i="16"/>
  <c r="F1492" i="16"/>
  <c r="E1492" i="16" s="1"/>
  <c r="F1491" i="16"/>
  <c r="E1491" i="16" s="1"/>
  <c r="F1490" i="16"/>
  <c r="E1490" i="16" s="1"/>
  <c r="F1489" i="16"/>
  <c r="F1488" i="16"/>
  <c r="F1487" i="16"/>
  <c r="E1487" i="16" s="1"/>
  <c r="F1486" i="16"/>
  <c r="E1486" i="16" s="1"/>
  <c r="F1485" i="16"/>
  <c r="E1485" i="16" s="1"/>
  <c r="F1484" i="16"/>
  <c r="E1484" i="16" s="1"/>
  <c r="F1483" i="16"/>
  <c r="F1482" i="16"/>
  <c r="F1481" i="16"/>
  <c r="F1480" i="16"/>
  <c r="F1479" i="16"/>
  <c r="F1478" i="16"/>
  <c r="E1478" i="16" s="1"/>
  <c r="E1477" i="16" s="1"/>
  <c r="F1477" i="16"/>
  <c r="F1476" i="16"/>
  <c r="F1475" i="16"/>
  <c r="E1475" i="16" s="1"/>
  <c r="E1474" i="16" s="1"/>
  <c r="E1473" i="16" s="1"/>
  <c r="F1474" i="16"/>
  <c r="F1473" i="16"/>
  <c r="F1472" i="16"/>
  <c r="F1471" i="16"/>
  <c r="F1470" i="16"/>
  <c r="E1470" i="16" s="1"/>
  <c r="E1469" i="16" s="1"/>
  <c r="F1469" i="16"/>
  <c r="F1468" i="16"/>
  <c r="F1467" i="16"/>
  <c r="E1467" i="16" s="1"/>
  <c r="F1466" i="16"/>
  <c r="E1466" i="16" s="1"/>
  <c r="F1465" i="16"/>
  <c r="E1465" i="16" s="1"/>
  <c r="F1464" i="16"/>
  <c r="E1464" i="16" s="1"/>
  <c r="F1463" i="16"/>
  <c r="E1463" i="16" s="1"/>
  <c r="F1462" i="16"/>
  <c r="E1462" i="16" s="1"/>
  <c r="F1461" i="16"/>
  <c r="E1461" i="16" s="1"/>
  <c r="F1460" i="16"/>
  <c r="E1460" i="16" s="1"/>
  <c r="F1459" i="16"/>
  <c r="E1459" i="16" s="1"/>
  <c r="F1458" i="16"/>
  <c r="E1458" i="16" s="1"/>
  <c r="F1457" i="16"/>
  <c r="E1457" i="16" s="1"/>
  <c r="F1456" i="16"/>
  <c r="E1456" i="16" s="1"/>
  <c r="F1455" i="16"/>
  <c r="E1455" i="16" s="1"/>
  <c r="F1454" i="16"/>
  <c r="E1454" i="16" s="1"/>
  <c r="F1453" i="16"/>
  <c r="E1453" i="16" s="1"/>
  <c r="F1452" i="16"/>
  <c r="E1452" i="16" s="1"/>
  <c r="F1451" i="16"/>
  <c r="F1450" i="16"/>
  <c r="F1449" i="16"/>
  <c r="E1449" i="16" s="1"/>
  <c r="F1448" i="16"/>
  <c r="E1448" i="16" s="1"/>
  <c r="F1447" i="16"/>
  <c r="E1447" i="16" s="1"/>
  <c r="F1446" i="16"/>
  <c r="E1446" i="16" s="1"/>
  <c r="F1445" i="16"/>
  <c r="E1445" i="16" s="1"/>
  <c r="F1444" i="16"/>
  <c r="E1444" i="16" s="1"/>
  <c r="F1443" i="16"/>
  <c r="F1442" i="16"/>
  <c r="F1441" i="16"/>
  <c r="F1440" i="16"/>
  <c r="F1439" i="16"/>
  <c r="E1439" i="16" s="1"/>
  <c r="E1438" i="16" s="1"/>
  <c r="E1437" i="16" s="1"/>
  <c r="E1436" i="16" s="1"/>
  <c r="F1438" i="16"/>
  <c r="F1437" i="16"/>
  <c r="F1436" i="16"/>
  <c r="F1435" i="16"/>
  <c r="E1435" i="16" s="1"/>
  <c r="F1434" i="16"/>
  <c r="E1434" i="16" s="1"/>
  <c r="F1433" i="16"/>
  <c r="F1432" i="16"/>
  <c r="F1431" i="16"/>
  <c r="F1430" i="16"/>
  <c r="F1429" i="16"/>
  <c r="F1428" i="16"/>
  <c r="E1428" i="16" s="1"/>
  <c r="E1427" i="16" s="1"/>
  <c r="E1426" i="16" s="1"/>
  <c r="E1425" i="16" s="1"/>
  <c r="F1427" i="16"/>
  <c r="F1426" i="16"/>
  <c r="F1425" i="16"/>
  <c r="F1424" i="16"/>
  <c r="E1424" i="16" s="1"/>
  <c r="E1423" i="16" s="1"/>
  <c r="E1422" i="16" s="1"/>
  <c r="F1423" i="16"/>
  <c r="F1422" i="16"/>
  <c r="F1421" i="16"/>
  <c r="F1420" i="16"/>
  <c r="E1420" i="16" s="1"/>
  <c r="E1419" i="16" s="1"/>
  <c r="F1419" i="16"/>
  <c r="F1418" i="16"/>
  <c r="F1417" i="16"/>
  <c r="E1417" i="16" s="1"/>
  <c r="F1416" i="16"/>
  <c r="E1416" i="16" s="1"/>
  <c r="F1415" i="16"/>
  <c r="E1415" i="16" s="1"/>
  <c r="F1414" i="16"/>
  <c r="E1414" i="16" s="1"/>
  <c r="F1413" i="16"/>
  <c r="E1413" i="16" s="1"/>
  <c r="F1412" i="16"/>
  <c r="E1412" i="16" s="1"/>
  <c r="F1411" i="16"/>
  <c r="E1411" i="16" s="1"/>
  <c r="F1410" i="16"/>
  <c r="F1409" i="16"/>
  <c r="F1408" i="16"/>
  <c r="E1408" i="16" s="1"/>
  <c r="F1407" i="16"/>
  <c r="E1407" i="16" s="1"/>
  <c r="F1406" i="16"/>
  <c r="E1406" i="16" s="1"/>
  <c r="F1405" i="16"/>
  <c r="E1405" i="16" s="1"/>
  <c r="F1404" i="16"/>
  <c r="F1403" i="16"/>
  <c r="F1402" i="16"/>
  <c r="F1401" i="16"/>
  <c r="F1400" i="16"/>
  <c r="E1400" i="16" s="1"/>
  <c r="F1399" i="16"/>
  <c r="E1399" i="16" s="1"/>
  <c r="F1398" i="16"/>
  <c r="E1398" i="16" s="1"/>
  <c r="F1397" i="16"/>
  <c r="E1397" i="16" s="1"/>
  <c r="F1396" i="16"/>
  <c r="E1396" i="16" s="1"/>
  <c r="F1395" i="16"/>
  <c r="E1395" i="16" s="1"/>
  <c r="F1394" i="16"/>
  <c r="E1394" i="16" s="1"/>
  <c r="F1393" i="16"/>
  <c r="E1393" i="16" s="1"/>
  <c r="F1392" i="16"/>
  <c r="E1392" i="16" s="1"/>
  <c r="F1391" i="16"/>
  <c r="E1391" i="16" s="1"/>
  <c r="F1390" i="16"/>
  <c r="E1390" i="16" s="1"/>
  <c r="F1389" i="16"/>
  <c r="E1389" i="16" s="1"/>
  <c r="F1388" i="16"/>
  <c r="E1388" i="16" s="1"/>
  <c r="F1387" i="16"/>
  <c r="E1387" i="16" s="1"/>
  <c r="F1386" i="16"/>
  <c r="E1386" i="16" s="1"/>
  <c r="F1385" i="16"/>
  <c r="E1385" i="16" s="1"/>
  <c r="F1384" i="16"/>
  <c r="F1383" i="16"/>
  <c r="F1382" i="16"/>
  <c r="F1381" i="16"/>
  <c r="E1381" i="16" s="1"/>
  <c r="E1380" i="16" s="1"/>
  <c r="F1380" i="16"/>
  <c r="F1379" i="16"/>
  <c r="F1378" i="16"/>
  <c r="E1378" i="16" s="1"/>
  <c r="F1377" i="16"/>
  <c r="E1377" i="16" s="1"/>
  <c r="F1376" i="16"/>
  <c r="E1376" i="16" s="1"/>
  <c r="F1375" i="16"/>
  <c r="E1375" i="16" s="1"/>
  <c r="F1374" i="16"/>
  <c r="E1374" i="16" s="1"/>
  <c r="F1373" i="16"/>
  <c r="E1373" i="16" s="1"/>
  <c r="F1372" i="16"/>
  <c r="F1371" i="16"/>
  <c r="F1370" i="16"/>
  <c r="E1370" i="16" s="1"/>
  <c r="F1369" i="16"/>
  <c r="E1369" i="16" s="1"/>
  <c r="F1368" i="16"/>
  <c r="E1368" i="16" s="1"/>
  <c r="F1367" i="16"/>
  <c r="E1367" i="16" s="1"/>
  <c r="F1366" i="16"/>
  <c r="E1366" i="16" s="1"/>
  <c r="F1365" i="16"/>
  <c r="E1365" i="16" s="1"/>
  <c r="F1364" i="16"/>
  <c r="E1364" i="16" s="1"/>
  <c r="F1363" i="16"/>
  <c r="F1362" i="16"/>
  <c r="F1361" i="16"/>
  <c r="F1360" i="16"/>
  <c r="F1359" i="16"/>
  <c r="F1358" i="16"/>
  <c r="E1358" i="16" s="1"/>
  <c r="E1357" i="16" s="1"/>
  <c r="E1356" i="16" s="1"/>
  <c r="E1355" i="16" s="1"/>
  <c r="F1357" i="16"/>
  <c r="F1356" i="16"/>
  <c r="F1355" i="16"/>
  <c r="F1354" i="16"/>
  <c r="E1354" i="16" s="1"/>
  <c r="F1353" i="16"/>
  <c r="E1353" i="16" s="1"/>
  <c r="F1352" i="16"/>
  <c r="E1352" i="16" s="1"/>
  <c r="F1351" i="16"/>
  <c r="E1351" i="16" s="1"/>
  <c r="F1350" i="16"/>
  <c r="E1350" i="16" s="1"/>
  <c r="F1349" i="16"/>
  <c r="E1349" i="16" s="1"/>
  <c r="F1348" i="16"/>
  <c r="E1348" i="16" s="1"/>
  <c r="F1347" i="16"/>
  <c r="E1347" i="16" s="1"/>
  <c r="F1346" i="16"/>
  <c r="E1346" i="16" s="1"/>
  <c r="F1345" i="16"/>
  <c r="E1345" i="16" s="1"/>
  <c r="F1344" i="16"/>
  <c r="E1344" i="16" s="1"/>
  <c r="F1343" i="16"/>
  <c r="E1343" i="16" s="1"/>
  <c r="F1342" i="16"/>
  <c r="E1342" i="16" s="1"/>
  <c r="F1341" i="16"/>
  <c r="E1341" i="16" s="1"/>
  <c r="F1340" i="16"/>
  <c r="E1340" i="16" s="1"/>
  <c r="F1339" i="16"/>
  <c r="E1339" i="16" s="1"/>
  <c r="F1338" i="16"/>
  <c r="E1338" i="16" s="1"/>
  <c r="F1337" i="16"/>
  <c r="E1337" i="16" s="1"/>
  <c r="F1336" i="16"/>
  <c r="E1336" i="16" s="1"/>
  <c r="F1335" i="16"/>
  <c r="E1335" i="16" s="1"/>
  <c r="F1334" i="16"/>
  <c r="E1334" i="16" s="1"/>
  <c r="F1333" i="16"/>
  <c r="E1333" i="16" s="1"/>
  <c r="F1332" i="16"/>
  <c r="E1332" i="16" s="1"/>
  <c r="F1331" i="16"/>
  <c r="E1331" i="16" s="1"/>
  <c r="F1330" i="16"/>
  <c r="E1330" i="16" s="1"/>
  <c r="F1329" i="16"/>
  <c r="E1329" i="16" s="1"/>
  <c r="F1328" i="16"/>
  <c r="E1328" i="16" s="1"/>
  <c r="F1327" i="16"/>
  <c r="E1327" i="16" s="1"/>
  <c r="F1326" i="16"/>
  <c r="E1326" i="16" s="1"/>
  <c r="F1325" i="16"/>
  <c r="E1325" i="16" s="1"/>
  <c r="F1324" i="16"/>
  <c r="E1324" i="16" s="1"/>
  <c r="F1323" i="16"/>
  <c r="E1323" i="16" s="1"/>
  <c r="F1322" i="16"/>
  <c r="E1322" i="16" s="1"/>
  <c r="F1321" i="16"/>
  <c r="E1321" i="16" s="1"/>
  <c r="F1320" i="16"/>
  <c r="E1320" i="16" s="1"/>
  <c r="F1319" i="16"/>
  <c r="E1319" i="16" s="1"/>
  <c r="F1318" i="16"/>
  <c r="E1318" i="16" s="1"/>
  <c r="F1317" i="16"/>
  <c r="E1317" i="16" s="1"/>
  <c r="F1316" i="16"/>
  <c r="F1315" i="16"/>
  <c r="F1314" i="16"/>
  <c r="E1314" i="16" s="1"/>
  <c r="F1313" i="16"/>
  <c r="E1313" i="16" s="1"/>
  <c r="F1312" i="16"/>
  <c r="F1311" i="16"/>
  <c r="F1310" i="16"/>
  <c r="E1310" i="16" s="1"/>
  <c r="F1309" i="16"/>
  <c r="E1309" i="16" s="1"/>
  <c r="F1308" i="16"/>
  <c r="E1308" i="16" s="1"/>
  <c r="F1307" i="16"/>
  <c r="E1307" i="16" s="1"/>
  <c r="F1306" i="16"/>
  <c r="E1306" i="16" s="1"/>
  <c r="F1305" i="16"/>
  <c r="E1305" i="16" s="1"/>
  <c r="F1304" i="16"/>
  <c r="E1304" i="16" s="1"/>
  <c r="F1303" i="16"/>
  <c r="E1303" i="16" s="1"/>
  <c r="F1302" i="16"/>
  <c r="E1302" i="16" s="1"/>
  <c r="F1301" i="16"/>
  <c r="E1301" i="16" s="1"/>
  <c r="F1300" i="16"/>
  <c r="E1300" i="16" s="1"/>
  <c r="F1299" i="16"/>
  <c r="E1299" i="16" s="1"/>
  <c r="F1298" i="16"/>
  <c r="E1298" i="16" s="1"/>
  <c r="F1297" i="16"/>
  <c r="E1297" i="16" s="1"/>
  <c r="F1296" i="16"/>
  <c r="E1296" i="16" s="1"/>
  <c r="F1295" i="16"/>
  <c r="E1295" i="16" s="1"/>
  <c r="F1294" i="16"/>
  <c r="E1294" i="16" s="1"/>
  <c r="F1293" i="16"/>
  <c r="E1293" i="16" s="1"/>
  <c r="F1292" i="16"/>
  <c r="F1291" i="16"/>
  <c r="F1290" i="16"/>
  <c r="E1290" i="16" s="1"/>
  <c r="F1289" i="16"/>
  <c r="E1289" i="16" s="1"/>
  <c r="F1288" i="16"/>
  <c r="E1288" i="16" s="1"/>
  <c r="F1287" i="16"/>
  <c r="E1287" i="16" s="1"/>
  <c r="F1286" i="16"/>
  <c r="E1286" i="16" s="1"/>
  <c r="F1285" i="16"/>
  <c r="E1285" i="16" s="1"/>
  <c r="F1284" i="16"/>
  <c r="F1283" i="16"/>
  <c r="F1282" i="16"/>
  <c r="F1281" i="16"/>
  <c r="F1280" i="16"/>
  <c r="E1280" i="16" s="1"/>
  <c r="F1279" i="16"/>
  <c r="E1279" i="16" s="1"/>
  <c r="F1278" i="16"/>
  <c r="E1278" i="16" s="1"/>
  <c r="F1277" i="16"/>
  <c r="F1276" i="16"/>
  <c r="F1275" i="16"/>
  <c r="F1274" i="16"/>
  <c r="F1273" i="16"/>
  <c r="E1273" i="16" s="1"/>
  <c r="F1272" i="16"/>
  <c r="E1272" i="16" s="1"/>
  <c r="F1271" i="16"/>
  <c r="F1270" i="16"/>
  <c r="E1270" i="16" s="1"/>
  <c r="F1269" i="16"/>
  <c r="E1269" i="16" s="1"/>
  <c r="F1268" i="16"/>
  <c r="F1267" i="16"/>
  <c r="F1266" i="16"/>
  <c r="F1265" i="16"/>
  <c r="E1265" i="16" s="1"/>
  <c r="F1264" i="16"/>
  <c r="E1264" i="16" s="1"/>
  <c r="F1263" i="16"/>
  <c r="E1263" i="16" s="1"/>
  <c r="F1262" i="16"/>
  <c r="E1262" i="16" s="1"/>
  <c r="F1261" i="16"/>
  <c r="E1261" i="16" s="1"/>
  <c r="F1260" i="16"/>
  <c r="E1260" i="16" s="1"/>
  <c r="F1259" i="16"/>
  <c r="E1259" i="16" s="1"/>
  <c r="F1258" i="16"/>
  <c r="E1258" i="16" s="1"/>
  <c r="F1257" i="16"/>
  <c r="E1257" i="16" s="1"/>
  <c r="F1256" i="16"/>
  <c r="E1256" i="16" s="1"/>
  <c r="F1255" i="16"/>
  <c r="E1255" i="16" s="1"/>
  <c r="F1254" i="16"/>
  <c r="E1254" i="16" s="1"/>
  <c r="F1253" i="16"/>
  <c r="E1253" i="16" s="1"/>
  <c r="F1252" i="16"/>
  <c r="E1252" i="16" s="1"/>
  <c r="F1251" i="16"/>
  <c r="E1251" i="16" s="1"/>
  <c r="F1250" i="16"/>
  <c r="E1250" i="16" s="1"/>
  <c r="F1249" i="16"/>
  <c r="E1249" i="16" s="1"/>
  <c r="F1248" i="16"/>
  <c r="E1248" i="16" s="1"/>
  <c r="F1247" i="16"/>
  <c r="E1247" i="16" s="1"/>
  <c r="F1246" i="16"/>
  <c r="E1246" i="16" s="1"/>
  <c r="F1245" i="16"/>
  <c r="E1245" i="16" s="1"/>
  <c r="F1244" i="16"/>
  <c r="E1244" i="16" s="1"/>
  <c r="F1243" i="16"/>
  <c r="E1243" i="16" s="1"/>
  <c r="F1242" i="16"/>
  <c r="E1242" i="16" s="1"/>
  <c r="F1241" i="16"/>
  <c r="E1241" i="16" s="1"/>
  <c r="F1240" i="16"/>
  <c r="E1240" i="16" s="1"/>
  <c r="F1239" i="16"/>
  <c r="E1239" i="16" s="1"/>
  <c r="F1238" i="16"/>
  <c r="E1238" i="16" s="1"/>
  <c r="F1237" i="16"/>
  <c r="E1237" i="16" s="1"/>
  <c r="F1236" i="16"/>
  <c r="E1236" i="16" s="1"/>
  <c r="F1235" i="16"/>
  <c r="E1235" i="16" s="1"/>
  <c r="F1234" i="16"/>
  <c r="E1234" i="16" s="1"/>
  <c r="F1233" i="16"/>
  <c r="E1233" i="16" s="1"/>
  <c r="F1232" i="16"/>
  <c r="E1232" i="16" s="1"/>
  <c r="F1231" i="16"/>
  <c r="E1231" i="16" s="1"/>
  <c r="F1230" i="16"/>
  <c r="E1230" i="16" s="1"/>
  <c r="F1229" i="16"/>
  <c r="E1229" i="16" s="1"/>
  <c r="F1228" i="16"/>
  <c r="E1228" i="16" s="1"/>
  <c r="F1227" i="16"/>
  <c r="E1227" i="16" s="1"/>
  <c r="F1226" i="16"/>
  <c r="E1226" i="16" s="1"/>
  <c r="F1225" i="16"/>
  <c r="E1225" i="16" s="1"/>
  <c r="F1224" i="16"/>
  <c r="E1224" i="16" s="1"/>
  <c r="F1223" i="16"/>
  <c r="F1222" i="16"/>
  <c r="F1221" i="16"/>
  <c r="E1221" i="16" s="1"/>
  <c r="E1220" i="16" s="1"/>
  <c r="F1220" i="16"/>
  <c r="F1219" i="16"/>
  <c r="F1218" i="16"/>
  <c r="F1217" i="16"/>
  <c r="E1217" i="16" s="1"/>
  <c r="F1216" i="16"/>
  <c r="E1216" i="16" s="1"/>
  <c r="F1215" i="16"/>
  <c r="E1215" i="16" s="1"/>
  <c r="F1214" i="16"/>
  <c r="E1214" i="16" s="1"/>
  <c r="F1213" i="16"/>
  <c r="E1213" i="16" s="1"/>
  <c r="F1212" i="16"/>
  <c r="E1212" i="16" s="1"/>
  <c r="F1211" i="16"/>
  <c r="E1211" i="16" s="1"/>
  <c r="F1210" i="16"/>
  <c r="E1210" i="16" s="1"/>
  <c r="F1209" i="16"/>
  <c r="E1209" i="16" s="1"/>
  <c r="F1208" i="16"/>
  <c r="E1208" i="16" s="1"/>
  <c r="F1207" i="16"/>
  <c r="E1207" i="16" s="1"/>
  <c r="F1206" i="16"/>
  <c r="E1206" i="16" s="1"/>
  <c r="F1205" i="16"/>
  <c r="E1205" i="16" s="1"/>
  <c r="F1204" i="16"/>
  <c r="E1204" i="16" s="1"/>
  <c r="F1203" i="16"/>
  <c r="E1203" i="16" s="1"/>
  <c r="F1202" i="16"/>
  <c r="E1202" i="16" s="1"/>
  <c r="F1201" i="16"/>
  <c r="E1201" i="16" s="1"/>
  <c r="F1200" i="16"/>
  <c r="E1200" i="16" s="1"/>
  <c r="F1199" i="16"/>
  <c r="E1199" i="16" s="1"/>
  <c r="F1198" i="16"/>
  <c r="E1198" i="16" s="1"/>
  <c r="F1197" i="16"/>
  <c r="E1197" i="16" s="1"/>
  <c r="F1196" i="16"/>
  <c r="E1196" i="16" s="1"/>
  <c r="F1195" i="16"/>
  <c r="E1195" i="16" s="1"/>
  <c r="F1194" i="16"/>
  <c r="E1194" i="16" s="1"/>
  <c r="F1193" i="16"/>
  <c r="E1193" i="16" s="1"/>
  <c r="F1192" i="16"/>
  <c r="E1192" i="16" s="1"/>
  <c r="F1191" i="16"/>
  <c r="E1191" i="16" s="1"/>
  <c r="F1190" i="16"/>
  <c r="E1190" i="16" s="1"/>
  <c r="F1189" i="16"/>
  <c r="E1189" i="16" s="1"/>
  <c r="F1188" i="16"/>
  <c r="E1188" i="16" s="1"/>
  <c r="F1187" i="16"/>
  <c r="E1187" i="16" s="1"/>
  <c r="F1186" i="16"/>
  <c r="F1185" i="16"/>
  <c r="F1184" i="16"/>
  <c r="F1183" i="16"/>
  <c r="E1183" i="16" s="1"/>
  <c r="F1182" i="16"/>
  <c r="E1182" i="16" s="1"/>
  <c r="F1181" i="16"/>
  <c r="F1180" i="16"/>
  <c r="F1179" i="16"/>
  <c r="F1178" i="16"/>
  <c r="E1178" i="16" s="1"/>
  <c r="E1177" i="16" s="1"/>
  <c r="F1177" i="16"/>
  <c r="F1176" i="16"/>
  <c r="F1175" i="16"/>
  <c r="E1175" i="16" s="1"/>
  <c r="E1174" i="16" s="1"/>
  <c r="F1174" i="16"/>
  <c r="F1173" i="16"/>
  <c r="F1172" i="16"/>
  <c r="E1172" i="16" s="1"/>
  <c r="F1171" i="16"/>
  <c r="E1171" i="16" s="1"/>
  <c r="F1170" i="16"/>
  <c r="E1170" i="16" s="1"/>
  <c r="F1169" i="16"/>
  <c r="E1169" i="16" s="1"/>
  <c r="F1168" i="16"/>
  <c r="E1168" i="16" s="1"/>
  <c r="F1167" i="16"/>
  <c r="E1167" i="16" s="1"/>
  <c r="F1166" i="16"/>
  <c r="E1166" i="16" s="1"/>
  <c r="F1165" i="16"/>
  <c r="E1165" i="16" s="1"/>
  <c r="F1164" i="16"/>
  <c r="E1164" i="16" s="1"/>
  <c r="F1163" i="16"/>
  <c r="E1163" i="16" s="1"/>
  <c r="F1162" i="16"/>
  <c r="E1162" i="16" s="1"/>
  <c r="F1161" i="16"/>
  <c r="E1161" i="16" s="1"/>
  <c r="F1160" i="16"/>
  <c r="E1160" i="16" s="1"/>
  <c r="F1159" i="16"/>
  <c r="E1159" i="16" s="1"/>
  <c r="F1158" i="16"/>
  <c r="E1158" i="16" s="1"/>
  <c r="F1157" i="16"/>
  <c r="E1157" i="16" s="1"/>
  <c r="F1156" i="16"/>
  <c r="E1156" i="16" s="1"/>
  <c r="F1155" i="16"/>
  <c r="F1154" i="16"/>
  <c r="F1153" i="16"/>
  <c r="E1153" i="16" s="1"/>
  <c r="F1152" i="16"/>
  <c r="E1152" i="16" s="1"/>
  <c r="F1151" i="16"/>
  <c r="E1151" i="16" s="1"/>
  <c r="F1150" i="16"/>
  <c r="E1150" i="16" s="1"/>
  <c r="F1149" i="16"/>
  <c r="E1149" i="16" s="1"/>
  <c r="F1148" i="16"/>
  <c r="E1148" i="16" s="1"/>
  <c r="F1147" i="16"/>
  <c r="F1146" i="16"/>
  <c r="F1145" i="16"/>
  <c r="F1144" i="16"/>
  <c r="F1143" i="16"/>
  <c r="E1143" i="16" s="1"/>
  <c r="E1142" i="16" s="1"/>
  <c r="E1141" i="16" s="1"/>
  <c r="E1140" i="16" s="1"/>
  <c r="F1142" i="16"/>
  <c r="F1141" i="16"/>
  <c r="F1140" i="16"/>
  <c r="F1139" i="16"/>
  <c r="F1138" i="16"/>
  <c r="E1138" i="16" s="1"/>
  <c r="F1137" i="16"/>
  <c r="E1137" i="16" s="1"/>
  <c r="F1136" i="16"/>
  <c r="F1135" i="16"/>
  <c r="F1134" i="16"/>
  <c r="E1134" i="16" s="1"/>
  <c r="F1131" i="16"/>
  <c r="E1131" i="16" s="1"/>
  <c r="F1130" i="16"/>
  <c r="F1129" i="16"/>
  <c r="F1128" i="16"/>
  <c r="F1127" i="16"/>
  <c r="E1127" i="16" s="1"/>
  <c r="F1126" i="16"/>
  <c r="E1126" i="16" s="1"/>
  <c r="F1125" i="16"/>
  <c r="F1124" i="16"/>
  <c r="F1123" i="16"/>
  <c r="E1123" i="16" s="1"/>
  <c r="E1122" i="16" s="1"/>
  <c r="F1122" i="16"/>
  <c r="F1121" i="16"/>
  <c r="F1120" i="16"/>
  <c r="E1120" i="16" s="1"/>
  <c r="E1119" i="16" s="1"/>
  <c r="F1119" i="16"/>
  <c r="F1118" i="16"/>
  <c r="F1117" i="16"/>
  <c r="E1117" i="16" s="1"/>
  <c r="F1116" i="16"/>
  <c r="E1116" i="16" s="1"/>
  <c r="F1115" i="16"/>
  <c r="E1115" i="16" s="1"/>
  <c r="F1114" i="16"/>
  <c r="E1114" i="16" s="1"/>
  <c r="F1113" i="16"/>
  <c r="E1113" i="16" s="1"/>
  <c r="F1112" i="16"/>
  <c r="E1112" i="16" s="1"/>
  <c r="F1111" i="16"/>
  <c r="F1110" i="16"/>
  <c r="F1109" i="16"/>
  <c r="F1108" i="16"/>
  <c r="F1107" i="16"/>
  <c r="E1107" i="16" s="1"/>
  <c r="E1106" i="16" s="1"/>
  <c r="F1106" i="16"/>
  <c r="F1105" i="16"/>
  <c r="F1104" i="16"/>
  <c r="E1104" i="16" s="1"/>
  <c r="F1103" i="16"/>
  <c r="E1103" i="16" s="1"/>
  <c r="F1102" i="16"/>
  <c r="E1102" i="16" s="1"/>
  <c r="F1101" i="16"/>
  <c r="E1101" i="16" s="1"/>
  <c r="F1100" i="16"/>
  <c r="E1100" i="16" s="1"/>
  <c r="F1099" i="16"/>
  <c r="F1098" i="16"/>
  <c r="F1097" i="16"/>
  <c r="F1096" i="16"/>
  <c r="F1095" i="16"/>
  <c r="E1095" i="16" s="1"/>
  <c r="E1094" i="16" s="1"/>
  <c r="F1094" i="16"/>
  <c r="F1093" i="16"/>
  <c r="F1092" i="16"/>
  <c r="E1092" i="16" s="1"/>
  <c r="F1091" i="16"/>
  <c r="E1091" i="16" s="1"/>
  <c r="F1090" i="16"/>
  <c r="E1090" i="16" s="1"/>
  <c r="F1089" i="16"/>
  <c r="F1088" i="16"/>
  <c r="F1087" i="16"/>
  <c r="F1086" i="16"/>
  <c r="F1085" i="16"/>
  <c r="E1085" i="16" s="1"/>
  <c r="E1084" i="16" s="1"/>
  <c r="E1083" i="16" s="1"/>
  <c r="E1082" i="16" s="1"/>
  <c r="F1084" i="16"/>
  <c r="F1083" i="16"/>
  <c r="F1082" i="16"/>
  <c r="F1081" i="16"/>
  <c r="E1081" i="16" s="1"/>
  <c r="E1080" i="16" s="1"/>
  <c r="E1079" i="16" s="1"/>
  <c r="F1080" i="16"/>
  <c r="F1079" i="16"/>
  <c r="F1078" i="16"/>
  <c r="F1077" i="16"/>
  <c r="E1077" i="16" s="1"/>
  <c r="E1076" i="16" s="1"/>
  <c r="F1076" i="16"/>
  <c r="F1075" i="16"/>
  <c r="F1074" i="16"/>
  <c r="E1074" i="16" s="1"/>
  <c r="E1073" i="16" s="1"/>
  <c r="E1072" i="16" s="1"/>
  <c r="F1073" i="16"/>
  <c r="F1072" i="16"/>
  <c r="F1071" i="16"/>
  <c r="F1070" i="16"/>
  <c r="F1069" i="16"/>
  <c r="E1069" i="16" s="1"/>
  <c r="E1068" i="16" s="1"/>
  <c r="E1067" i="16" s="1"/>
  <c r="E1066" i="16" s="1"/>
  <c r="F1068" i="16"/>
  <c r="F1067" i="16"/>
  <c r="F1066" i="16"/>
  <c r="F1065" i="16"/>
  <c r="E1065" i="16" s="1"/>
  <c r="E1064" i="16" s="1"/>
  <c r="E1063" i="16" s="1"/>
  <c r="F1064" i="16"/>
  <c r="F1063" i="16"/>
  <c r="F1062" i="16"/>
  <c r="F1061" i="16"/>
  <c r="E1061" i="16" s="1"/>
  <c r="E1060" i="16" s="1"/>
  <c r="E1059" i="16" s="1"/>
  <c r="F1060" i="16"/>
  <c r="F1059" i="16"/>
  <c r="F1058" i="16"/>
  <c r="F1057" i="16"/>
  <c r="E1057" i="16" s="1"/>
  <c r="F1056" i="16"/>
  <c r="E1056" i="16" s="1"/>
  <c r="F1055" i="16"/>
  <c r="E1055" i="16" s="1"/>
  <c r="F1054" i="16"/>
  <c r="F1053" i="16"/>
  <c r="F1052" i="16"/>
  <c r="F1051" i="16"/>
  <c r="E1051" i="16" s="1"/>
  <c r="E1050" i="16" s="1"/>
  <c r="E1049" i="16" s="1"/>
  <c r="F1050" i="16"/>
  <c r="F1049" i="16"/>
  <c r="F1048" i="16"/>
  <c r="F1047" i="16"/>
  <c r="E1047" i="16" s="1"/>
  <c r="F1046" i="16"/>
  <c r="E1046" i="16" s="1"/>
  <c r="F1045" i="16"/>
  <c r="F1044" i="16"/>
  <c r="F1043" i="16"/>
  <c r="F1042" i="16"/>
  <c r="E1042" i="16" s="1"/>
  <c r="E1041" i="16" s="1"/>
  <c r="E1040" i="16" s="1"/>
  <c r="F1041" i="16"/>
  <c r="F1040" i="16"/>
  <c r="F1039" i="16"/>
  <c r="F1038" i="16"/>
  <c r="F1037" i="16"/>
  <c r="E1037" i="16" s="1"/>
  <c r="F1036" i="16"/>
  <c r="E1036" i="16" s="1"/>
  <c r="F1035" i="16"/>
  <c r="E1035" i="16" s="1"/>
  <c r="F1034" i="16"/>
  <c r="E1034" i="16" s="1"/>
  <c r="F1033" i="16"/>
  <c r="F1032" i="16"/>
  <c r="F1031" i="16"/>
  <c r="E1031" i="16" s="1"/>
  <c r="F1030" i="16"/>
  <c r="E1030" i="16" s="1"/>
  <c r="F1029" i="16"/>
  <c r="E1029" i="16" s="1"/>
  <c r="F1028" i="16"/>
  <c r="E1028" i="16" s="1"/>
  <c r="F1027" i="16"/>
  <c r="F1026" i="16"/>
  <c r="F1025" i="16"/>
  <c r="F1024" i="16"/>
  <c r="E1024" i="16" s="1"/>
  <c r="F1023" i="16"/>
  <c r="E1023" i="16" s="1"/>
  <c r="F1022" i="16"/>
  <c r="E1022" i="16" s="1"/>
  <c r="F1021" i="16"/>
  <c r="E1021" i="16" s="1"/>
  <c r="F1020" i="16"/>
  <c r="E1020" i="16" s="1"/>
  <c r="F1019" i="16"/>
  <c r="E1019" i="16" s="1"/>
  <c r="F1018" i="16"/>
  <c r="E1018" i="16" s="1"/>
  <c r="F1017" i="16"/>
  <c r="E1017" i="16" s="1"/>
  <c r="F1016" i="16"/>
  <c r="E1016" i="16" s="1"/>
  <c r="F1015" i="16"/>
  <c r="E1015" i="16" s="1"/>
  <c r="F1014" i="16"/>
  <c r="E1014" i="16" s="1"/>
  <c r="F1013" i="16"/>
  <c r="E1013" i="16" s="1"/>
  <c r="F1012" i="16"/>
  <c r="E1012" i="16" s="1"/>
  <c r="F1011" i="16"/>
  <c r="E1011" i="16" s="1"/>
  <c r="F1010" i="16"/>
  <c r="E1010" i="16" s="1"/>
  <c r="F1009" i="16"/>
  <c r="E1009" i="16" s="1"/>
  <c r="F1008" i="16"/>
  <c r="E1008" i="16" s="1"/>
  <c r="F1007" i="16"/>
  <c r="E1007" i="16" s="1"/>
  <c r="F1006" i="16"/>
  <c r="E1006" i="16" s="1"/>
  <c r="F1005" i="16"/>
  <c r="E1005" i="16" s="1"/>
  <c r="F1004" i="16"/>
  <c r="E1004" i="16" s="1"/>
  <c r="F1003" i="16"/>
  <c r="E1003" i="16" s="1"/>
  <c r="F1002" i="16"/>
  <c r="E1002" i="16" s="1"/>
  <c r="F1001" i="16"/>
  <c r="E1001" i="16" s="1"/>
  <c r="F1000" i="16"/>
  <c r="E1000" i="16" s="1"/>
  <c r="F999" i="16"/>
  <c r="E999" i="16" s="1"/>
  <c r="F998" i="16"/>
  <c r="E998" i="16" s="1"/>
  <c r="F997" i="16"/>
  <c r="E997" i="16" s="1"/>
  <c r="F996" i="16"/>
  <c r="E996" i="16" s="1"/>
  <c r="F995" i="16"/>
  <c r="E995" i="16" s="1"/>
  <c r="F994" i="16"/>
  <c r="E994" i="16" s="1"/>
  <c r="F993" i="16"/>
  <c r="E993" i="16" s="1"/>
  <c r="F992" i="16"/>
  <c r="E992" i="16" s="1"/>
  <c r="F991" i="16"/>
  <c r="E991" i="16" s="1"/>
  <c r="F990" i="16"/>
  <c r="E990" i="16" s="1"/>
  <c r="F989" i="16"/>
  <c r="E989" i="16" s="1"/>
  <c r="F988" i="16"/>
  <c r="E988" i="16" s="1"/>
  <c r="F987" i="16"/>
  <c r="E987" i="16" s="1"/>
  <c r="F986" i="16"/>
  <c r="E986" i="16" s="1"/>
  <c r="F985" i="16"/>
  <c r="E985" i="16" s="1"/>
  <c r="F984" i="16"/>
  <c r="E984" i="16" s="1"/>
  <c r="F983" i="16"/>
  <c r="E983" i="16" s="1"/>
  <c r="F982" i="16"/>
  <c r="E982" i="16" s="1"/>
  <c r="F981" i="16"/>
  <c r="F980" i="16"/>
  <c r="F979" i="16"/>
  <c r="E979" i="16" s="1"/>
  <c r="F978" i="16"/>
  <c r="E978" i="16" s="1"/>
  <c r="F977" i="16"/>
  <c r="F976" i="16"/>
  <c r="F975" i="16"/>
  <c r="E975" i="16" s="1"/>
  <c r="F974" i="16"/>
  <c r="E974" i="16" s="1"/>
  <c r="F973" i="16"/>
  <c r="E973" i="16" s="1"/>
  <c r="F972" i="16"/>
  <c r="F971" i="16"/>
  <c r="F970" i="16"/>
  <c r="E970" i="16" s="1"/>
  <c r="E969" i="16" s="1"/>
  <c r="F969" i="16"/>
  <c r="F968" i="16"/>
  <c r="F967" i="16"/>
  <c r="F966" i="16"/>
  <c r="F965" i="16"/>
  <c r="E965" i="16" s="1"/>
  <c r="F964" i="16"/>
  <c r="E964" i="16" s="1"/>
  <c r="F963" i="16"/>
  <c r="E963" i="16" s="1"/>
  <c r="F962" i="16"/>
  <c r="E962" i="16" s="1"/>
  <c r="F961" i="16"/>
  <c r="E961" i="16" s="1"/>
  <c r="F960" i="16"/>
  <c r="E960" i="16" s="1"/>
  <c r="F959" i="16"/>
  <c r="E959" i="16" s="1"/>
  <c r="F958" i="16"/>
  <c r="E958" i="16" s="1"/>
  <c r="F957" i="16"/>
  <c r="E957" i="16" s="1"/>
  <c r="F956" i="16"/>
  <c r="E956" i="16" s="1"/>
  <c r="F955" i="16"/>
  <c r="F954" i="16"/>
  <c r="F953" i="16"/>
  <c r="E949" i="16"/>
  <c r="F950" i="16"/>
  <c r="F949" i="16"/>
  <c r="F948" i="16"/>
  <c r="F947" i="16"/>
  <c r="E947" i="16" s="1"/>
  <c r="E946" i="16" s="1"/>
  <c r="F946" i="16"/>
  <c r="F945" i="16"/>
  <c r="F944" i="16"/>
  <c r="E944" i="16" s="1"/>
  <c r="F943" i="16"/>
  <c r="E943" i="16" s="1"/>
  <c r="F942" i="16"/>
  <c r="E942" i="16" s="1"/>
  <c r="F941" i="16"/>
  <c r="E941" i="16" s="1"/>
  <c r="F940" i="16"/>
  <c r="E940" i="16" s="1"/>
  <c r="F939" i="16"/>
  <c r="E939" i="16" s="1"/>
  <c r="F938" i="16"/>
  <c r="E938" i="16" s="1"/>
  <c r="F937" i="16"/>
  <c r="E937" i="16" s="1"/>
  <c r="F936" i="16"/>
  <c r="E936" i="16" s="1"/>
  <c r="F935" i="16"/>
  <c r="E935" i="16" s="1"/>
  <c r="F934" i="16"/>
  <c r="E934" i="16" s="1"/>
  <c r="F933" i="16"/>
  <c r="E933" i="16" s="1"/>
  <c r="F932" i="16"/>
  <c r="E932" i="16" s="1"/>
  <c r="F931" i="16"/>
  <c r="E931" i="16" s="1"/>
  <c r="F930" i="16"/>
  <c r="E930" i="16" s="1"/>
  <c r="F929" i="16"/>
  <c r="F928" i="16"/>
  <c r="F927" i="16"/>
  <c r="E927" i="16" s="1"/>
  <c r="F926" i="16"/>
  <c r="E926" i="16" s="1"/>
  <c r="F925" i="16"/>
  <c r="E925" i="16" s="1"/>
  <c r="F924" i="16"/>
  <c r="E924" i="16" s="1"/>
  <c r="F923" i="16"/>
  <c r="E923" i="16" s="1"/>
  <c r="F922" i="16"/>
  <c r="E922" i="16" s="1"/>
  <c r="F921" i="16"/>
  <c r="F920" i="16"/>
  <c r="F919" i="16"/>
  <c r="F918" i="16"/>
  <c r="F917" i="16"/>
  <c r="E917" i="16" s="1"/>
  <c r="F916" i="16"/>
  <c r="E916" i="16" s="1"/>
  <c r="F915" i="16"/>
  <c r="F914" i="16"/>
  <c r="F913" i="16"/>
  <c r="F912" i="16"/>
  <c r="E912" i="16" s="1"/>
  <c r="F911" i="16"/>
  <c r="E911" i="16" s="1"/>
  <c r="F910" i="16"/>
  <c r="E910" i="16" s="1"/>
  <c r="F909" i="16"/>
  <c r="E909" i="16" s="1"/>
  <c r="F908" i="16"/>
  <c r="E908" i="16" s="1"/>
  <c r="F907" i="16"/>
  <c r="E907" i="16" s="1"/>
  <c r="F906" i="16"/>
  <c r="E906" i="16" s="1"/>
  <c r="F905" i="16"/>
  <c r="E905" i="16" s="1"/>
  <c r="F904" i="16"/>
  <c r="E904" i="16" s="1"/>
  <c r="F903" i="16"/>
  <c r="E903" i="16" s="1"/>
  <c r="F902" i="16"/>
  <c r="E902" i="16" s="1"/>
  <c r="F901" i="16"/>
  <c r="E901" i="16" s="1"/>
  <c r="F900" i="16"/>
  <c r="E900" i="16" s="1"/>
  <c r="F899" i="16"/>
  <c r="E899" i="16" s="1"/>
  <c r="F898" i="16"/>
  <c r="E898" i="16" s="1"/>
  <c r="F897" i="16"/>
  <c r="E897" i="16" s="1"/>
  <c r="F896" i="16"/>
  <c r="E896" i="16" s="1"/>
  <c r="F895" i="16"/>
  <c r="E895" i="16" s="1"/>
  <c r="F894" i="16"/>
  <c r="E894" i="16" s="1"/>
  <c r="F893" i="16"/>
  <c r="E893" i="16" s="1"/>
  <c r="F892" i="16"/>
  <c r="E892" i="16" s="1"/>
  <c r="F891" i="16"/>
  <c r="E891" i="16" s="1"/>
  <c r="F890" i="16"/>
  <c r="E890" i="16" s="1"/>
  <c r="F889" i="16"/>
  <c r="E889" i="16" s="1"/>
  <c r="F888" i="16"/>
  <c r="E888" i="16" s="1"/>
  <c r="F887" i="16"/>
  <c r="E887" i="16" s="1"/>
  <c r="F886" i="16"/>
  <c r="E886" i="16" s="1"/>
  <c r="F885" i="16"/>
  <c r="E885" i="16" s="1"/>
  <c r="F884" i="16"/>
  <c r="E884" i="16" s="1"/>
  <c r="F883" i="16"/>
  <c r="E883" i="16" s="1"/>
  <c r="F882" i="16"/>
  <c r="E882" i="16" s="1"/>
  <c r="F881" i="16"/>
  <c r="E881" i="16" s="1"/>
  <c r="F880" i="16"/>
  <c r="F879" i="16"/>
  <c r="F878" i="16"/>
  <c r="E878" i="16" s="1"/>
  <c r="E877" i="16" s="1"/>
  <c r="F877" i="16"/>
  <c r="F876" i="16"/>
  <c r="F875" i="16"/>
  <c r="E875" i="16" s="1"/>
  <c r="F874" i="16"/>
  <c r="E874" i="16" s="1"/>
  <c r="F873" i="16"/>
  <c r="E873" i="16" s="1"/>
  <c r="F872" i="16"/>
  <c r="E872" i="16" s="1"/>
  <c r="F871" i="16"/>
  <c r="E871" i="16" s="1"/>
  <c r="F870" i="16"/>
  <c r="E870" i="16" s="1"/>
  <c r="F869" i="16"/>
  <c r="E869" i="16" s="1"/>
  <c r="F868" i="16"/>
  <c r="E868" i="16" s="1"/>
  <c r="F867" i="16"/>
  <c r="E867" i="16" s="1"/>
  <c r="F866" i="16"/>
  <c r="E866" i="16" s="1"/>
  <c r="F865" i="16"/>
  <c r="E865" i="16" s="1"/>
  <c r="F864" i="16"/>
  <c r="E864" i="16" s="1"/>
  <c r="F863" i="16"/>
  <c r="E863" i="16" s="1"/>
  <c r="F862" i="16"/>
  <c r="F861" i="16"/>
  <c r="F860" i="16"/>
  <c r="E860" i="16" s="1"/>
  <c r="F859" i="16"/>
  <c r="E859" i="16" s="1"/>
  <c r="F858" i="16"/>
  <c r="E858" i="16" s="1"/>
  <c r="F857" i="16"/>
  <c r="E857" i="16" s="1"/>
  <c r="F856" i="16"/>
  <c r="E856" i="16" s="1"/>
  <c r="F855" i="16"/>
  <c r="E855" i="16" s="1"/>
  <c r="F854" i="16"/>
  <c r="E854" i="16" s="1"/>
  <c r="F853" i="16"/>
  <c r="E853" i="16" s="1"/>
  <c r="F852" i="16"/>
  <c r="F851" i="16"/>
  <c r="F850" i="16"/>
  <c r="F849" i="16"/>
  <c r="F848" i="16"/>
  <c r="E848" i="16" s="1"/>
  <c r="E847" i="16" s="1"/>
  <c r="F847" i="16"/>
  <c r="F846" i="16"/>
  <c r="F845" i="16"/>
  <c r="E845" i="16" s="1"/>
  <c r="F844" i="16"/>
  <c r="E844" i="16" s="1"/>
  <c r="F843" i="16"/>
  <c r="E843" i="16" s="1"/>
  <c r="F842" i="16"/>
  <c r="E842" i="16" s="1"/>
  <c r="F841" i="16"/>
  <c r="F840" i="16"/>
  <c r="F839" i="16"/>
  <c r="E839" i="16" s="1"/>
  <c r="F838" i="16"/>
  <c r="E838" i="16" s="1"/>
  <c r="F837" i="16"/>
  <c r="E837" i="16" s="1"/>
  <c r="F836" i="16"/>
  <c r="E836" i="16" s="1"/>
  <c r="F835" i="16"/>
  <c r="E835" i="16" s="1"/>
  <c r="F834" i="16"/>
  <c r="F833" i="16"/>
  <c r="F832" i="16"/>
  <c r="F831" i="16"/>
  <c r="F830" i="16"/>
  <c r="E830" i="16" s="1"/>
  <c r="F829" i="16"/>
  <c r="E829" i="16" s="1"/>
  <c r="F828" i="16"/>
  <c r="E828" i="16" s="1"/>
  <c r="F827" i="16"/>
  <c r="E827" i="16" s="1"/>
  <c r="F826" i="16"/>
  <c r="E826" i="16" s="1"/>
  <c r="F825" i="16"/>
  <c r="E825" i="16" s="1"/>
  <c r="F824" i="16"/>
  <c r="E824" i="16" s="1"/>
  <c r="F823" i="16"/>
  <c r="E823" i="16" s="1"/>
  <c r="F822" i="16"/>
  <c r="E822" i="16" s="1"/>
  <c r="F821" i="16"/>
  <c r="E821" i="16" s="1"/>
  <c r="F820" i="16"/>
  <c r="F819" i="16"/>
  <c r="F818" i="16"/>
  <c r="E818" i="16" s="1"/>
  <c r="E817" i="16" s="1"/>
  <c r="F817" i="16"/>
  <c r="F816" i="16"/>
  <c r="F815" i="16"/>
  <c r="E815" i="16" s="1"/>
  <c r="F814" i="16"/>
  <c r="E814" i="16" s="1"/>
  <c r="F813" i="16"/>
  <c r="E813" i="16" s="1"/>
  <c r="F812" i="16"/>
  <c r="E812" i="16" s="1"/>
  <c r="F811" i="16"/>
  <c r="E811" i="16" s="1"/>
  <c r="F810" i="16"/>
  <c r="E810" i="16" s="1"/>
  <c r="F809" i="16"/>
  <c r="E809" i="16" s="1"/>
  <c r="F808" i="16"/>
  <c r="E808" i="16" s="1"/>
  <c r="F807" i="16"/>
  <c r="E807" i="16" s="1"/>
  <c r="F806" i="16"/>
  <c r="E806" i="16" s="1"/>
  <c r="F805" i="16"/>
  <c r="E805" i="16" s="1"/>
  <c r="F804" i="16"/>
  <c r="E804" i="16" s="1"/>
  <c r="F803" i="16"/>
  <c r="E803" i="16" s="1"/>
  <c r="F802" i="16"/>
  <c r="E802" i="16" s="1"/>
  <c r="F801" i="16"/>
  <c r="E801" i="16" s="1"/>
  <c r="F800" i="16"/>
  <c r="F799" i="16"/>
  <c r="F798" i="16"/>
  <c r="E798" i="16" s="1"/>
  <c r="F797" i="16"/>
  <c r="E797" i="16" s="1"/>
  <c r="F796" i="16"/>
  <c r="E796" i="16" s="1"/>
  <c r="F795" i="16"/>
  <c r="E795" i="16" s="1"/>
  <c r="F794" i="16"/>
  <c r="E794" i="16" s="1"/>
  <c r="F793" i="16"/>
  <c r="E793" i="16" s="1"/>
  <c r="F792" i="16"/>
  <c r="E792" i="16" s="1"/>
  <c r="F791" i="16"/>
  <c r="E791" i="16" s="1"/>
  <c r="F790" i="16"/>
  <c r="F789" i="16"/>
  <c r="F788" i="16"/>
  <c r="F787" i="16"/>
  <c r="F786" i="16"/>
  <c r="E786" i="16" s="1"/>
  <c r="E785" i="16" s="1"/>
  <c r="F785" i="16"/>
  <c r="F784" i="16"/>
  <c r="F783" i="16"/>
  <c r="E783" i="16" s="1"/>
  <c r="F782" i="16"/>
  <c r="E782" i="16" s="1"/>
  <c r="F781" i="16"/>
  <c r="E781" i="16" s="1"/>
  <c r="F780" i="16"/>
  <c r="E780" i="16" s="1"/>
  <c r="F779" i="16"/>
  <c r="E779" i="16" s="1"/>
  <c r="F778" i="16"/>
  <c r="E778" i="16" s="1"/>
  <c r="F777" i="16"/>
  <c r="E777" i="16" s="1"/>
  <c r="F776" i="16"/>
  <c r="E776" i="16" s="1"/>
  <c r="F775" i="16"/>
  <c r="E775" i="16" s="1"/>
  <c r="F774" i="16"/>
  <c r="E774" i="16" s="1"/>
  <c r="F773" i="16"/>
  <c r="E773" i="16" s="1"/>
  <c r="F772" i="16"/>
  <c r="E772" i="16" s="1"/>
  <c r="F771" i="16"/>
  <c r="F770" i="16"/>
  <c r="F769" i="16"/>
  <c r="E769" i="16" s="1"/>
  <c r="F768" i="16"/>
  <c r="E768" i="16" s="1"/>
  <c r="F767" i="16"/>
  <c r="E767" i="16" s="1"/>
  <c r="F766" i="16"/>
  <c r="E766" i="16" s="1"/>
  <c r="F765" i="16"/>
  <c r="E765" i="16" s="1"/>
  <c r="F764" i="16"/>
  <c r="E764" i="16" s="1"/>
  <c r="F763" i="16"/>
  <c r="E763" i="16" s="1"/>
  <c r="F762" i="16"/>
  <c r="E762" i="16" s="1"/>
  <c r="F761" i="16"/>
  <c r="F760" i="16"/>
  <c r="F759" i="16"/>
  <c r="F758" i="16"/>
  <c r="F757" i="16"/>
  <c r="F756" i="16"/>
  <c r="E756" i="16" s="1"/>
  <c r="E755" i="16" s="1"/>
  <c r="E754" i="16" s="1"/>
  <c r="F755" i="16"/>
  <c r="F754" i="16"/>
  <c r="F753" i="16"/>
  <c r="F752" i="16"/>
  <c r="E752" i="16" s="1"/>
  <c r="E751" i="16" s="1"/>
  <c r="E750" i="16" s="1"/>
  <c r="E749" i="16" s="1"/>
  <c r="F751" i="16"/>
  <c r="F750" i="16"/>
  <c r="F749" i="16"/>
  <c r="F748" i="16"/>
  <c r="F747" i="16"/>
  <c r="F746" i="16"/>
  <c r="E746" i="16" s="1"/>
  <c r="F745" i="16"/>
  <c r="F744" i="16"/>
  <c r="F743" i="16"/>
  <c r="F742" i="16"/>
  <c r="E742" i="16" s="1"/>
  <c r="E1797" i="16" s="1"/>
  <c r="AM1797" i="16" s="1"/>
  <c r="AO1797" i="16" s="1"/>
  <c r="F741" i="16"/>
  <c r="F740" i="16"/>
  <c r="F739" i="16"/>
  <c r="F738" i="16"/>
  <c r="F737" i="16"/>
  <c r="E737" i="16" s="1"/>
  <c r="E736" i="16" s="1"/>
  <c r="E735" i="16" s="1"/>
  <c r="E734" i="16" s="1"/>
  <c r="F736" i="16"/>
  <c r="F735" i="16"/>
  <c r="F734" i="16"/>
  <c r="F733" i="16"/>
  <c r="E733" i="16" s="1"/>
  <c r="E732" i="16" s="1"/>
  <c r="E731" i="16" s="1"/>
  <c r="E730" i="16" s="1"/>
  <c r="F732" i="16"/>
  <c r="F731" i="16"/>
  <c r="F730" i="16"/>
  <c r="F729" i="16"/>
  <c r="E729" i="16" s="1"/>
  <c r="E728" i="16" s="1"/>
  <c r="E727" i="16" s="1"/>
  <c r="E725" i="16" s="1"/>
  <c r="F728" i="16"/>
  <c r="F727" i="16"/>
  <c r="F726" i="16"/>
  <c r="F725" i="16"/>
  <c r="F724" i="16"/>
  <c r="E724" i="16" s="1"/>
  <c r="E723" i="16" s="1"/>
  <c r="E722" i="16" s="1"/>
  <c r="E721" i="16" s="1"/>
  <c r="F723" i="16"/>
  <c r="F722" i="16"/>
  <c r="F721" i="16"/>
  <c r="F720" i="16"/>
  <c r="F719" i="16"/>
  <c r="E719" i="16" s="1"/>
  <c r="F718" i="16"/>
  <c r="E718" i="16" s="1"/>
  <c r="F717" i="16"/>
  <c r="E717" i="16" s="1"/>
  <c r="F716" i="16"/>
  <c r="E716" i="16" s="1"/>
  <c r="F715" i="16"/>
  <c r="F714" i="16"/>
  <c r="F713" i="16"/>
  <c r="E713" i="16" s="1"/>
  <c r="F712" i="16"/>
  <c r="E712" i="16" s="1"/>
  <c r="F711" i="16"/>
  <c r="E711" i="16" s="1"/>
  <c r="F710" i="16"/>
  <c r="E710" i="16" s="1"/>
  <c r="F709" i="16"/>
  <c r="E709" i="16" s="1"/>
  <c r="F708" i="16"/>
  <c r="F707" i="16"/>
  <c r="F706" i="16"/>
  <c r="F705" i="16"/>
  <c r="E705" i="16" s="1"/>
  <c r="F704" i="16"/>
  <c r="E704" i="16" s="1"/>
  <c r="F703" i="16"/>
  <c r="E703" i="16" s="1"/>
  <c r="F702" i="16"/>
  <c r="E702" i="16" s="1"/>
  <c r="F701" i="16"/>
  <c r="E701" i="16" s="1"/>
  <c r="F700" i="16"/>
  <c r="E700" i="16" s="1"/>
  <c r="F699" i="16"/>
  <c r="E699" i="16" s="1"/>
  <c r="F698" i="16"/>
  <c r="E698" i="16" s="1"/>
  <c r="F697" i="16"/>
  <c r="E697" i="16" s="1"/>
  <c r="F696" i="16"/>
  <c r="E696" i="16" s="1"/>
  <c r="F695" i="16"/>
  <c r="E695" i="16" s="1"/>
  <c r="F694" i="16"/>
  <c r="E694" i="16" s="1"/>
  <c r="F693" i="16"/>
  <c r="E693" i="16" s="1"/>
  <c r="F692" i="16"/>
  <c r="E692" i="16" s="1"/>
  <c r="F691" i="16"/>
  <c r="E691" i="16" s="1"/>
  <c r="F690" i="16"/>
  <c r="E690" i="16" s="1"/>
  <c r="F689" i="16"/>
  <c r="E689" i="16" s="1"/>
  <c r="F688" i="16"/>
  <c r="E688" i="16" s="1"/>
  <c r="F687" i="16"/>
  <c r="E687" i="16" s="1"/>
  <c r="F686" i="16"/>
  <c r="E686" i="16" s="1"/>
  <c r="F685" i="16"/>
  <c r="E685" i="16" s="1"/>
  <c r="F684" i="16"/>
  <c r="E684" i="16" s="1"/>
  <c r="F683" i="16"/>
  <c r="E683" i="16" s="1"/>
  <c r="F682" i="16"/>
  <c r="E682" i="16" s="1"/>
  <c r="F681" i="16"/>
  <c r="E681" i="16" s="1"/>
  <c r="F680" i="16"/>
  <c r="E680" i="16" s="1"/>
  <c r="F679" i="16"/>
  <c r="E679" i="16" s="1"/>
  <c r="F678" i="16"/>
  <c r="E678" i="16" s="1"/>
  <c r="F677" i="16"/>
  <c r="E677" i="16" s="1"/>
  <c r="F676" i="16"/>
  <c r="E676" i="16" s="1"/>
  <c r="F675" i="16"/>
  <c r="E675" i="16" s="1"/>
  <c r="F674" i="16"/>
  <c r="E674" i="16" s="1"/>
  <c r="F673" i="16"/>
  <c r="E673" i="16" s="1"/>
  <c r="F672" i="16"/>
  <c r="E672" i="16" s="1"/>
  <c r="F671" i="16"/>
  <c r="E671" i="16" s="1"/>
  <c r="F670" i="16"/>
  <c r="E670" i="16" s="1"/>
  <c r="F669" i="16"/>
  <c r="E669" i="16" s="1"/>
  <c r="F668" i="16"/>
  <c r="E668" i="16" s="1"/>
  <c r="F667" i="16"/>
  <c r="E667" i="16" s="1"/>
  <c r="F666" i="16"/>
  <c r="E666" i="16" s="1"/>
  <c r="F665" i="16"/>
  <c r="E665" i="16" s="1"/>
  <c r="F664" i="16"/>
  <c r="E664" i="16" s="1"/>
  <c r="F663" i="16"/>
  <c r="F662" i="16"/>
  <c r="F661" i="16"/>
  <c r="E661" i="16" s="1"/>
  <c r="E660" i="16" s="1"/>
  <c r="F660" i="16"/>
  <c r="F659" i="16"/>
  <c r="F658" i="16"/>
  <c r="E658" i="16" s="1"/>
  <c r="F657" i="16"/>
  <c r="E657" i="16" s="1"/>
  <c r="F656" i="16"/>
  <c r="E656" i="16" s="1"/>
  <c r="F655" i="16"/>
  <c r="E655" i="16" s="1"/>
  <c r="F654" i="16"/>
  <c r="E654" i="16" s="1"/>
  <c r="F653" i="16"/>
  <c r="E653" i="16" s="1"/>
  <c r="F652" i="16"/>
  <c r="E652" i="16" s="1"/>
  <c r="F651" i="16"/>
  <c r="E651" i="16" s="1"/>
  <c r="F650" i="16"/>
  <c r="E650" i="16" s="1"/>
  <c r="F649" i="16"/>
  <c r="E649" i="16" s="1"/>
  <c r="F648" i="16"/>
  <c r="F647" i="16"/>
  <c r="F646" i="16"/>
  <c r="E646" i="16" s="1"/>
  <c r="E645" i="16" s="1"/>
  <c r="F645" i="16"/>
  <c r="F644" i="16"/>
  <c r="F643" i="16"/>
  <c r="F642" i="16"/>
  <c r="F641" i="16"/>
  <c r="E641" i="16" s="1"/>
  <c r="E640" i="16" s="1"/>
  <c r="F640" i="16"/>
  <c r="F639" i="16"/>
  <c r="F638" i="16"/>
  <c r="E638" i="16" s="1"/>
  <c r="F637" i="16"/>
  <c r="E637" i="16" s="1"/>
  <c r="F636" i="16"/>
  <c r="E636" i="16" s="1"/>
  <c r="F635" i="16"/>
  <c r="E635" i="16" s="1"/>
  <c r="F634" i="16"/>
  <c r="E634" i="16" s="1"/>
  <c r="F633" i="16"/>
  <c r="E633" i="16" s="1"/>
  <c r="F632" i="16"/>
  <c r="F631" i="16"/>
  <c r="F630" i="16"/>
  <c r="E630" i="16" s="1"/>
  <c r="F629" i="16"/>
  <c r="E629" i="16" s="1"/>
  <c r="F628" i="16"/>
  <c r="E628" i="16" s="1"/>
  <c r="F627" i="16"/>
  <c r="E627" i="16" s="1"/>
  <c r="F626" i="16"/>
  <c r="F625" i="16"/>
  <c r="F624" i="16"/>
  <c r="F623" i="16"/>
  <c r="F622" i="16"/>
  <c r="E622" i="16" s="1"/>
  <c r="E621" i="16" s="1"/>
  <c r="E620" i="16" s="1"/>
  <c r="F621" i="16"/>
  <c r="F620" i="16"/>
  <c r="F619" i="16"/>
  <c r="F618" i="16"/>
  <c r="E618" i="16" s="1"/>
  <c r="F617" i="16"/>
  <c r="E617" i="16" s="1"/>
  <c r="F616" i="16"/>
  <c r="E616" i="16" s="1"/>
  <c r="F615" i="16"/>
  <c r="E615" i="16" s="1"/>
  <c r="F614" i="16"/>
  <c r="E614" i="16" s="1"/>
  <c r="F613" i="16"/>
  <c r="E613" i="16" s="1"/>
  <c r="F612" i="16"/>
  <c r="E612" i="16" s="1"/>
  <c r="F611" i="16"/>
  <c r="F610" i="16"/>
  <c r="F609" i="16"/>
  <c r="E609" i="16" s="1"/>
  <c r="E608" i="16" s="1"/>
  <c r="F608" i="16"/>
  <c r="F607" i="16"/>
  <c r="F606" i="16"/>
  <c r="E606" i="16" s="1"/>
  <c r="F605" i="16"/>
  <c r="E605" i="16" s="1"/>
  <c r="F604" i="16"/>
  <c r="E604" i="16" s="1"/>
  <c r="F603" i="16"/>
  <c r="E603" i="16" s="1"/>
  <c r="F602" i="16"/>
  <c r="E602" i="16" s="1"/>
  <c r="F601" i="16"/>
  <c r="E601" i="16" s="1"/>
  <c r="F600" i="16"/>
  <c r="E600" i="16" s="1"/>
  <c r="F599" i="16"/>
  <c r="E599" i="16" s="1"/>
  <c r="F598" i="16"/>
  <c r="F597" i="16"/>
  <c r="F596" i="16"/>
  <c r="E596" i="16" s="1"/>
  <c r="F595" i="16"/>
  <c r="E595" i="16" s="1"/>
  <c r="F594" i="16"/>
  <c r="E594" i="16" s="1"/>
  <c r="F593" i="16"/>
  <c r="F592" i="16"/>
  <c r="F591" i="16"/>
  <c r="F590" i="16"/>
  <c r="F589" i="16"/>
  <c r="E589" i="16" s="1"/>
  <c r="F588" i="16"/>
  <c r="E588" i="16" s="1"/>
  <c r="F587" i="16"/>
  <c r="F586" i="16"/>
  <c r="F585" i="16"/>
  <c r="E585" i="16" s="1"/>
  <c r="F584" i="16"/>
  <c r="E584" i="16" s="1"/>
  <c r="F583" i="16"/>
  <c r="E583" i="16" s="1"/>
  <c r="F582" i="16"/>
  <c r="F581" i="16"/>
  <c r="F580" i="16"/>
  <c r="F579" i="16"/>
  <c r="F578" i="16"/>
  <c r="E578" i="16" s="1"/>
  <c r="F577" i="16"/>
  <c r="E577" i="16" s="1"/>
  <c r="F576" i="16"/>
  <c r="F575" i="16"/>
  <c r="F574" i="16"/>
  <c r="F573" i="16"/>
  <c r="E573" i="16" s="1"/>
  <c r="F572" i="16"/>
  <c r="E572" i="16" s="1"/>
  <c r="F571" i="16"/>
  <c r="E571" i="16" s="1"/>
  <c r="F570" i="16"/>
  <c r="E570" i="16" s="1"/>
  <c r="F569" i="16"/>
  <c r="E569" i="16" s="1"/>
  <c r="F568" i="16"/>
  <c r="E568" i="16" s="1"/>
  <c r="F567" i="16"/>
  <c r="E567" i="16" s="1"/>
  <c r="F566" i="16"/>
  <c r="E566" i="16" s="1"/>
  <c r="F565" i="16"/>
  <c r="E565" i="16" s="1"/>
  <c r="F564" i="16"/>
  <c r="E564" i="16" s="1"/>
  <c r="F563" i="16"/>
  <c r="E563" i="16" s="1"/>
  <c r="F562" i="16"/>
  <c r="E562" i="16" s="1"/>
  <c r="F561" i="16"/>
  <c r="E561" i="16" s="1"/>
  <c r="F560" i="16"/>
  <c r="E560" i="16" s="1"/>
  <c r="F559" i="16"/>
  <c r="E559" i="16" s="1"/>
  <c r="F558" i="16"/>
  <c r="E558" i="16" s="1"/>
  <c r="F557" i="16"/>
  <c r="E557" i="16" s="1"/>
  <c r="F556" i="16"/>
  <c r="E556" i="16" s="1"/>
  <c r="F555" i="16"/>
  <c r="E555" i="16" s="1"/>
  <c r="F554" i="16"/>
  <c r="E554" i="16" s="1"/>
  <c r="F553" i="16"/>
  <c r="E553" i="16" s="1"/>
  <c r="F552" i="16"/>
  <c r="E552" i="16" s="1"/>
  <c r="F551" i="16"/>
  <c r="E551" i="16" s="1"/>
  <c r="F550" i="16"/>
  <c r="E550" i="16" s="1"/>
  <c r="F549" i="16"/>
  <c r="E549" i="16" s="1"/>
  <c r="F548" i="16"/>
  <c r="E548" i="16" s="1"/>
  <c r="F547" i="16"/>
  <c r="E547" i="16" s="1"/>
  <c r="F546" i="16"/>
  <c r="E546" i="16" s="1"/>
  <c r="F545" i="16"/>
  <c r="E545" i="16" s="1"/>
  <c r="F544" i="16"/>
  <c r="E544" i="16" s="1"/>
  <c r="F543" i="16"/>
  <c r="E543" i="16" s="1"/>
  <c r="F542" i="16"/>
  <c r="E542" i="16" s="1"/>
  <c r="F541" i="16"/>
  <c r="E541" i="16" s="1"/>
  <c r="F540" i="16"/>
  <c r="E540" i="16" s="1"/>
  <c r="F539" i="16"/>
  <c r="E539" i="16" s="1"/>
  <c r="F538" i="16"/>
  <c r="E538" i="16" s="1"/>
  <c r="F537" i="16"/>
  <c r="E537" i="16" s="1"/>
  <c r="F536" i="16"/>
  <c r="E536" i="16" s="1"/>
  <c r="F535" i="16"/>
  <c r="E535" i="16" s="1"/>
  <c r="F534" i="16"/>
  <c r="E534" i="16" s="1"/>
  <c r="F533" i="16"/>
  <c r="F532" i="16"/>
  <c r="F531" i="16"/>
  <c r="E531" i="16" s="1"/>
  <c r="E530" i="16" s="1"/>
  <c r="F530" i="16"/>
  <c r="F529" i="16"/>
  <c r="F528" i="16"/>
  <c r="E528" i="16" s="1"/>
  <c r="F527" i="16"/>
  <c r="E527" i="16" s="1"/>
  <c r="F526" i="16"/>
  <c r="E526" i="16" s="1"/>
  <c r="F525" i="16"/>
  <c r="E525" i="16" s="1"/>
  <c r="F524" i="16"/>
  <c r="E524" i="16" s="1"/>
  <c r="F523" i="16"/>
  <c r="E523" i="16" s="1"/>
  <c r="F522" i="16"/>
  <c r="E522" i="16" s="1"/>
  <c r="F521" i="16"/>
  <c r="E521" i="16" s="1"/>
  <c r="F520" i="16"/>
  <c r="E520" i="16" s="1"/>
  <c r="F519" i="16"/>
  <c r="E519" i="16" s="1"/>
  <c r="F518" i="16"/>
  <c r="E518" i="16" s="1"/>
  <c r="F517" i="16"/>
  <c r="E517" i="16" s="1"/>
  <c r="F516" i="16"/>
  <c r="E516" i="16" s="1"/>
  <c r="F515" i="16"/>
  <c r="E515" i="16" s="1"/>
  <c r="F514" i="16"/>
  <c r="E514" i="16" s="1"/>
  <c r="F513" i="16"/>
  <c r="E513" i="16" s="1"/>
  <c r="F512" i="16"/>
  <c r="E512" i="16" s="1"/>
  <c r="F511" i="16"/>
  <c r="E511" i="16" s="1"/>
  <c r="F510" i="16"/>
  <c r="E510" i="16" s="1"/>
  <c r="F509" i="16"/>
  <c r="E509" i="16" s="1"/>
  <c r="F508" i="16"/>
  <c r="E508" i="16" s="1"/>
  <c r="F507" i="16"/>
  <c r="E507" i="16" s="1"/>
  <c r="F506" i="16"/>
  <c r="F505" i="16"/>
  <c r="F504" i="16"/>
  <c r="E504" i="16" s="1"/>
  <c r="F503" i="16"/>
  <c r="E503" i="16" s="1"/>
  <c r="F502" i="16"/>
  <c r="E502" i="16" s="1"/>
  <c r="F501" i="16"/>
  <c r="E501" i="16" s="1"/>
  <c r="F500" i="16"/>
  <c r="E500" i="16" s="1"/>
  <c r="F499" i="16"/>
  <c r="E499" i="16" s="1"/>
  <c r="F498" i="16"/>
  <c r="F497" i="16"/>
  <c r="F496" i="16"/>
  <c r="F495" i="16"/>
  <c r="F494" i="16"/>
  <c r="F493" i="16"/>
  <c r="E493" i="16" s="1"/>
  <c r="E492" i="16" s="1"/>
  <c r="F492" i="16"/>
  <c r="F491" i="16"/>
  <c r="F490" i="16"/>
  <c r="E490" i="16" s="1"/>
  <c r="F489" i="16"/>
  <c r="E489" i="16" s="1"/>
  <c r="F488" i="16"/>
  <c r="E488" i="16" s="1"/>
  <c r="F487" i="16"/>
  <c r="E487" i="16" s="1"/>
  <c r="F486" i="16"/>
  <c r="E486" i="16" s="1"/>
  <c r="F485" i="16"/>
  <c r="F484" i="16"/>
  <c r="F483" i="16"/>
  <c r="E483" i="16" s="1"/>
  <c r="E482" i="16" s="1"/>
  <c r="F482" i="16"/>
  <c r="F481" i="16"/>
  <c r="F480" i="16"/>
  <c r="F479" i="16"/>
  <c r="F478" i="16"/>
  <c r="F477" i="16"/>
  <c r="E477" i="16" s="1"/>
  <c r="F476" i="16"/>
  <c r="E476" i="16" s="1"/>
  <c r="F475" i="16"/>
  <c r="E475" i="16" s="1"/>
  <c r="F474" i="16"/>
  <c r="E474" i="16" s="1"/>
  <c r="F473" i="16"/>
  <c r="F472" i="16"/>
  <c r="F471" i="16"/>
  <c r="F470" i="16"/>
  <c r="F469" i="16"/>
  <c r="F468" i="16"/>
  <c r="F467" i="16"/>
  <c r="E467" i="16" s="1"/>
  <c r="F466" i="16"/>
  <c r="E466" i="16" s="1"/>
  <c r="F465" i="16"/>
  <c r="E465" i="16" s="1"/>
  <c r="F464" i="16"/>
  <c r="E464" i="16" s="1"/>
  <c r="F463" i="16"/>
  <c r="E463" i="16" s="1"/>
  <c r="F462" i="16"/>
  <c r="E462" i="16" s="1"/>
  <c r="F461" i="16"/>
  <c r="F460" i="16"/>
  <c r="F459" i="16"/>
  <c r="E459" i="16" s="1"/>
  <c r="E458" i="16" s="1"/>
  <c r="F458" i="16"/>
  <c r="F457" i="16"/>
  <c r="F456" i="16"/>
  <c r="E456" i="16" s="1"/>
  <c r="E455" i="16" s="1"/>
  <c r="E454" i="16" s="1"/>
  <c r="F455" i="16"/>
  <c r="F454" i="16"/>
  <c r="F453" i="16"/>
  <c r="F452" i="16"/>
  <c r="F451" i="16"/>
  <c r="E451" i="16" s="1"/>
  <c r="F450" i="16"/>
  <c r="E450" i="16" s="1"/>
  <c r="F449" i="16"/>
  <c r="F448" i="16"/>
  <c r="F447" i="16"/>
  <c r="E447" i="16" s="1"/>
  <c r="E446" i="16" s="1"/>
  <c r="E445" i="16" s="1"/>
  <c r="F446" i="16"/>
  <c r="F445" i="16"/>
  <c r="F444" i="16"/>
  <c r="F443" i="16"/>
  <c r="F442" i="16"/>
  <c r="F441" i="16"/>
  <c r="E441" i="16" s="1"/>
  <c r="F440" i="16"/>
  <c r="E440" i="16" s="1"/>
  <c r="F439" i="16"/>
  <c r="F438" i="16"/>
  <c r="F437" i="16"/>
  <c r="E437" i="16" s="1"/>
  <c r="F436" i="16"/>
  <c r="E436" i="16" s="1"/>
  <c r="F435" i="16"/>
  <c r="E435" i="16" s="1"/>
  <c r="F434" i="16"/>
  <c r="F433" i="16"/>
  <c r="F432" i="16"/>
  <c r="F431" i="16"/>
  <c r="E431" i="16" s="1"/>
  <c r="F430" i="16"/>
  <c r="E430" i="16" s="1"/>
  <c r="F429" i="16"/>
  <c r="E429" i="16" s="1"/>
  <c r="F428" i="16"/>
  <c r="E428" i="16" s="1"/>
  <c r="F427" i="16"/>
  <c r="E427" i="16" s="1"/>
  <c r="F426" i="16"/>
  <c r="E426" i="16" s="1"/>
  <c r="F425" i="16"/>
  <c r="F424" i="16"/>
  <c r="F423" i="16"/>
  <c r="E423" i="16" s="1"/>
  <c r="F422" i="16"/>
  <c r="E422" i="16" s="1"/>
  <c r="F421" i="16"/>
  <c r="E421" i="16" s="1"/>
  <c r="F420" i="16"/>
  <c r="E420" i="16" s="1"/>
  <c r="F419" i="16"/>
  <c r="E419" i="16" s="1"/>
  <c r="F418" i="16"/>
  <c r="E418" i="16" s="1"/>
  <c r="F417" i="16"/>
  <c r="E417" i="16" s="1"/>
  <c r="F416" i="16"/>
  <c r="E416" i="16" s="1"/>
  <c r="F415" i="16"/>
  <c r="F414" i="16"/>
  <c r="F413" i="16"/>
  <c r="F412" i="16"/>
  <c r="F411" i="16"/>
  <c r="F410" i="16"/>
  <c r="F409" i="16"/>
  <c r="E409" i="16" s="1"/>
  <c r="F408" i="16"/>
  <c r="E408" i="16" s="1"/>
  <c r="F407" i="16"/>
  <c r="E407" i="16" s="1"/>
  <c r="F406" i="16"/>
  <c r="F405" i="16"/>
  <c r="F404" i="16"/>
  <c r="E404" i="16" s="1"/>
  <c r="F403" i="16"/>
  <c r="E403" i="16" s="1"/>
  <c r="F402" i="16"/>
  <c r="E402" i="16" s="1"/>
  <c r="F401" i="16"/>
  <c r="F400" i="16"/>
  <c r="F399" i="16"/>
  <c r="F398" i="16"/>
  <c r="F397" i="16"/>
  <c r="F396" i="16"/>
  <c r="F395" i="16"/>
  <c r="E395" i="16" s="1"/>
  <c r="F394" i="16"/>
  <c r="E394" i="16" s="1"/>
  <c r="F393" i="16"/>
  <c r="E393" i="16" s="1"/>
  <c r="F392" i="16"/>
  <c r="E392" i="16" s="1"/>
  <c r="F391" i="16"/>
  <c r="E391" i="16" s="1"/>
  <c r="F390" i="16"/>
  <c r="E390" i="16" s="1"/>
  <c r="F389" i="16"/>
  <c r="F388" i="16"/>
  <c r="F387" i="16"/>
  <c r="F386" i="16"/>
  <c r="F385" i="16"/>
  <c r="F384" i="16"/>
  <c r="E384" i="16"/>
  <c r="F383" i="16"/>
  <c r="E383" i="16"/>
  <c r="F382" i="16"/>
  <c r="E382" i="16"/>
  <c r="F381" i="16"/>
  <c r="E381" i="16"/>
  <c r="F380" i="16"/>
  <c r="E380" i="16"/>
  <c r="F379" i="16"/>
  <c r="E379" i="16"/>
  <c r="F378" i="16"/>
  <c r="E378" i="16"/>
  <c r="F377" i="16"/>
  <c r="E377" i="16"/>
  <c r="F376" i="16"/>
  <c r="E376" i="16"/>
  <c r="F375" i="16"/>
  <c r="E375" i="16"/>
  <c r="F374" i="16"/>
  <c r="E374" i="16"/>
  <c r="F373" i="16"/>
  <c r="E373" i="16"/>
  <c r="F372" i="16"/>
  <c r="E372" i="16"/>
  <c r="F371" i="16"/>
  <c r="E371" i="16"/>
  <c r="F370" i="16"/>
  <c r="E370" i="16"/>
  <c r="F369" i="16"/>
  <c r="F368" i="16"/>
  <c r="F367" i="16"/>
  <c r="E367" i="16" s="1"/>
  <c r="E366" i="16" s="1"/>
  <c r="F366" i="16"/>
  <c r="F365" i="16"/>
  <c r="F364" i="16"/>
  <c r="E364" i="16" s="1"/>
  <c r="F363" i="16"/>
  <c r="E363" i="16" s="1"/>
  <c r="F362" i="16"/>
  <c r="E362" i="16" s="1"/>
  <c r="F361" i="16"/>
  <c r="E361" i="16" s="1"/>
  <c r="F360" i="16"/>
  <c r="E360" i="16" s="1"/>
  <c r="F359" i="16"/>
  <c r="F358" i="16"/>
  <c r="F357" i="16"/>
  <c r="F356" i="16"/>
  <c r="F355" i="16"/>
  <c r="E355" i="16" s="1"/>
  <c r="E354" i="16" s="1"/>
  <c r="F354" i="16"/>
  <c r="F353" i="16"/>
  <c r="F352" i="16"/>
  <c r="E352" i="16" s="1"/>
  <c r="F351" i="16"/>
  <c r="E351" i="16" s="1"/>
  <c r="F350" i="16"/>
  <c r="E350" i="16" s="1"/>
  <c r="F349" i="16"/>
  <c r="F348" i="16"/>
  <c r="F347" i="16"/>
  <c r="F346" i="16"/>
  <c r="F345" i="16"/>
  <c r="F344" i="16"/>
  <c r="E344" i="16" s="1"/>
  <c r="E343" i="16" s="1"/>
  <c r="F343" i="16"/>
  <c r="F342" i="16"/>
  <c r="F341" i="16"/>
  <c r="F340" i="16"/>
  <c r="E340" i="16" s="1"/>
  <c r="F339" i="16"/>
  <c r="E339" i="16" s="1"/>
  <c r="F338" i="16"/>
  <c r="E338" i="16" s="1"/>
  <c r="F337" i="16"/>
  <c r="F336" i="16"/>
  <c r="F335" i="16"/>
  <c r="E335" i="16" s="1"/>
  <c r="F334" i="16"/>
  <c r="E334" i="16" s="1"/>
  <c r="F333" i="16"/>
  <c r="E333" i="16" s="1"/>
  <c r="F332" i="16"/>
  <c r="E332" i="16" s="1"/>
  <c r="F331" i="16"/>
  <c r="E331" i="16" s="1"/>
  <c r="F330" i="16"/>
  <c r="E330" i="16" s="1"/>
  <c r="F329" i="16"/>
  <c r="F328" i="16"/>
  <c r="F327" i="16"/>
  <c r="F326" i="16"/>
  <c r="F317" i="16"/>
  <c r="E317" i="16" s="1"/>
  <c r="F316" i="16"/>
  <c r="E316" i="16" s="1"/>
  <c r="F315" i="16"/>
  <c r="E315" i="16" s="1"/>
  <c r="F314" i="16"/>
  <c r="E314" i="16" s="1"/>
  <c r="F313" i="16"/>
  <c r="E313" i="16" s="1"/>
  <c r="F312" i="16"/>
  <c r="E312" i="16" s="1"/>
  <c r="F311" i="16"/>
  <c r="F310" i="16"/>
  <c r="F309" i="16"/>
  <c r="E309" i="16" s="1"/>
  <c r="F308" i="16"/>
  <c r="E308" i="16" s="1"/>
  <c r="F307" i="16"/>
  <c r="E307" i="16" s="1"/>
  <c r="F306" i="16"/>
  <c r="E306" i="16" s="1"/>
  <c r="F305" i="16"/>
  <c r="E305" i="16" s="1"/>
  <c r="F304" i="16"/>
  <c r="E304" i="16" s="1"/>
  <c r="F303" i="16"/>
  <c r="E303" i="16" s="1"/>
  <c r="F302" i="16"/>
  <c r="E302" i="16" s="1"/>
  <c r="F301" i="16"/>
  <c r="E301" i="16" s="1"/>
  <c r="F300" i="16"/>
  <c r="E300" i="16" s="1"/>
  <c r="F299" i="16"/>
  <c r="E299" i="16" s="1"/>
  <c r="F298" i="16"/>
  <c r="E298" i="16" s="1"/>
  <c r="F297" i="16"/>
  <c r="F296" i="16"/>
  <c r="F295" i="16"/>
  <c r="F294" i="16"/>
  <c r="E294" i="16" s="1"/>
  <c r="F293" i="16"/>
  <c r="E293" i="16" s="1"/>
  <c r="F292" i="16"/>
  <c r="E292" i="16" s="1"/>
  <c r="F291" i="16"/>
  <c r="E291" i="16" s="1"/>
  <c r="F290" i="16"/>
  <c r="F289" i="16"/>
  <c r="F288" i="16"/>
  <c r="E288" i="16" s="1"/>
  <c r="F287" i="16"/>
  <c r="E287" i="16" s="1"/>
  <c r="F286" i="16"/>
  <c r="E286" i="16" s="1"/>
  <c r="F285" i="16"/>
  <c r="E285" i="16" s="1"/>
  <c r="F284" i="16"/>
  <c r="E284" i="16" s="1"/>
  <c r="F283" i="16"/>
  <c r="E283" i="16" s="1"/>
  <c r="F282" i="16"/>
  <c r="E282" i="16" s="1"/>
  <c r="F281" i="16"/>
  <c r="E281" i="16" s="1"/>
  <c r="F280" i="16"/>
  <c r="E280" i="16" s="1"/>
  <c r="F279" i="16"/>
  <c r="E279" i="16" s="1"/>
  <c r="F278" i="16"/>
  <c r="E278" i="16" s="1"/>
  <c r="F277" i="16"/>
  <c r="E277" i="16" s="1"/>
  <c r="F276" i="16"/>
  <c r="F275" i="16"/>
  <c r="F274" i="16"/>
  <c r="F273" i="16"/>
  <c r="F272" i="16"/>
  <c r="F271" i="16"/>
  <c r="F270" i="16"/>
  <c r="E270" i="16" s="1"/>
  <c r="E269" i="16" s="1"/>
  <c r="E268" i="16" s="1"/>
  <c r="E267" i="16" s="1"/>
  <c r="E266" i="16" s="1"/>
  <c r="F269" i="16"/>
  <c r="F268" i="16"/>
  <c r="F267" i="16"/>
  <c r="F266" i="16"/>
  <c r="F265" i="16"/>
  <c r="E265" i="16" s="1"/>
  <c r="F264" i="16"/>
  <c r="E264" i="16" s="1"/>
  <c r="F263" i="16"/>
  <c r="E263" i="16" s="1"/>
  <c r="F262" i="16"/>
  <c r="E262" i="16" s="1"/>
  <c r="F261" i="16"/>
  <c r="F260" i="16"/>
  <c r="F259" i="16"/>
  <c r="E259" i="16" s="1"/>
  <c r="E258" i="16" s="1"/>
  <c r="E257" i="16" s="1"/>
  <c r="F258" i="16"/>
  <c r="F257" i="16"/>
  <c r="F256" i="16"/>
  <c r="F255" i="16"/>
  <c r="F254" i="16"/>
  <c r="E254" i="16" s="1"/>
  <c r="F253" i="16"/>
  <c r="E253" i="16" s="1"/>
  <c r="F252" i="16"/>
  <c r="F251" i="16"/>
  <c r="F250" i="16"/>
  <c r="F249" i="16"/>
  <c r="F248" i="16"/>
  <c r="E248" i="16" s="1"/>
  <c r="E246" i="16" s="1"/>
  <c r="E245" i="16" s="1"/>
  <c r="F247" i="16"/>
  <c r="F246" i="16"/>
  <c r="F245" i="16"/>
  <c r="F244" i="16"/>
  <c r="F243" i="16"/>
  <c r="E243" i="16" s="1"/>
  <c r="F242" i="16"/>
  <c r="E242" i="16" s="1"/>
  <c r="F241" i="16"/>
  <c r="F240" i="16"/>
  <c r="F239" i="16"/>
  <c r="E239" i="16" s="1"/>
  <c r="F238" i="16"/>
  <c r="E238" i="16" s="1"/>
  <c r="F237" i="16"/>
  <c r="E237" i="16" s="1"/>
  <c r="F236" i="16"/>
  <c r="E236" i="16" s="1"/>
  <c r="F235" i="16"/>
  <c r="F234" i="16"/>
  <c r="F233" i="16"/>
  <c r="F232" i="16"/>
  <c r="F231" i="16"/>
  <c r="F230" i="16"/>
  <c r="E230" i="16" s="1"/>
  <c r="E229" i="16" s="1"/>
  <c r="E228" i="16" s="1"/>
  <c r="E227" i="16" s="1"/>
  <c r="F229" i="16"/>
  <c r="F228" i="16"/>
  <c r="F227" i="16"/>
  <c r="F226" i="16"/>
  <c r="F225" i="16"/>
  <c r="F224" i="16"/>
  <c r="F223" i="16"/>
  <c r="E223" i="16" s="1"/>
  <c r="E222" i="16" s="1"/>
  <c r="E221" i="16" s="1"/>
  <c r="F222" i="16"/>
  <c r="F221" i="16"/>
  <c r="F220" i="16"/>
  <c r="F219" i="16"/>
  <c r="E219" i="16" s="1"/>
  <c r="F218" i="16"/>
  <c r="E218" i="16" s="1"/>
  <c r="F217" i="16"/>
  <c r="E217" i="16" s="1"/>
  <c r="F216" i="16"/>
  <c r="E216" i="16" s="1"/>
  <c r="F215" i="16"/>
  <c r="E215" i="16" s="1"/>
  <c r="F214" i="16"/>
  <c r="E214" i="16" s="1"/>
  <c r="F213" i="16"/>
  <c r="E213" i="16" s="1"/>
  <c r="F212" i="16"/>
  <c r="E212" i="16" s="1"/>
  <c r="F211" i="16"/>
  <c r="E211" i="16" s="1"/>
  <c r="F210" i="16"/>
  <c r="E210" i="16" s="1"/>
  <c r="F209" i="16"/>
  <c r="E209" i="16" s="1"/>
  <c r="F208" i="16"/>
  <c r="E208" i="16" s="1"/>
  <c r="F207" i="16"/>
  <c r="E207" i="16" s="1"/>
  <c r="F206" i="16"/>
  <c r="E206" i="16" s="1"/>
  <c r="F205" i="16"/>
  <c r="E205" i="16" s="1"/>
  <c r="F204" i="16"/>
  <c r="E204" i="16" s="1"/>
  <c r="F203" i="16"/>
  <c r="E203" i="16" s="1"/>
  <c r="F202" i="16"/>
  <c r="E202" i="16" s="1"/>
  <c r="F201" i="16"/>
  <c r="E201" i="16" s="1"/>
  <c r="F200" i="16"/>
  <c r="E200" i="16" s="1"/>
  <c r="F199" i="16"/>
  <c r="E199" i="16" s="1"/>
  <c r="F198" i="16"/>
  <c r="E198" i="16" s="1"/>
  <c r="F197" i="16"/>
  <c r="E197" i="16" s="1"/>
  <c r="F196" i="16"/>
  <c r="E196" i="16" s="1"/>
  <c r="F195" i="16"/>
  <c r="E195" i="16" s="1"/>
  <c r="F194" i="16"/>
  <c r="E194" i="16" s="1"/>
  <c r="F193" i="16"/>
  <c r="E193" i="16" s="1"/>
  <c r="F192" i="16"/>
  <c r="E192" i="16" s="1"/>
  <c r="F191" i="16"/>
  <c r="E191" i="16" s="1"/>
  <c r="F190" i="16"/>
  <c r="E190" i="16" s="1"/>
  <c r="F189" i="16"/>
  <c r="F188" i="16"/>
  <c r="F187" i="16"/>
  <c r="F186" i="16"/>
  <c r="F185" i="16"/>
  <c r="F184" i="16"/>
  <c r="F183" i="16"/>
  <c r="E183" i="16" s="1"/>
  <c r="F182" i="16"/>
  <c r="E182" i="16" s="1"/>
  <c r="F181" i="16"/>
  <c r="E181" i="16" s="1"/>
  <c r="F180" i="16"/>
  <c r="E180" i="16" s="1"/>
  <c r="F179" i="16"/>
  <c r="E179" i="16" s="1"/>
  <c r="F178" i="16"/>
  <c r="F177" i="16"/>
  <c r="F176" i="16"/>
  <c r="F175" i="16"/>
  <c r="F174" i="16"/>
  <c r="F173" i="16"/>
  <c r="E173" i="16" s="1"/>
  <c r="E172" i="16" s="1"/>
  <c r="E171" i="16" s="1"/>
  <c r="E170" i="16" s="1"/>
  <c r="F172" i="16"/>
  <c r="F171" i="16"/>
  <c r="F170" i="16"/>
  <c r="F169" i="16"/>
  <c r="E169" i="16" s="1"/>
  <c r="F168" i="16"/>
  <c r="E168" i="16" s="1"/>
  <c r="F167" i="16"/>
  <c r="E167" i="16" s="1"/>
  <c r="F166" i="16"/>
  <c r="E166" i="16" s="1"/>
  <c r="F165" i="16"/>
  <c r="E165" i="16" s="1"/>
  <c r="F164" i="16"/>
  <c r="E164" i="16" s="1"/>
  <c r="F163" i="16"/>
  <c r="E163" i="16" s="1"/>
  <c r="F162" i="16"/>
  <c r="E162" i="16" s="1"/>
  <c r="F161" i="16"/>
  <c r="E161" i="16" s="1"/>
  <c r="F160" i="16"/>
  <c r="E160" i="16" s="1"/>
  <c r="F159" i="16"/>
  <c r="E159" i="16" s="1"/>
  <c r="F158" i="16"/>
  <c r="E158" i="16" s="1"/>
  <c r="F157" i="16"/>
  <c r="E157" i="16" s="1"/>
  <c r="F156" i="16"/>
  <c r="E156" i="16" s="1"/>
  <c r="F155" i="16"/>
  <c r="E155" i="16" s="1"/>
  <c r="F154" i="16"/>
  <c r="E154" i="16" s="1"/>
  <c r="F153" i="16"/>
  <c r="E153" i="16" s="1"/>
  <c r="F152" i="16"/>
  <c r="E152" i="16" s="1"/>
  <c r="F151" i="16"/>
  <c r="E151" i="16" s="1"/>
  <c r="F150" i="16"/>
  <c r="E150" i="16" s="1"/>
  <c r="F149" i="16"/>
  <c r="E149" i="16" s="1"/>
  <c r="F148" i="16"/>
  <c r="E148" i="16" s="1"/>
  <c r="F147" i="16"/>
  <c r="F146" i="16"/>
  <c r="F145" i="16"/>
  <c r="F144" i="16"/>
  <c r="F143" i="16"/>
  <c r="E143" i="16" s="1"/>
  <c r="E142" i="16" s="1"/>
  <c r="E141" i="16" s="1"/>
  <c r="F142" i="16"/>
  <c r="F141" i="16"/>
  <c r="F140" i="16"/>
  <c r="F139" i="16"/>
  <c r="E139" i="16" s="1"/>
  <c r="E138" i="16" s="1"/>
  <c r="F138" i="16"/>
  <c r="F137" i="16"/>
  <c r="F136" i="16"/>
  <c r="E136" i="16" s="1"/>
  <c r="F135" i="16"/>
  <c r="E135" i="16" s="1"/>
  <c r="F134" i="16"/>
  <c r="E134" i="16" s="1"/>
  <c r="F133" i="16"/>
  <c r="E133" i="16" s="1"/>
  <c r="F132" i="16"/>
  <c r="E132" i="16" s="1"/>
  <c r="F131" i="16"/>
  <c r="E131" i="16" s="1"/>
  <c r="F130" i="16"/>
  <c r="F129" i="16"/>
  <c r="F128" i="16"/>
  <c r="E128" i="16" s="1"/>
  <c r="F127" i="16"/>
  <c r="E127" i="16" s="1"/>
  <c r="F126" i="16"/>
  <c r="E126" i="16" s="1"/>
  <c r="F125" i="16"/>
  <c r="E125" i="16" s="1"/>
  <c r="F124" i="16"/>
  <c r="E124" i="16" s="1"/>
  <c r="F123" i="16"/>
  <c r="F122" i="16"/>
  <c r="F121" i="16"/>
  <c r="F120" i="16"/>
  <c r="F119" i="16"/>
  <c r="E119" i="16" s="1"/>
  <c r="F118" i="16"/>
  <c r="E118" i="16" s="1"/>
  <c r="F117" i="16"/>
  <c r="E117" i="16" s="1"/>
  <c r="F116" i="16"/>
  <c r="E116" i="16" s="1"/>
  <c r="F115" i="16"/>
  <c r="E115" i="16" s="1"/>
  <c r="F114" i="16"/>
  <c r="E114" i="16" s="1"/>
  <c r="F113" i="16"/>
  <c r="E113" i="16" s="1"/>
  <c r="F112" i="16"/>
  <c r="E112" i="16" s="1"/>
  <c r="F111" i="16"/>
  <c r="E111" i="16" s="1"/>
  <c r="F110" i="16"/>
  <c r="E110" i="16" s="1"/>
  <c r="F109" i="16"/>
  <c r="E109" i="16" s="1"/>
  <c r="F108" i="16"/>
  <c r="E108" i="16" s="1"/>
  <c r="F107" i="16"/>
  <c r="E107" i="16" s="1"/>
  <c r="F106" i="16"/>
  <c r="E106" i="16" s="1"/>
  <c r="F105" i="16"/>
  <c r="E105" i="16" s="1"/>
  <c r="F104" i="16"/>
  <c r="E104" i="16" s="1"/>
  <c r="F103" i="16"/>
  <c r="E103" i="16" s="1"/>
  <c r="F102" i="16"/>
  <c r="E102" i="16" s="1"/>
  <c r="F101" i="16"/>
  <c r="E101" i="16" s="1"/>
  <c r="F100" i="16"/>
  <c r="E100" i="16" s="1"/>
  <c r="F99" i="16"/>
  <c r="E99" i="16" s="1"/>
  <c r="F98" i="16"/>
  <c r="E98" i="16" s="1"/>
  <c r="F97" i="16"/>
  <c r="F96" i="16"/>
  <c r="F95" i="16"/>
  <c r="F94" i="16"/>
  <c r="E94" i="16" s="1"/>
  <c r="F93" i="16"/>
  <c r="E93" i="16" s="1"/>
  <c r="F92" i="16"/>
  <c r="E92" i="16" s="1"/>
  <c r="F91" i="16"/>
  <c r="F90" i="16"/>
  <c r="F89" i="16"/>
  <c r="F88" i="16"/>
  <c r="E88" i="16" s="1"/>
  <c r="F87" i="16"/>
  <c r="E87" i="16" s="1"/>
  <c r="F86" i="16"/>
  <c r="F85" i="16"/>
  <c r="F84" i="16"/>
  <c r="E84" i="16" s="1"/>
  <c r="F83" i="16"/>
  <c r="E83" i="16" s="1"/>
  <c r="F82" i="16"/>
  <c r="F81" i="16"/>
  <c r="F80" i="16"/>
  <c r="F79" i="16"/>
  <c r="F78" i="16"/>
  <c r="E78" i="16" s="1"/>
  <c r="F77" i="16"/>
  <c r="E77" i="16" s="1"/>
  <c r="F76" i="16"/>
  <c r="E76" i="16" s="1"/>
  <c r="F75" i="16"/>
  <c r="E75" i="16" s="1"/>
  <c r="F74" i="16"/>
  <c r="E74" i="16" s="1"/>
  <c r="F73" i="16"/>
  <c r="E73" i="16" s="1"/>
  <c r="F72" i="16"/>
  <c r="E72" i="16" s="1"/>
  <c r="F71" i="16"/>
  <c r="E71" i="16" s="1"/>
  <c r="F70" i="16"/>
  <c r="E70" i="16" s="1"/>
  <c r="F69" i="16"/>
  <c r="E69" i="16" s="1"/>
  <c r="F68" i="16"/>
  <c r="E68" i="16" s="1"/>
  <c r="F67" i="16"/>
  <c r="E67" i="16" s="1"/>
  <c r="F66" i="16"/>
  <c r="E66" i="16" s="1"/>
  <c r="F65" i="16"/>
  <c r="E65" i="16" s="1"/>
  <c r="F64" i="16"/>
  <c r="E64" i="16" s="1"/>
  <c r="F63" i="16"/>
  <c r="E63" i="16" s="1"/>
  <c r="F62" i="16"/>
  <c r="E62" i="16" s="1"/>
  <c r="F61" i="16"/>
  <c r="E61" i="16" s="1"/>
  <c r="F60" i="16"/>
  <c r="E60" i="16" s="1"/>
  <c r="F59" i="16"/>
  <c r="E59" i="16" s="1"/>
  <c r="F58" i="16"/>
  <c r="E58" i="16" s="1"/>
  <c r="F57" i="16"/>
  <c r="E57" i="16" s="1"/>
  <c r="F56" i="16"/>
  <c r="E56" i="16" s="1"/>
  <c r="F55" i="16"/>
  <c r="E55" i="16" s="1"/>
  <c r="F54" i="16"/>
  <c r="E54" i="16" s="1"/>
  <c r="F53" i="16"/>
  <c r="E53" i="16" s="1"/>
  <c r="F52" i="16"/>
  <c r="E52" i="16" s="1"/>
  <c r="F51" i="16"/>
  <c r="E51" i="16" s="1"/>
  <c r="F50" i="16"/>
  <c r="F49" i="16"/>
  <c r="F48" i="16"/>
  <c r="F47" i="16"/>
  <c r="E47" i="16" s="1"/>
  <c r="F46" i="16"/>
  <c r="E46" i="16" s="1"/>
  <c r="F45" i="16"/>
  <c r="F44" i="16"/>
  <c r="F43" i="16"/>
  <c r="F42" i="16"/>
  <c r="E42" i="16" s="1"/>
  <c r="F41" i="16"/>
  <c r="F40" i="16"/>
  <c r="F39" i="16"/>
  <c r="E39" i="16" s="1"/>
  <c r="F38" i="16"/>
  <c r="E38" i="16" s="1"/>
  <c r="F37" i="16"/>
  <c r="E37" i="16" s="1"/>
  <c r="F36" i="16"/>
  <c r="E36" i="16" s="1"/>
  <c r="F35" i="16"/>
  <c r="E35" i="16" s="1"/>
  <c r="F34" i="16"/>
  <c r="E34" i="16" s="1"/>
  <c r="F33" i="16"/>
  <c r="E33" i="16" s="1"/>
  <c r="F32" i="16"/>
  <c r="E32" i="16" s="1"/>
  <c r="F31" i="16"/>
  <c r="E31" i="16" s="1"/>
  <c r="F30" i="16"/>
  <c r="E30" i="16" s="1"/>
  <c r="F29" i="16"/>
  <c r="E29" i="16" s="1"/>
  <c r="F28" i="16"/>
  <c r="E28" i="16" s="1"/>
  <c r="F27" i="16"/>
  <c r="E27" i="16" s="1"/>
  <c r="F26" i="16"/>
  <c r="E26" i="16" s="1"/>
  <c r="F25" i="16"/>
  <c r="E25" i="16" s="1"/>
  <c r="F24" i="16"/>
  <c r="E24" i="16" s="1"/>
  <c r="F23" i="16"/>
  <c r="E23" i="16" s="1"/>
  <c r="F22" i="16"/>
  <c r="E22" i="16" s="1"/>
  <c r="F21" i="16"/>
  <c r="E21" i="16" s="1"/>
  <c r="F20" i="16"/>
  <c r="F19" i="16"/>
  <c r="F18" i="16"/>
  <c r="E18" i="16" s="1"/>
  <c r="F17" i="16"/>
  <c r="E17" i="16" s="1"/>
  <c r="F16" i="16"/>
  <c r="E16" i="16" s="1"/>
  <c r="F15" i="16"/>
  <c r="E15" i="16" s="1"/>
  <c r="F14" i="16"/>
  <c r="E14" i="16" s="1"/>
  <c r="F13" i="16"/>
  <c r="E13" i="16" s="1"/>
  <c r="F12" i="16"/>
  <c r="F11" i="16"/>
  <c r="F10" i="16"/>
  <c r="I49" i="17" l="1"/>
  <c r="E226" i="16"/>
  <c r="E225" i="16" s="1"/>
  <c r="F1787" i="16"/>
  <c r="I354" i="17"/>
  <c r="I355" i="17" s="1"/>
  <c r="E1612" i="16"/>
  <c r="I375" i="17"/>
  <c r="I374" i="17" s="1"/>
  <c r="I372" i="17" s="1"/>
  <c r="I175" i="17"/>
  <c r="E1701" i="16"/>
  <c r="I360" i="17"/>
  <c r="I369" i="17" s="1"/>
  <c r="E356" i="17"/>
  <c r="E368" i="17"/>
  <c r="H356" i="17"/>
  <c r="G373" i="17"/>
  <c r="F356" i="17"/>
  <c r="F368" i="17"/>
  <c r="G355" i="17"/>
  <c r="G356" i="17" s="1"/>
  <c r="H373" i="17"/>
  <c r="H368" i="17"/>
  <c r="G371" i="17"/>
  <c r="G368" i="17"/>
  <c r="H369" i="17"/>
  <c r="E1775" i="16"/>
  <c r="E1771" i="16"/>
  <c r="E1268" i="16"/>
  <c r="E1267" i="16" s="1"/>
  <c r="E45" i="16"/>
  <c r="E977" i="16"/>
  <c r="E1752" i="16"/>
  <c r="E1751" i="16" s="1"/>
  <c r="E1443" i="16"/>
  <c r="E1312" i="16"/>
  <c r="E915" i="16"/>
  <c r="E914" i="16" s="1"/>
  <c r="E1667" i="16"/>
  <c r="E1666" i="16" s="1"/>
  <c r="E1665" i="16" s="1"/>
  <c r="E473" i="16"/>
  <c r="E472" i="16" s="1"/>
  <c r="E471" i="16" s="1"/>
  <c r="E470" i="16" s="1"/>
  <c r="E1099" i="16"/>
  <c r="E1098" i="16" s="1"/>
  <c r="E1097" i="16" s="1"/>
  <c r="E1096" i="16" s="1"/>
  <c r="E1584" i="16"/>
  <c r="E1583" i="16" s="1"/>
  <c r="E1582" i="16" s="1"/>
  <c r="E1581" i="16" s="1"/>
  <c r="E86" i="16"/>
  <c r="E91" i="16"/>
  <c r="E90" i="16" s="1"/>
  <c r="E1433" i="16"/>
  <c r="E1432" i="16" s="1"/>
  <c r="E1431" i="16" s="1"/>
  <c r="E1430" i="16" s="1"/>
  <c r="E741" i="16"/>
  <c r="E740" i="16" s="1"/>
  <c r="E739" i="16" s="1"/>
  <c r="E252" i="16"/>
  <c r="E251" i="16" s="1"/>
  <c r="E250" i="16" s="1"/>
  <c r="E249" i="16" s="1"/>
  <c r="E337" i="16"/>
  <c r="E178" i="16"/>
  <c r="E177" i="16" s="1"/>
  <c r="E176" i="16" s="1"/>
  <c r="E175" i="16" s="1"/>
  <c r="E174" i="16" s="1"/>
  <c r="E406" i="16"/>
  <c r="E1054" i="16"/>
  <c r="E1053" i="16" s="1"/>
  <c r="E1048" i="16" s="1"/>
  <c r="E1277" i="16"/>
  <c r="E1276" i="16" s="1"/>
  <c r="E1275" i="16" s="1"/>
  <c r="E1724" i="16"/>
  <c r="E1767" i="16"/>
  <c r="E834" i="16"/>
  <c r="E1538" i="16"/>
  <c r="E1537" i="16" s="1"/>
  <c r="E593" i="16"/>
  <c r="E626" i="16"/>
  <c r="E359" i="16"/>
  <c r="E358" i="16" s="1"/>
  <c r="E611" i="16"/>
  <c r="E82" i="16"/>
  <c r="E81" i="16" s="1"/>
  <c r="E147" i="16"/>
  <c r="E146" i="16" s="1"/>
  <c r="E145" i="16" s="1"/>
  <c r="E144" i="16" s="1"/>
  <c r="E290" i="16"/>
  <c r="E297" i="16"/>
  <c r="E296" i="16" s="1"/>
  <c r="E425" i="16"/>
  <c r="E582" i="16"/>
  <c r="E790" i="16"/>
  <c r="E841" i="16"/>
  <c r="E276" i="16"/>
  <c r="E274" i="16" s="1"/>
  <c r="E349" i="16"/>
  <c r="E348" i="16" s="1"/>
  <c r="E347" i="16" s="1"/>
  <c r="E346" i="16" s="1"/>
  <c r="E449" i="16"/>
  <c r="E444" i="16" s="1"/>
  <c r="E443" i="16" s="1"/>
  <c r="E598" i="16"/>
  <c r="E632" i="16"/>
  <c r="E12" i="16"/>
  <c r="E415" i="16"/>
  <c r="E414" i="16" s="1"/>
  <c r="E434" i="16"/>
  <c r="E433" i="16" s="1"/>
  <c r="E576" i="16"/>
  <c r="E575" i="16" s="1"/>
  <c r="E771" i="16"/>
  <c r="E955" i="16"/>
  <c r="E954" i="16" s="1"/>
  <c r="E953" i="16" s="1"/>
  <c r="E1316" i="16"/>
  <c r="E1497" i="16"/>
  <c r="E261" i="16"/>
  <c r="E256" i="16" s="1"/>
  <c r="E255" i="16" s="1"/>
  <c r="E369" i="16"/>
  <c r="E852" i="16"/>
  <c r="E1186" i="16"/>
  <c r="E1185" i="16" s="1"/>
  <c r="E1184" i="16" s="1"/>
  <c r="E1410" i="16"/>
  <c r="E1045" i="16"/>
  <c r="E1044" i="16" s="1"/>
  <c r="E1039" i="16" s="1"/>
  <c r="E1071" i="16"/>
  <c r="E1070" i="16" s="1"/>
  <c r="E1125" i="16"/>
  <c r="E1271" i="16"/>
  <c r="E1676" i="16"/>
  <c r="E1675" i="16" s="1"/>
  <c r="E1674" i="16" s="1"/>
  <c r="E1779" i="16"/>
  <c r="E1404" i="16"/>
  <c r="E1553" i="16"/>
  <c r="E1552" i="16" s="1"/>
  <c r="E1599" i="16"/>
  <c r="E1598" i="16" s="1"/>
  <c r="E1597" i="16" s="1"/>
  <c r="E1596" i="16" s="1"/>
  <c r="E1649" i="16"/>
  <c r="E1648" i="16" s="1"/>
  <c r="E1647" i="16" s="1"/>
  <c r="E1694" i="16"/>
  <c r="E1693" i="16" s="1"/>
  <c r="E1692" i="16" s="1"/>
  <c r="E1284" i="16"/>
  <c r="E1483" i="16"/>
  <c r="E1489" i="16"/>
  <c r="E1620" i="16"/>
  <c r="E1640" i="16"/>
  <c r="E1639" i="16" s="1"/>
  <c r="E1638" i="16" s="1"/>
  <c r="E981" i="16"/>
  <c r="E1136" i="16"/>
  <c r="E1181" i="16"/>
  <c r="E1180" i="16" s="1"/>
  <c r="E720" i="16"/>
  <c r="E20" i="16"/>
  <c r="E533" i="16"/>
  <c r="E189" i="16"/>
  <c r="E187" i="16" s="1"/>
  <c r="E186" i="16" s="1"/>
  <c r="E185" i="16" s="1"/>
  <c r="E329" i="16"/>
  <c r="E708" i="16"/>
  <c r="E707" i="16" s="1"/>
  <c r="E50" i="16"/>
  <c r="E130" i="16"/>
  <c r="E439" i="16"/>
  <c r="E820" i="16"/>
  <c r="E880" i="16"/>
  <c r="E921" i="16"/>
  <c r="E929" i="16"/>
  <c r="E972" i="16"/>
  <c r="E968" i="16" s="1"/>
  <c r="E1033" i="16"/>
  <c r="E1384" i="16"/>
  <c r="E1383" i="16" s="1"/>
  <c r="E1382" i="16" s="1"/>
  <c r="E1801" i="16"/>
  <c r="E342" i="16"/>
  <c r="E726" i="16"/>
  <c r="E41" i="16"/>
  <c r="E123" i="16"/>
  <c r="E235" i="16"/>
  <c r="E234" i="16" s="1"/>
  <c r="E241" i="16"/>
  <c r="E311" i="16"/>
  <c r="E401" i="16"/>
  <c r="E800" i="16"/>
  <c r="E1027" i="16"/>
  <c r="E1026" i="16" s="1"/>
  <c r="E1058" i="16"/>
  <c r="E97" i="16"/>
  <c r="E96" i="16" s="1"/>
  <c r="E95" i="16" s="1"/>
  <c r="E389" i="16"/>
  <c r="E388" i="16" s="1"/>
  <c r="E387" i="16" s="1"/>
  <c r="E386" i="16" s="1"/>
  <c r="E385" i="16" s="1"/>
  <c r="E485" i="16"/>
  <c r="E481" i="16" s="1"/>
  <c r="E480" i="16" s="1"/>
  <c r="E479" i="16" s="1"/>
  <c r="E587" i="16"/>
  <c r="E663" i="16"/>
  <c r="E862" i="16"/>
  <c r="E461" i="16"/>
  <c r="E453" i="16" s="1"/>
  <c r="E452" i="16" s="1"/>
  <c r="E498" i="16"/>
  <c r="E506" i="16"/>
  <c r="E648" i="16"/>
  <c r="E644" i="16" s="1"/>
  <c r="E715" i="16"/>
  <c r="E1796" i="16"/>
  <c r="AM1796" i="16" s="1"/>
  <c r="AO1796" i="16" s="1"/>
  <c r="E745" i="16"/>
  <c r="E744" i="16" s="1"/>
  <c r="E743" i="16" s="1"/>
  <c r="E748" i="16"/>
  <c r="E747" i="16" s="1"/>
  <c r="E761" i="16"/>
  <c r="E1223" i="16"/>
  <c r="E1219" i="16" s="1"/>
  <c r="E1732" i="16"/>
  <c r="E1111" i="16"/>
  <c r="E1110" i="16" s="1"/>
  <c r="E1147" i="16"/>
  <c r="E1155" i="16"/>
  <c r="E1363" i="16"/>
  <c r="E1372" i="16"/>
  <c r="E1130" i="16"/>
  <c r="E1129" i="16" s="1"/>
  <c r="E1089" i="16"/>
  <c r="E1088" i="16" s="1"/>
  <c r="E1087" i="16" s="1"/>
  <c r="E1086" i="16" s="1"/>
  <c r="E1292" i="16"/>
  <c r="E1472" i="16"/>
  <c r="E1471" i="16" s="1"/>
  <c r="E1634" i="16"/>
  <c r="E1626" i="16" s="1"/>
  <c r="E1625" i="16" s="1"/>
  <c r="E1685" i="16"/>
  <c r="E1684" i="16" s="1"/>
  <c r="E1683" i="16" s="1"/>
  <c r="E1573" i="16"/>
  <c r="E1572" i="16" s="1"/>
  <c r="E1571" i="16" s="1"/>
  <c r="E1570" i="16" s="1"/>
  <c r="E1658" i="16"/>
  <c r="E1657" i="16" s="1"/>
  <c r="E1656" i="16" s="1"/>
  <c r="E1712" i="16"/>
  <c r="E1451" i="16"/>
  <c r="E1542" i="16"/>
  <c r="E1556" i="16"/>
  <c r="E1717" i="16"/>
  <c r="E44" i="16" l="1"/>
  <c r="E1799" i="16"/>
  <c r="I349" i="17"/>
  <c r="I356" i="17" s="1"/>
  <c r="E1766" i="16"/>
  <c r="E1765" i="16" s="1"/>
  <c r="E1764" i="16" s="1"/>
  <c r="E1759" i="16" s="1"/>
  <c r="E1283" i="16"/>
  <c r="E1282" i="16" s="1"/>
  <c r="E1281" i="16" s="1"/>
  <c r="E1274" i="16" s="1"/>
  <c r="E738" i="16"/>
  <c r="E328" i="16"/>
  <c r="E327" i="16" s="1"/>
  <c r="E326" i="16" s="1"/>
  <c r="E1442" i="16"/>
  <c r="E1441" i="16" s="1"/>
  <c r="E1440" i="16" s="1"/>
  <c r="E1429" i="16" s="1"/>
  <c r="E851" i="16"/>
  <c r="E850" i="16" s="1"/>
  <c r="E849" i="16" s="1"/>
  <c r="I370" i="17"/>
  <c r="I366" i="17"/>
  <c r="E1723" i="16"/>
  <c r="E1722" i="16" s="1"/>
  <c r="E1721" i="16" s="1"/>
  <c r="E1720" i="16" s="1"/>
  <c r="E1403" i="16"/>
  <c r="E1402" i="16" s="1"/>
  <c r="E1401" i="16" s="1"/>
  <c r="E1218" i="16"/>
  <c r="E413" i="16"/>
  <c r="E412" i="16" s="1"/>
  <c r="E411" i="16" s="1"/>
  <c r="E625" i="16"/>
  <c r="E624" i="16" s="1"/>
  <c r="E623" i="16" s="1"/>
  <c r="E400" i="16"/>
  <c r="E399" i="16" s="1"/>
  <c r="E398" i="16" s="1"/>
  <c r="E397" i="16" s="1"/>
  <c r="E1792" i="16"/>
  <c r="AM1792" i="16" s="1"/>
  <c r="AO1792" i="16" s="1"/>
  <c r="E1362" i="16"/>
  <c r="E1361" i="16" s="1"/>
  <c r="E1360" i="16" s="1"/>
  <c r="E122" i="16"/>
  <c r="E121" i="16" s="1"/>
  <c r="E120" i="16" s="1"/>
  <c r="E1794" i="16"/>
  <c r="AM1794" i="16" s="1"/>
  <c r="AO1794" i="16" s="1"/>
  <c r="E967" i="16"/>
  <c r="E966" i="16" s="1"/>
  <c r="E1146" i="16"/>
  <c r="E1145" i="16" s="1"/>
  <c r="E1144" i="16" s="1"/>
  <c r="E80" i="16"/>
  <c r="E79" i="16" s="1"/>
  <c r="E592" i="16"/>
  <c r="E591" i="16" s="1"/>
  <c r="E590" i="16" s="1"/>
  <c r="E11" i="16"/>
  <c r="E10" i="16" s="1"/>
  <c r="E1482" i="16"/>
  <c r="E1481" i="16" s="1"/>
  <c r="E1480" i="16" s="1"/>
  <c r="E760" i="16"/>
  <c r="E759" i="16" s="1"/>
  <c r="E758" i="16" s="1"/>
  <c r="E581" i="16"/>
  <c r="E580" i="16" s="1"/>
  <c r="E579" i="16" s="1"/>
  <c r="E833" i="16"/>
  <c r="E832" i="16" s="1"/>
  <c r="E831" i="16" s="1"/>
  <c r="E1109" i="16"/>
  <c r="E1108" i="16" s="1"/>
  <c r="E1038" i="16" s="1"/>
  <c r="E643" i="16"/>
  <c r="E642" i="16" s="1"/>
  <c r="E1611" i="16"/>
  <c r="E1610" i="16" s="1"/>
  <c r="E1609" i="16" s="1"/>
  <c r="E273" i="16"/>
  <c r="E272" i="16" s="1"/>
  <c r="E1551" i="16"/>
  <c r="E1711" i="16"/>
  <c r="E1710" i="16" s="1"/>
  <c r="E1709" i="16" s="1"/>
  <c r="E1624" i="16" s="1"/>
  <c r="E442" i="16"/>
  <c r="E1793" i="16"/>
  <c r="AM1793" i="16" s="1"/>
  <c r="AO1793" i="16" s="1"/>
  <c r="E789" i="16"/>
  <c r="E788" i="16" s="1"/>
  <c r="E787" i="16" s="1"/>
  <c r="E357" i="16"/>
  <c r="E356" i="16" s="1"/>
  <c r="E345" i="16" s="1"/>
  <c r="E1800" i="16"/>
  <c r="AM1800" i="16" s="1"/>
  <c r="AO1800" i="16" s="1"/>
  <c r="E497" i="16"/>
  <c r="E496" i="16" s="1"/>
  <c r="E495" i="16" s="1"/>
  <c r="E233" i="16"/>
  <c r="E232" i="16" s="1"/>
  <c r="E1791" i="16"/>
  <c r="E1795" i="16"/>
  <c r="AM1795" i="16" s="1"/>
  <c r="AO1795" i="16" s="1"/>
  <c r="E49" i="16"/>
  <c r="E48" i="16" s="1"/>
  <c r="E920" i="16"/>
  <c r="E919" i="16" s="1"/>
  <c r="E918" i="16" s="1"/>
  <c r="E9" i="16" l="1"/>
  <c r="E1359" i="16"/>
  <c r="E231" i="16"/>
  <c r="I368" i="17"/>
  <c r="I371" i="17"/>
  <c r="I373" i="17"/>
  <c r="E1139" i="16"/>
  <c r="E1550" i="16"/>
  <c r="E1479" i="16" s="1"/>
  <c r="E469" i="16"/>
  <c r="E757" i="16"/>
  <c r="E1790" i="16"/>
  <c r="AM1791" i="16"/>
  <c r="AO1791" i="16" s="1"/>
  <c r="E8" i="16"/>
  <c r="E1798" i="16"/>
  <c r="AM1799" i="16"/>
  <c r="AO1799" i="16" s="1"/>
  <c r="E1807" i="16"/>
  <c r="E1786" i="16" l="1"/>
  <c r="F1791" i="16" s="1"/>
  <c r="AN1798" i="16"/>
  <c r="AM1798" i="16"/>
  <c r="AO1798" i="16" s="1"/>
  <c r="AN1807" i="16"/>
  <c r="AM1807" i="16"/>
  <c r="AO1807" i="16" s="1"/>
  <c r="AM1790" i="16"/>
  <c r="AO1790" i="16" s="1"/>
  <c r="E1789" i="16"/>
  <c r="F1792" i="16" s="1"/>
  <c r="F1793" i="16" l="1"/>
  <c r="AN1786" i="16"/>
  <c r="E1803" i="16"/>
  <c r="E1804" i="16" s="1"/>
  <c r="AN1789" i="16"/>
  <c r="AM1789" i="16"/>
  <c r="AO1789" i="16" s="1"/>
  <c r="E1805" i="16"/>
  <c r="E1806" i="16" s="1"/>
  <c r="Q531" i="15" l="1"/>
  <c r="D178" i="15"/>
  <c r="E20" i="15"/>
  <c r="E19" i="15"/>
  <c r="G18" i="15"/>
  <c r="G17" i="15" s="1"/>
  <c r="F18" i="15"/>
  <c r="F17" i="15" s="1"/>
  <c r="E16" i="15"/>
  <c r="E15" i="15"/>
  <c r="G14" i="15"/>
  <c r="G13" i="15" s="1"/>
  <c r="F14" i="15"/>
  <c r="F13" i="15" s="1"/>
  <c r="E12" i="15"/>
  <c r="E11" i="15"/>
  <c r="E10" i="15" s="1"/>
  <c r="E9" i="15" s="1"/>
  <c r="G10" i="15"/>
  <c r="G9" i="15" s="1"/>
  <c r="F10" i="15"/>
  <c r="F9" i="15" s="1"/>
  <c r="E8" i="15"/>
  <c r="E7" i="15"/>
  <c r="G6" i="15"/>
  <c r="G5" i="15" s="1"/>
  <c r="F6" i="15"/>
  <c r="F5" i="15" s="1"/>
  <c r="Q560" i="14"/>
  <c r="E252" i="14"/>
  <c r="L114" i="14"/>
  <c r="G113" i="14"/>
  <c r="F113" i="14" s="1"/>
  <c r="E113" i="14" s="1"/>
  <c r="G112" i="14"/>
  <c r="F112" i="14" s="1"/>
  <c r="E112" i="14" s="1"/>
  <c r="G111" i="14"/>
  <c r="F111" i="14" s="1"/>
  <c r="E111" i="14" s="1"/>
  <c r="H110" i="14"/>
  <c r="G110" i="14" s="1"/>
  <c r="F110" i="14" s="1"/>
  <c r="E110" i="14" s="1"/>
  <c r="G109" i="14"/>
  <c r="F109" i="14" s="1"/>
  <c r="E109" i="14" s="1"/>
  <c r="G108" i="14"/>
  <c r="F108" i="14" s="1"/>
  <c r="E108" i="14" s="1"/>
  <c r="G107" i="14"/>
  <c r="F107" i="14" s="1"/>
  <c r="E107" i="14" s="1"/>
  <c r="H106" i="14"/>
  <c r="G106" i="14" s="1"/>
  <c r="F106" i="14" s="1"/>
  <c r="E106" i="14" s="1"/>
  <c r="G105" i="14"/>
  <c r="F105" i="14" s="1"/>
  <c r="E105" i="14" s="1"/>
  <c r="G104" i="14"/>
  <c r="F104" i="14" s="1"/>
  <c r="E104" i="14" s="1"/>
  <c r="G103" i="14"/>
  <c r="F103" i="14" s="1"/>
  <c r="E103" i="14" s="1"/>
  <c r="G102" i="14"/>
  <c r="F102" i="14" s="1"/>
  <c r="E102" i="14" s="1"/>
  <c r="H101" i="14"/>
  <c r="G101" i="14" s="1"/>
  <c r="F101" i="14" s="1"/>
  <c r="E101" i="14" s="1"/>
  <c r="G99" i="14"/>
  <c r="F99" i="14" s="1"/>
  <c r="E99" i="14" s="1"/>
  <c r="G98" i="14"/>
  <c r="F98" i="14" s="1"/>
  <c r="E98" i="14" s="1"/>
  <c r="G97" i="14"/>
  <c r="F97" i="14" s="1"/>
  <c r="E97" i="14" s="1"/>
  <c r="G96" i="14"/>
  <c r="F96" i="14" s="1"/>
  <c r="E96" i="14" s="1"/>
  <c r="G95" i="14"/>
  <c r="F95" i="14" s="1"/>
  <c r="E95" i="14" s="1"/>
  <c r="G94" i="14"/>
  <c r="F94" i="14" s="1"/>
  <c r="E94" i="14" s="1"/>
  <c r="G93" i="14"/>
  <c r="F93" i="14" s="1"/>
  <c r="E93" i="14" s="1"/>
  <c r="G92" i="14"/>
  <c r="F92" i="14" s="1"/>
  <c r="E92" i="14" s="1"/>
  <c r="G91" i="14"/>
  <c r="F91" i="14" s="1"/>
  <c r="E91" i="14" s="1"/>
  <c r="G90" i="14"/>
  <c r="F90" i="14" s="1"/>
  <c r="E90" i="14" s="1"/>
  <c r="G89" i="14"/>
  <c r="F89" i="14" s="1"/>
  <c r="E89" i="14" s="1"/>
  <c r="G88" i="14"/>
  <c r="F88" i="14" s="1"/>
  <c r="E88" i="14" s="1"/>
  <c r="G87" i="14"/>
  <c r="F87" i="14" s="1"/>
  <c r="E87" i="14" s="1"/>
  <c r="G86" i="14"/>
  <c r="F86" i="14" s="1"/>
  <c r="E86" i="14" s="1"/>
  <c r="G85" i="14"/>
  <c r="F85" i="14" s="1"/>
  <c r="E85" i="14" s="1"/>
  <c r="G84" i="14"/>
  <c r="F84" i="14" s="1"/>
  <c r="E84" i="14" s="1"/>
  <c r="G83" i="14"/>
  <c r="F83" i="14" s="1"/>
  <c r="E83" i="14" s="1"/>
  <c r="G82" i="14"/>
  <c r="F82" i="14" s="1"/>
  <c r="E82" i="14" s="1"/>
  <c r="G81" i="14"/>
  <c r="F81" i="14" s="1"/>
  <c r="E81" i="14" s="1"/>
  <c r="G80" i="14"/>
  <c r="F80" i="14" s="1"/>
  <c r="E80" i="14" s="1"/>
  <c r="G79" i="14"/>
  <c r="F79" i="14" s="1"/>
  <c r="E79" i="14" s="1"/>
  <c r="G78" i="14"/>
  <c r="F78" i="14" s="1"/>
  <c r="E78" i="14" s="1"/>
  <c r="F77" i="14"/>
  <c r="E77" i="14" s="1"/>
  <c r="K76" i="14"/>
  <c r="K75" i="14" s="1"/>
  <c r="I76" i="14"/>
  <c r="H76" i="14"/>
  <c r="H75" i="14" s="1"/>
  <c r="G73" i="14"/>
  <c r="F73" i="14" s="1"/>
  <c r="E73" i="14" s="1"/>
  <c r="F72" i="14"/>
  <c r="E72" i="14" s="1"/>
  <c r="K71" i="14"/>
  <c r="K70" i="14" s="1"/>
  <c r="H71" i="14"/>
  <c r="H70" i="14" s="1"/>
  <c r="G69" i="14"/>
  <c r="F69" i="14" s="1"/>
  <c r="E69" i="14" s="1"/>
  <c r="H68" i="14"/>
  <c r="H64" i="14" s="1"/>
  <c r="G67" i="14"/>
  <c r="F67" i="14" s="1"/>
  <c r="E67" i="14" s="1"/>
  <c r="G66" i="14"/>
  <c r="F66" i="14" s="1"/>
  <c r="E66" i="14" s="1"/>
  <c r="G65" i="14"/>
  <c r="F65" i="14" s="1"/>
  <c r="E65" i="14" s="1"/>
  <c r="I64" i="14"/>
  <c r="I62" i="14" s="1"/>
  <c r="G63" i="14"/>
  <c r="F63" i="14" s="1"/>
  <c r="E63" i="14" s="1"/>
  <c r="G61" i="14"/>
  <c r="F61" i="14" s="1"/>
  <c r="E61" i="14" s="1"/>
  <c r="G60" i="14"/>
  <c r="F60" i="14" s="1"/>
  <c r="E60" i="14" s="1"/>
  <c r="G59" i="14"/>
  <c r="F59" i="14" s="1"/>
  <c r="E59" i="14" s="1"/>
  <c r="G58" i="14"/>
  <c r="F58" i="14" s="1"/>
  <c r="E58" i="14" s="1"/>
  <c r="G57" i="14"/>
  <c r="F57" i="14" s="1"/>
  <c r="E57" i="14" s="1"/>
  <c r="G56" i="14"/>
  <c r="F56" i="14" s="1"/>
  <c r="E56" i="14" s="1"/>
  <c r="G55" i="14"/>
  <c r="F55" i="14" s="1"/>
  <c r="E55" i="14" s="1"/>
  <c r="G54" i="14"/>
  <c r="F54" i="14"/>
  <c r="E54" i="14" s="1"/>
  <c r="G53" i="14"/>
  <c r="F53" i="14" s="1"/>
  <c r="E53" i="14" s="1"/>
  <c r="G52" i="14"/>
  <c r="F52" i="14" s="1"/>
  <c r="E52" i="14" s="1"/>
  <c r="F51" i="14"/>
  <c r="E51" i="14" s="1"/>
  <c r="K50" i="14"/>
  <c r="K39" i="14" s="1"/>
  <c r="I50" i="14"/>
  <c r="H50" i="14"/>
  <c r="G49" i="14"/>
  <c r="F49" i="14" s="1"/>
  <c r="E49" i="14" s="1"/>
  <c r="G48" i="14"/>
  <c r="F48" i="14" s="1"/>
  <c r="E48" i="14" s="1"/>
  <c r="G47" i="14"/>
  <c r="F47" i="14" s="1"/>
  <c r="E47" i="14" s="1"/>
  <c r="G46" i="14"/>
  <c r="F46" i="14" s="1"/>
  <c r="E46" i="14" s="1"/>
  <c r="G45" i="14"/>
  <c r="F45" i="14" s="1"/>
  <c r="E45" i="14" s="1"/>
  <c r="I44" i="14"/>
  <c r="H44" i="14"/>
  <c r="G43" i="14"/>
  <c r="F43" i="14" s="1"/>
  <c r="E43" i="14" s="1"/>
  <c r="G42" i="14"/>
  <c r="F42" i="14" s="1"/>
  <c r="E42" i="14" s="1"/>
  <c r="G41" i="14"/>
  <c r="F41" i="14" s="1"/>
  <c r="E41" i="14" s="1"/>
  <c r="H40" i="14"/>
  <c r="G40" i="14" s="1"/>
  <c r="F40" i="14" s="1"/>
  <c r="E40" i="14" s="1"/>
  <c r="G38" i="14"/>
  <c r="F38" i="14" s="1"/>
  <c r="E38" i="14" s="1"/>
  <c r="G37" i="14"/>
  <c r="F37" i="14" s="1"/>
  <c r="E37" i="14" s="1"/>
  <c r="G36" i="14"/>
  <c r="F36" i="14" s="1"/>
  <c r="E36" i="14" s="1"/>
  <c r="G35" i="14"/>
  <c r="F35" i="14" s="1"/>
  <c r="E35" i="14" s="1"/>
  <c r="I34" i="14"/>
  <c r="H34" i="14"/>
  <c r="H33" i="14" s="1"/>
  <c r="G32" i="14"/>
  <c r="F32" i="14" s="1"/>
  <c r="E32" i="14" s="1"/>
  <c r="G31" i="14"/>
  <c r="F31" i="14" s="1"/>
  <c r="E31" i="14" s="1"/>
  <c r="G30" i="14"/>
  <c r="F30" i="14" s="1"/>
  <c r="E30" i="14" s="1"/>
  <c r="H29" i="14"/>
  <c r="H28" i="14" s="1"/>
  <c r="G28" i="14" s="1"/>
  <c r="F28" i="14" s="1"/>
  <c r="E28" i="14" s="1"/>
  <c r="G27" i="14"/>
  <c r="F27" i="14" s="1"/>
  <c r="E27" i="14" s="1"/>
  <c r="G26" i="14"/>
  <c r="F26" i="14" s="1"/>
  <c r="E26" i="14" s="1"/>
  <c r="G25" i="14"/>
  <c r="F25" i="14" s="1"/>
  <c r="E25" i="14" s="1"/>
  <c r="G24" i="14"/>
  <c r="F24" i="14" s="1"/>
  <c r="E24" i="14" s="1"/>
  <c r="I23" i="14"/>
  <c r="I17" i="14" s="1"/>
  <c r="H23" i="14"/>
  <c r="F22" i="14"/>
  <c r="E22" i="14" s="1"/>
  <c r="F21" i="14"/>
  <c r="E21" i="14" s="1"/>
  <c r="F20" i="14"/>
  <c r="E20" i="14" s="1"/>
  <c r="F19" i="14"/>
  <c r="E19" i="14" s="1"/>
  <c r="J18" i="14"/>
  <c r="F18" i="14" s="1"/>
  <c r="E18" i="14" s="1"/>
  <c r="G16" i="14"/>
  <c r="F16" i="14" s="1"/>
  <c r="E16" i="14" s="1"/>
  <c r="G15" i="14"/>
  <c r="F15" i="14" s="1"/>
  <c r="E15" i="14" s="1"/>
  <c r="G14" i="14"/>
  <c r="F14" i="14" s="1"/>
  <c r="E14" i="14" s="1"/>
  <c r="H13" i="14"/>
  <c r="H12" i="14" s="1"/>
  <c r="G12" i="14" s="1"/>
  <c r="G11" i="14"/>
  <c r="F11" i="14" s="1"/>
  <c r="E11" i="14" s="1"/>
  <c r="G10" i="14"/>
  <c r="F10" i="14" s="1"/>
  <c r="E10" i="14" s="1"/>
  <c r="G9" i="14"/>
  <c r="F9" i="14" s="1"/>
  <c r="E9" i="14" s="1"/>
  <c r="G8" i="14"/>
  <c r="F8" i="14" s="1"/>
  <c r="E8" i="14" s="1"/>
  <c r="I7" i="14"/>
  <c r="I6" i="14" s="1"/>
  <c r="H7" i="14"/>
  <c r="H6" i="14" s="1"/>
  <c r="Q546" i="13"/>
  <c r="D167" i="13"/>
  <c r="E49" i="13"/>
  <c r="E47" i="13"/>
  <c r="E45" i="13"/>
  <c r="E42" i="13"/>
  <c r="E41" i="13" s="1"/>
  <c r="E39" i="13"/>
  <c r="E38" i="13" s="1"/>
  <c r="E36" i="13"/>
  <c r="E34" i="13"/>
  <c r="E32" i="13"/>
  <c r="E29" i="13"/>
  <c r="E27" i="13"/>
  <c r="E25" i="13"/>
  <c r="E22" i="13"/>
  <c r="E21" i="13" s="1"/>
  <c r="E19" i="13"/>
  <c r="E18" i="13" s="1"/>
  <c r="E16" i="13"/>
  <c r="E14" i="13"/>
  <c r="E11" i="13"/>
  <c r="E10" i="13" s="1"/>
  <c r="E8" i="13"/>
  <c r="E7" i="13" s="1"/>
  <c r="G29" i="14" l="1"/>
  <c r="F29" i="14" s="1"/>
  <c r="E29" i="14" s="1"/>
  <c r="E14" i="15"/>
  <c r="E13" i="15" s="1"/>
  <c r="G13" i="14"/>
  <c r="F13" i="14" s="1"/>
  <c r="E13" i="14" s="1"/>
  <c r="E12" i="14" s="1"/>
  <c r="G23" i="14"/>
  <c r="F23" i="14" s="1"/>
  <c r="E23" i="14" s="1"/>
  <c r="H39" i="14"/>
  <c r="G6" i="14"/>
  <c r="G21" i="15"/>
  <c r="F21" i="15"/>
  <c r="H17" i="14"/>
  <c r="G17" i="14" s="1"/>
  <c r="E6" i="15"/>
  <c r="E5" i="15" s="1"/>
  <c r="K114" i="14"/>
  <c r="E24" i="13"/>
  <c r="E13" i="13"/>
  <c r="G76" i="14"/>
  <c r="F76" i="14" s="1"/>
  <c r="E76" i="14" s="1"/>
  <c r="E18" i="15"/>
  <c r="E17" i="15" s="1"/>
  <c r="G34" i="14"/>
  <c r="F34" i="14" s="1"/>
  <c r="E34" i="14" s="1"/>
  <c r="E33" i="14" s="1"/>
  <c r="J17" i="14"/>
  <c r="J114" i="14" s="1"/>
  <c r="E44" i="13"/>
  <c r="G7" i="14"/>
  <c r="F7" i="14" s="1"/>
  <c r="E7" i="14" s="1"/>
  <c r="E6" i="14" s="1"/>
  <c r="G71" i="14"/>
  <c r="F71" i="14" s="1"/>
  <c r="E71" i="14" s="1"/>
  <c r="H100" i="14"/>
  <c r="G100" i="14" s="1"/>
  <c r="F100" i="14" s="1"/>
  <c r="E100" i="14" s="1"/>
  <c r="E31" i="13"/>
  <c r="I39" i="14"/>
  <c r="G39" i="14" s="1"/>
  <c r="F39" i="14" s="1"/>
  <c r="E39" i="14" s="1"/>
  <c r="G50" i="14"/>
  <c r="F50" i="14" s="1"/>
  <c r="E50" i="14" s="1"/>
  <c r="G68" i="14"/>
  <c r="F68" i="14" s="1"/>
  <c r="E68" i="14" s="1"/>
  <c r="G70" i="14"/>
  <c r="G64" i="14"/>
  <c r="F64" i="14" s="1"/>
  <c r="E64" i="14" s="1"/>
  <c r="E62" i="14" s="1"/>
  <c r="H62" i="14"/>
  <c r="G62" i="14" s="1"/>
  <c r="I33" i="14"/>
  <c r="G33" i="14" s="1"/>
  <c r="F33" i="14" s="1"/>
  <c r="I75" i="14"/>
  <c r="G44" i="14"/>
  <c r="F44" i="14" s="1"/>
  <c r="E44" i="14" s="1"/>
  <c r="F12" i="14" l="1"/>
  <c r="F6" i="14"/>
  <c r="E21" i="15"/>
  <c r="H114" i="14"/>
  <c r="F70" i="14"/>
  <c r="E70" i="14" s="1"/>
  <c r="E51" i="13"/>
  <c r="F17" i="14"/>
  <c r="E17" i="14" s="1"/>
  <c r="G75" i="14"/>
  <c r="F75" i="14" s="1"/>
  <c r="E75" i="14" s="1"/>
  <c r="I114" i="14"/>
  <c r="F62" i="14"/>
  <c r="G114" i="14" l="1"/>
  <c r="E114" i="14"/>
  <c r="F114" i="14"/>
  <c r="D62" i="11" l="1"/>
  <c r="D60" i="11"/>
  <c r="D58" i="11"/>
  <c r="D56" i="11"/>
  <c r="D52" i="11"/>
  <c r="D50" i="11"/>
  <c r="D48" i="11"/>
  <c r="F33" i="11"/>
  <c r="D32" i="11"/>
  <c r="D29" i="11"/>
  <c r="D26" i="11"/>
  <c r="D17" i="11"/>
  <c r="D14" i="11"/>
  <c r="D11" i="11"/>
  <c r="D7" i="11"/>
  <c r="D33" i="11" l="1"/>
  <c r="F80" i="11"/>
  <c r="D80" i="11"/>
  <c r="F16" i="8" l="1"/>
  <c r="Q541" i="10" l="1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4" i="10"/>
  <c r="E13" i="10"/>
  <c r="E12" i="10"/>
  <c r="E11" i="10"/>
  <c r="E10" i="10"/>
  <c r="E9" i="10"/>
  <c r="E8" i="10"/>
  <c r="E7" i="10"/>
  <c r="Q525" i="8"/>
  <c r="F43" i="8"/>
  <c r="F44" i="8" s="1"/>
  <c r="F27" i="8"/>
  <c r="F19" i="8"/>
  <c r="F25" i="8"/>
  <c r="F28" i="8" l="1"/>
  <c r="Q530" i="6" l="1"/>
  <c r="D21" i="6"/>
  <c r="C21" i="6"/>
  <c r="D19" i="6"/>
  <c r="C19" i="6"/>
  <c r="D16" i="6"/>
  <c r="C16" i="6"/>
  <c r="D14" i="6"/>
  <c r="C14" i="6"/>
  <c r="D8" i="6"/>
  <c r="C8" i="6"/>
  <c r="D5" i="6"/>
  <c r="C5" i="6"/>
  <c r="P534" i="5"/>
  <c r="G22" i="5"/>
  <c r="F22" i="5" s="1"/>
  <c r="G21" i="5"/>
  <c r="F21" i="5" s="1"/>
  <c r="K20" i="5"/>
  <c r="J20" i="5"/>
  <c r="I20" i="5"/>
  <c r="H20" i="5"/>
  <c r="G19" i="5"/>
  <c r="F19" i="5" s="1"/>
  <c r="F18" i="5" s="1"/>
  <c r="K18" i="5"/>
  <c r="J18" i="5"/>
  <c r="I18" i="5"/>
  <c r="H18" i="5"/>
  <c r="J9" i="5"/>
  <c r="J6" i="5"/>
  <c r="Q540" i="4"/>
  <c r="E12" i="4"/>
  <c r="G11" i="4"/>
  <c r="F11" i="4"/>
  <c r="E10" i="4"/>
  <c r="E8" i="4"/>
  <c r="G7" i="4"/>
  <c r="F7" i="4"/>
  <c r="Q535" i="3"/>
  <c r="E12" i="3"/>
  <c r="E11" i="3" s="1"/>
  <c r="G11" i="3"/>
  <c r="F11" i="3"/>
  <c r="E10" i="3"/>
  <c r="E9" i="3" s="1"/>
  <c r="G9" i="3"/>
  <c r="F9" i="3"/>
  <c r="E8" i="3"/>
  <c r="E7" i="3" s="1"/>
  <c r="G7" i="3"/>
  <c r="F7" i="3"/>
  <c r="Q534" i="2"/>
  <c r="G7" i="2"/>
  <c r="F7" i="2"/>
  <c r="E6" i="2"/>
  <c r="E7" i="2" s="1"/>
  <c r="F15" i="4" l="1"/>
  <c r="G15" i="4"/>
  <c r="H23" i="5"/>
  <c r="E7" i="4"/>
  <c r="F20" i="5"/>
  <c r="F23" i="5" s="1"/>
  <c r="G18" i="5"/>
  <c r="G20" i="5"/>
  <c r="C18" i="6"/>
  <c r="I23" i="5"/>
  <c r="D18" i="6"/>
  <c r="E13" i="3"/>
  <c r="J23" i="5"/>
  <c r="E11" i="4"/>
  <c r="K23" i="5"/>
  <c r="C4" i="6"/>
  <c r="C23" i="6" s="1"/>
  <c r="F13" i="3"/>
  <c r="G13" i="3"/>
  <c r="J13" i="5"/>
  <c r="D4" i="6"/>
  <c r="G23" i="5" l="1"/>
  <c r="E15" i="4"/>
  <c r="D23" i="6"/>
</calcChain>
</file>

<file path=xl/sharedStrings.xml><?xml version="1.0" encoding="utf-8"?>
<sst xmlns="http://schemas.openxmlformats.org/spreadsheetml/2006/main" count="5590" uniqueCount="1230">
  <si>
    <t>w złotych</t>
  </si>
  <si>
    <t>Dział</t>
  </si>
  <si>
    <t>Rozdz.</t>
  </si>
  <si>
    <t>Źródło pochodzenia</t>
  </si>
  <si>
    <t>Paragraf</t>
  </si>
  <si>
    <t>1.</t>
  </si>
  <si>
    <t>2.</t>
  </si>
  <si>
    <t>3.</t>
  </si>
  <si>
    <t>4.</t>
  </si>
  <si>
    <t>5.</t>
  </si>
  <si>
    <t>010</t>
  </si>
  <si>
    <t>ROLNICTWO I ŁOWIECTWO</t>
  </si>
  <si>
    <t>01004</t>
  </si>
  <si>
    <t xml:space="preserve">Biura geodezji i terenów rolnych </t>
  </si>
  <si>
    <t>a) dochody bieżące, w tym:</t>
  </si>
  <si>
    <t>0750</t>
  </si>
  <si>
    <t>0830</t>
  </si>
  <si>
    <t>0970</t>
  </si>
  <si>
    <t>b) dochody majątkowe</t>
  </si>
  <si>
    <t>01041</t>
  </si>
  <si>
    <t>Program Rozwoju Obszarów Wiejskich</t>
  </si>
  <si>
    <t>Dochody realizowane przez Urząd Marszałkowski Województwa Podkarpackiego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</si>
  <si>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</si>
  <si>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</si>
  <si>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01042</t>
  </si>
  <si>
    <t>Wyłączenie z produkcji gruntów rolnych</t>
  </si>
  <si>
    <t>Wpływy z tytułu opłat za wyłączenie z produkcji gruntów rolnych</t>
  </si>
  <si>
    <t>0690</t>
  </si>
  <si>
    <t>0920</t>
  </si>
  <si>
    <t>01095</t>
  </si>
  <si>
    <t>Pozostała działalność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</si>
  <si>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</si>
  <si>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</si>
  <si>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050</t>
  </si>
  <si>
    <t xml:space="preserve">RYBOŁÓWSTWO I RYBACTWO </t>
  </si>
  <si>
    <t>05011</t>
  </si>
  <si>
    <t>100</t>
  </si>
  <si>
    <t>GÓRNICTWO I KOPALNICTWO</t>
  </si>
  <si>
    <t>10095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</si>
  <si>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</si>
  <si>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</si>
  <si>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</si>
  <si>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</si>
  <si>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</si>
  <si>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</si>
  <si>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b) dochody majątkowe, w tym:</t>
  </si>
  <si>
    <t>TRANSPORT I ŁĄCZNOŚĆ</t>
  </si>
  <si>
    <t>Krajowe pasażerskie przewozy kolejowe</t>
  </si>
  <si>
    <t xml:space="preserve">Środki otrzymane z państwowych funduszy celowych na realizację zadań bieżących jednostek sektora finansów publicznych </t>
  </si>
  <si>
    <t>2170</t>
  </si>
  <si>
    <t>2330</t>
  </si>
  <si>
    <t>Dotacja celowa otrzymana z tytułu pomocy finansowej udzielanej między jednostkami samorządu terytorialnego na dofinansowanie własnych zadań bieżących</t>
  </si>
  <si>
    <t>2710</t>
  </si>
  <si>
    <t xml:space="preserve">Środki otrzymane z państwowych funduszy celowych na finansowanie lub dofinansowanie kosztów realizacji inwestycji i zakupów inwestycyjnych jednostek sektora finansów publicznych </t>
  </si>
  <si>
    <t>Infrastruktura kolejowa</t>
  </si>
  <si>
    <t>a) dochody bieżące</t>
  </si>
  <si>
    <t>Dotacja celowa otrzymana z tytułu pomocy finansowej udzielanej między jednostkami samorządu terytorialnego na dofinansowanie własnych zadań inwestycyjnych i zakupów inwestycyjnych</t>
  </si>
  <si>
    <t>Krajowe pasażerskie przewozy autobusowe</t>
  </si>
  <si>
    <t>Lokalny transport zbiorowy</t>
  </si>
  <si>
    <t xml:space="preserve">Opłaty za wydawanie zezwoleń na regularny przewóz osób </t>
  </si>
  <si>
    <t>0620</t>
  </si>
  <si>
    <t>2360</t>
  </si>
  <si>
    <t>Drogi publiczne wojewódzkie</t>
  </si>
  <si>
    <t>Dochody realizowane przez Podkarpacki Zarząd Dróg Wojewódzkich w Rzeszowie</t>
  </si>
  <si>
    <t>2230</t>
  </si>
  <si>
    <t>6208</t>
  </si>
  <si>
    <t>6257</t>
  </si>
  <si>
    <t>Dochody z tytułu opłat za wpis do rejestru przedsiębiorców prowadzących pracownię psychologiczną, opłat za wpis do ewidencji uprawnionych psychologów, opłat za wpis do ewidencji uprawnionych lekarzy wynikających z ustawy o kierujących pojazdami</t>
  </si>
  <si>
    <t>TURYSTYKA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</si>
  <si>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</si>
  <si>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</si>
  <si>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</si>
  <si>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</si>
  <si>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</si>
  <si>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</si>
  <si>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>Dochody ze sprzedaży mienia będącego w zasobie Województwa</t>
  </si>
  <si>
    <t>0770</t>
  </si>
  <si>
    <t>DZIAŁALNOŚĆ USŁUGOWA</t>
  </si>
  <si>
    <t>Zadania z zakresu geodezji i kartografii</t>
  </si>
  <si>
    <t xml:space="preserve">Dochody realizowane przez Wojewódzki Ośrodek Dokumentacji Geodezyjnej i Kartograficznej w Rzeszowie </t>
  </si>
  <si>
    <t>0909</t>
  </si>
  <si>
    <t>2210</t>
  </si>
  <si>
    <t>INFORMATYKA</t>
  </si>
  <si>
    <t>2058</t>
  </si>
  <si>
    <t>ADMINISTRACJA PUBLICZNA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</si>
  <si>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</si>
  <si>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</si>
  <si>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</si>
  <si>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Komisje egzaminacyjne</t>
  </si>
  <si>
    <t>2059</t>
  </si>
  <si>
    <t>Funkcjonowanie wojewódzkich rad dialogu społecznego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</si>
  <si>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</si>
  <si>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</si>
  <si>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</si>
  <si>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</si>
  <si>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wydanie zezwoleń na obrót hurtowy napojami alkoholowymi</t>
  </si>
  <si>
    <t>0480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</si>
  <si>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</si>
  <si>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</si>
  <si>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</si>
  <si>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</si>
  <si>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</si>
  <si>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</si>
  <si>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</si>
  <si>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Subwencje ogólne z budżetu państwa</t>
  </si>
  <si>
    <t>Uzupełnienie subwencji ogólnej dla jednostek samorządu terytorialnego</t>
  </si>
  <si>
    <t>Różne rozliczenia finansowe</t>
  </si>
  <si>
    <t xml:space="preserve">Odsetki od lokat wolnych środków budżetowych oraz od środków na rachunkach bankowych </t>
  </si>
  <si>
    <t>OŚWIATA I WYCHOWANIE</t>
  </si>
  <si>
    <t>Szkoły podstawowe specjalne</t>
  </si>
  <si>
    <t>Dochody realizowane przez jednostki oświatowe</t>
  </si>
  <si>
    <t>Szkoły policealne</t>
  </si>
  <si>
    <t>2057</t>
  </si>
  <si>
    <t>Dokształcanie i doskonalenie nauczycieli</t>
  </si>
  <si>
    <t>Biblioteki pedagogiczne</t>
  </si>
  <si>
    <t xml:space="preserve">Dochody realizowane przez jednostki oświatowe </t>
  </si>
  <si>
    <t>2051</t>
  </si>
  <si>
    <t>OCHRONA ZDROWIA</t>
  </si>
  <si>
    <t>Szpitale ogólne</t>
  </si>
  <si>
    <t>Ratownictwo medyczne</t>
  </si>
  <si>
    <t>Medycyna pracy</t>
  </si>
  <si>
    <t>Zwalczanie narkomanii</t>
  </si>
  <si>
    <t>Staże i specjalizacje medyczne</t>
  </si>
  <si>
    <t>Środki otrzymane z państwowych funduszy celowych na realizację zadań bieżących jednostek sektora finansów publicznych</t>
  </si>
  <si>
    <t xml:space="preserve">Odsetki od zwrotu dotacji wykorzystanej niezgodnie z przeznaczeniem na realizację projektu pn. „Poprawa bezpieczeństwa epidemiologicznego na terenie województwa podkarpackiego w związku z pojawieniem się koronawirusa SARS-CoV-2” realizowanego w ramach Regionalnego Programu Operacyjnego Województwa Podkarpackiego na lata 2014-2020 </t>
  </si>
  <si>
    <t xml:space="preserve">Zwrot przez partnera części dotacji wykorzystanej niezgodnie z przeznaczeniem, pobranej nienależnie lub w nadmiernej wysokości na realizację projektu pn. „Poprawa bezpieczeństwa epidemiologicznego na terenie województwa podkarpackiego w związku z pojawieniem się koronawirusa SARS-CoV-2” w ramach Regionalnego Programu Operacyjnego Województwa Podkarpackiego na lata 2014-2020 </t>
  </si>
  <si>
    <t xml:space="preserve">Zwrotu części niewykorzystanej dotacji przez partnera projektu  realizowanego w ramach Regionalnego Programu Operacyjnego Województwa Podkarpackiego na lata 2014-2020 </t>
  </si>
  <si>
    <t>POMOC SPOŁECZNA</t>
  </si>
  <si>
    <t>Dotacje celowe otrzymane z budżetu państwa na realizację bieżących zadań własnych samorządu województwa</t>
  </si>
  <si>
    <t>Regionalne ośrodki polityki społecznej</t>
  </si>
  <si>
    <t>Dochody realizowane przez Regionalny Ośrodek Polityki Społecznej w Rzeszowie</t>
  </si>
  <si>
    <t>POZOSTAŁE ZADANIA W ZAKRESIE POLITYKI SPOŁECZNEJ</t>
  </si>
  <si>
    <t>Rehabilitacja zawodowa i społeczna osób niepełnosprawnych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</si>
  <si>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</si>
  <si>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</si>
  <si>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</si>
  <si>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Środki z Funduszu Gwarantowanych Świadczeń Pracowniczych</t>
  </si>
  <si>
    <t>RODZINA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</si>
  <si>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</si>
  <si>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</si>
  <si>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</si>
  <si>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</si>
  <si>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GOSPODARKA KOMUNALNA I OCHRONA ŚRODOWISKA</t>
  </si>
  <si>
    <t>Ochrona powietrza atmosferycznego i klimatu</t>
  </si>
  <si>
    <t>Wpływy i wydatki związane z gromadzeniem środków 
z opłat i kar za korzystanie ze środowiska</t>
  </si>
  <si>
    <t>3% wpływu z tytułu opłat za korzystanie ze środowiska</t>
  </si>
  <si>
    <t>Wpływy i wydatki związane z gromadzeniem środków 
z opłat produktowych</t>
  </si>
  <si>
    <t>1% wpływu z tytułu opłaty recyklingowej za opakowania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</si>
  <si>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</si>
  <si>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</si>
  <si>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</si>
  <si>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</si>
  <si>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</si>
  <si>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>10% wpływu z tytułu opłat na publiczne kampanie edukacyjne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</si>
  <si>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</si>
  <si>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</si>
  <si>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</si>
  <si>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35,65% wpływu z opłaty rejestrowej i opłaty rocznej od podmiotów wprowadzających produkty, produkty w opakowaniach i gospodarujących odpadami</t>
  </si>
  <si>
    <t>KULTURA I OCHRONA DZIEDZICTWA NARODOWEGO</t>
  </si>
  <si>
    <t>Filharmonie, orkiestry, chóry i kapele</t>
  </si>
  <si>
    <t xml:space="preserve">Biblioteki </t>
  </si>
  <si>
    <t>Dotacje celowe otrzymane z powiatu na zadania realizowane na podstawie porozumień (umów) między jednostkami samorządu terytorialnego</t>
  </si>
  <si>
    <t>OGRODY BOTANICZNE I ZOOLOGICZNE ORAZ NATURALNE OBSZARY I OBIEKTY CHRONIONEJ PRZYRODY</t>
  </si>
  <si>
    <t>Parki krajobrazowe</t>
  </si>
  <si>
    <t>DOCHODY OGÓŁEM</t>
  </si>
  <si>
    <t>w tym:</t>
  </si>
  <si>
    <t>dochody bieżące</t>
  </si>
  <si>
    <t xml:space="preserve">finansowane z dotacji </t>
  </si>
  <si>
    <t>finansowane z dochodów własnych</t>
  </si>
  <si>
    <t>dochody majątkowe</t>
  </si>
  <si>
    <t>Środki otrzymane z Rządowego Funduszu Polski Ład: Program Inwestycji Strategicznych na realizację zadań inwestycyjnych</t>
  </si>
  <si>
    <t>Programy regionalne 2021-2027 finansowane z udziałem środków Europejskiego Funduszu Rozwoju Regionalnego</t>
  </si>
  <si>
    <t>d biez</t>
  </si>
  <si>
    <t xml:space="preserve">dotacje </t>
  </si>
  <si>
    <t>sr wl</t>
  </si>
  <si>
    <t xml:space="preserve">d maj </t>
  </si>
  <si>
    <t>razem</t>
  </si>
  <si>
    <t>Ochrona zabytków i opiekanad zabytkami</t>
  </si>
  <si>
    <t>Środki z Funduszu Przeciwdziałania COVID-19 na finansowanie lub dofinansowanie kosztów realizacji inwestycji i zakupów inwestycyjnych związanych z przeciwdziałaniem COVID-19</t>
  </si>
  <si>
    <t>Zmniejszenie hałasu i wibracji</t>
  </si>
  <si>
    <t>Środki pochodzące z budżetu Unii Europejskiej na realizację projektu pn. "Punkty Informacyjne Funduszy Europejskich - PPT FE" w ramach Programu Pomoc Techniczna dla Funduszy Europejskich 2021-2027</t>
  </si>
  <si>
    <t>Dotacja celowa z budżetu państwa na realizację projektu pn. "Punkty Informacyjne Funduszy Europejskich - PPT FE" w ramach Programu Pomoc Techniczna dla Funduszy Europejskich 2021-2027</t>
  </si>
  <si>
    <t>Wpływy z tytułu integracji systemu informatycznego "Podkarpackiego Systemu Informacji Medycznej" jednostek medycznych z Regionalnym Centrum Informacji Medycznej - RCIM</t>
  </si>
  <si>
    <t>6259</t>
  </si>
  <si>
    <t>Ochrona różnorodności biologicznej i krajobrazu</t>
  </si>
  <si>
    <t>Środki pochodzące z budżetu Unii Europejskiej na realizację projektów własnych w ramach programu regionalnego Fundusze Europejskie dla Podkarpacia 2021-2027</t>
  </si>
  <si>
    <t>Programy regionalne 2021-2027 finansowane z udziałem Europejskiego Funduszu Społecznego Plus</t>
  </si>
  <si>
    <t>Dotacja celowa z budżetu państwa na współfinansowanie projektów realizowanych w ramach programu regionalnego Fundusze Europejskie dla Podkarpacia 2021-2027</t>
  </si>
  <si>
    <t>Środki pochodzące z budżetu Unii Europejskiej na realizację projektu pn. "Wsparcie rozwoju nowoczesnego kształcenia zawodowego, szkolnictwa wyższego oraz uczenia się przez całe zycie" w ramach Krajowego Planu Odbudowy i Zwiększania Odporności</t>
  </si>
  <si>
    <t>Dotacja celowa z budżetu państwa na finansowanie wydatków objętych Pomocą Techniczną Programu Fundusze Europejskie dla Rybactwa 2021-2027</t>
  </si>
  <si>
    <t>Dotacja celowa z budżetu państwa na współfinansowanie wydatków objętych Pomocą Techniczną Programu Fundusze Europejskie dla Rybactwa 2021-2027</t>
  </si>
  <si>
    <t>Środki pochodzące z budżetu Unii Europejskiej na realizację projektów w ramach programu regionalnego Fundusze Europejskie dla Podkarpacia 2021-2027</t>
  </si>
  <si>
    <t>Dotacja celowa z budżetu państwa na współfinansowanie projektów własnych realizowanych w ramach programu regionalnego Fundusze Europejskie dla Podkarpacia 2021-2027</t>
  </si>
  <si>
    <t>Dotacja celowa z budżetu państwa na finansowanie wydatków objętych Pomocą Techniczną (EFRR) FEP 2021-2027</t>
  </si>
  <si>
    <t>Dotacja celowa z budżetu państwa na finansowanie wydatków objętych Pomocą Techniczną (EFS+) FEP 2021-2027</t>
  </si>
  <si>
    <t>Plan wg uchwały budżetowej Sejmiku na 2024 r.</t>
  </si>
  <si>
    <t>Plan po zmianach na 31.08.2024r.</t>
  </si>
  <si>
    <t>Prognozowana kwota na 2025r.</t>
  </si>
  <si>
    <t>Środki na dofinansowanie  własnych inwestycji gmin, powiatów (związków gmin, związków powiatowo-gminnych, związków powiatów), samorządów województw, pozyskane z innych źródeł (Rządowy Fundusz Rozwoju Dróg)</t>
  </si>
  <si>
    <t>6370</t>
  </si>
  <si>
    <t>Zadania w zakresie przeciwdziałania przemocy domowej</t>
  </si>
  <si>
    <t>Lecznictwo psychiatryczne</t>
  </si>
  <si>
    <t>Środki pochodzące z budżetu Unii Europejskiej jako refundacja wydatków poniesionych ze środków własnych na realizację projektu pn. „Funkcjonowanie Biura RPK Programu Interreg NEXT Polska - Ukraina w Rzeszowie w latach 2024-2026” w ramach Programu Interreg NEXT Polska - Ukraina 2021-2027</t>
  </si>
  <si>
    <t>Dotacja celowa z budżetu państwa jako refundacja wydatków poniesionych ze środków własnych na realizację projektu pn. „Funkcjonowanie Biura RPK Programu Interreg NEXT Polska - Ukraina w Rzeszowie w latach 2024-2026” w ramach Programu Interreg NEXT Polska - Ukraina 2021-2027</t>
  </si>
  <si>
    <t>Program Operacyjny Zrównoważony rozwój sektora rybołówstwa i nadbrzeżnych obszarów rybackich 2007 - 2013, Program Operacyjny Rybactwo i Morze 2014 - 2020 oraz Program Fundusze Europejskie dla Rybactwa</t>
  </si>
  <si>
    <t>01045</t>
  </si>
  <si>
    <t>Europejski Fundusz Rolny na rzecz Rozwoju Obszarów Wiejskich</t>
  </si>
  <si>
    <t>Dotacja celowa z budżetu państwa na finansowanie wydatków objętych Pomocą Techniczną Planu Strategicznego dla Wspólnej Polityki Rolnej na lata 2023-2027</t>
  </si>
  <si>
    <t>Dotacja celowa z budżetu państwa na współfinansowanie wydatków objętych Pomocą Techniczną Planu Strategicznego dla Wspólnej Polityki Rolnej na lata 2023-2027</t>
  </si>
  <si>
    <t>Środki pochodzące z budżetu Unii Europejskiej na realizację projektu pn. „Cyberbezpieczny Samorząd” w ramach Programu Fundusze Europejskie na Rozwój Cyfrowy 2021-2027</t>
  </si>
  <si>
    <t>Dotacja celowa z budżetu państwa na realizację projektu pn. „Cyberbezpieczny Samorząd” w ramach Programu Fundusze Europejskie na Rozwój Cyfrowy 2021-2027</t>
  </si>
  <si>
    <t xml:space="preserve">Wpływy z tytułu dzierżawy infrastruktury teleinformatycznej wytworzonej w ramach projektu pn.: "Sieć Szerokopasmowa Polski Wschodniej - Województwo Podkarpackie" </t>
  </si>
  <si>
    <t>Dotacja celowa z Narodowego Funduszu Ochrony Środowiska i Gospodarki Wodnej na realizację projektu pn. "Skuteczne wdrożenie programu ochrony powietrza dla województwa podkarpackiego z uwzględnieniem problemu ubóstwa energetycznego: "Podkarpackie - żyj i oddychaj" (LIFE Podkarpackie) w ramach Programu LIFE</t>
  </si>
  <si>
    <t>Dotacja celowa z Narodowego Funduszu Ochrony Środowiska i Gospodarki Wodnej jako refundacja wydatków poniesionych ze środków własnych na realizację projektu pn. "Skuteczne wdrożenie programu ochrony powietrza dla województwa podkarpackiego z uwzględnieniem problemu ubóstwa energetycznego: "Podkarpackie - żyj i oddychaj" (LIFE Podkarpackie) w ramach Programu LIFE</t>
  </si>
  <si>
    <t>Dzierżawa pojazdów szynowych i symulatora jazdy wraz z halą zaplecza PKA</t>
  </si>
  <si>
    <t>Środki pochodzące z budżetu Unii Europejskiej na realizację projektu pn. „Branżowe Centrum Umiejętności (BCU) w dziedzinie pomocy społecznej" w ramach Krajowego Planu Odbudowy i Zwiększania Odporności</t>
  </si>
  <si>
    <t>Środki pochodzące z budżetu Unii Europejskiej na realizację projektu pn. "Projekt akredytowany - numer projektu 2024-1-PL01-KA121-SCH-000210624" w ramach Programu Erasmus+</t>
  </si>
  <si>
    <t>Krajowy Plan Odbudowy</t>
  </si>
  <si>
    <t>Środki pochodzące z budżetu Unii Europejskiej na realizację projektu pn. „Tarnobrzeska Szkoła Ćwiczeń" w ramach programu regionalnego Fundusze Europejskie dla Podkarpacia 2021-2027</t>
  </si>
  <si>
    <t>Środki pochodzące z budżetu Unii Europejskiej jako refundacja wydatków poniesionych w roku poprzednim na realizację projektów własnych w ramach programu regionalnego Fundusze Europejskie dla Podkarpacia 2021-2027</t>
  </si>
  <si>
    <t>Środki pochodzące z budżetu Unii Europejskiej na realizację projektu pn. "Społeczna równowaga" w ramach Programu Fundusze Europejskie dla Rozwoju Społecznego na lata 2021-2027</t>
  </si>
  <si>
    <t>Dotacja celowa z budżetu państwa na realizację projektu pn. "Społeczna równowaga" w ramach Programu Fundusze Europejskie dla Rozwoju Społecznego na lata 2021-2027</t>
  </si>
  <si>
    <t>Środki pochodzące z budżetu Unii Europejskiej jako refundacja wydatków poniesionych ze środków własnych na realizację projektu pn. „Uwolnienie zielonej gospodarki wodorowej dla MŚP w regionach europejskich” w ramach Programu Interreg Europa 2021-2027</t>
  </si>
  <si>
    <t xml:space="preserve">Dotacja celowa z budżetu państwa jako refundacja wydatków poniesionych ze środków własnych na realizację projektu pn. "Pomoc Techniczna Programu Interreg Polska - Słowacja 2021- 2027" w ramach Programu Interreg Polska – Słowacja 2021-2027 </t>
  </si>
  <si>
    <t xml:space="preserve">Środki pochodzące z budżetu Unii Europejskiej jako refundacja wydatków poniesionych ze środków własnych na realizację projektu pn. "Pomoc Techniczna Programu Interreg Polska - Słowacja 2021- 2027" w ramach Programu Interreg Polska – Słowacja 2021-2027 </t>
  </si>
  <si>
    <t>Środki pochodzące z budżetu Unii Europejskiej na realizację projektu pn. "Regiony Rewitalizacji Edycja 3.0" w ramach Programu Pomoc Techniczna dla Funduszy Europejskich 2021-2027</t>
  </si>
  <si>
    <t>Dotacja celowa z budżetu państwa na realizację projektu pn. "Regiony Rewitalizacji Edycja 3.0" w ramach Programu Pomoc Techniczna dla Funduszy Europejskich 2021-2027</t>
  </si>
  <si>
    <t xml:space="preserve">Środki pochodzące z budżetu Unii Europejskiej jako refundacja wydatków poniesionych ze środków własnych na realizację projektu pn. "Socio-economic Integration of Refugees and Migrants (Integracja społeczno-ekonomiczna uchodźców i migrantów)" w ramach Interreg Europa 2021-2027 </t>
  </si>
  <si>
    <t xml:space="preserve">Środki pochodzące z budżetu Unii Europejskiej jako refundacja wydatków poniesionych ze środków własnych na realizację projektu pn. "Women for Science, Technology, Engineering, and Mathematics in Europe (Kobiety dla nauki, technologii, inżynierii i matematyki w Europie)" w ramach  Interreg Europa 2021-2027 </t>
  </si>
  <si>
    <t>6258</t>
  </si>
  <si>
    <t>Wpływy z opłat z tytułu wynajmu mieszkań zakupionych w ramach projektu pn. "Zakup lokali mieszkalnych, ich wykończenie i wyposażenie, niezbędne do prawidłowego funkcjonowania i korzystania z infrastruktury objętej wsparciem” zrealizowanego ze środków RPO WP na lata 2014-2020</t>
  </si>
  <si>
    <t>Środki pochodzące z budżetu Unii Europejskiej na realizację projektu pn. „Inicjatywy na rzecz zrównoważonych innowacyjnych praktyk, odporności i wzmocnienia pozycji MŚP z branży turystycznej” w ramach Programu Jednolitego Rynku</t>
  </si>
  <si>
    <t>Środki pochodzące z budżetu Unii Europejskiej na realizację projektu pn. "Przebudowa/rozbudowa/budowa drogi wojewódzkiej nr 865 na odcinku Sobiecin – Cieszanów" w ramach Programu Fundusze Europejskie dla Polski Wschodniej 2021-2027</t>
  </si>
  <si>
    <t>Dochody realizowane przez Podkarpackie Biuro Geodezji i Terenów Rolnych w Rzeszowie</t>
  </si>
  <si>
    <t>Środki pochodzące z budżetu Unii Europejskiej  jako refundacja wydatków poniesionych ze środków własnych na realizację projektu pn. "Od Beskidu Niskiego po Solinę" w ramach  Programu Interreg Polska - Słowacja na lata 2021- 2027</t>
  </si>
  <si>
    <t>Środki pochodzące z budżetu Unii Europejskiej na realizację projektu pn. "Od Beskidu Niskiego po Solinę" w ramach  Programu Interreg Polska - Słowacja na lata 2021- 2027</t>
  </si>
  <si>
    <t>Środki pochodzące z budżetu Unii Europejskiej na realizację projektu pn. "Łączymy pogranicze przez Duklę" w ramach  Programu Interreg Polska - Słowacja na lata 2021- 2027</t>
  </si>
  <si>
    <t>Środki pochodzące z budżetu Unii Europejskiej  jako refundacja wydatków poniesionych ze środków własnych na realizację projektu pn. "Łączymy pogranicze Karpat Wschodnich" w ramach  Programu Interreg Polska - Słowacja na lata 2021- 2027</t>
  </si>
  <si>
    <t>Środki pochodzące z budżetu Unii Europejskiej  jako refundacja wydatków poniesionych ze środków własnych na realizację projektu pn.  "Łączymy pogranicze przez Duklę" w ramach  Programu Interreg Polska - Słowacja na lata 2021- 2027</t>
  </si>
  <si>
    <t>Środki pochodzące z budżetu Unii Europejskiej jako refundacja wydatków poniesionych ze środków własnych na realizację projektu pn. „Dane satelitarne i Infrastruktura Danych Przestrzennych (SDI) dla zarządzania regionalnego opartego na dowodach” w ramach Programu Interreg Europa 2021-2027</t>
  </si>
  <si>
    <t xml:space="preserve">b) dochody majątkowe, w tym: </t>
  </si>
  <si>
    <t>Środki pochodzące z budżetu Unii Europejskiej jako refundacja wydatków poniesionych ze środków własnych na realizację projektu pn. „Zrównoważone obszary chronione jako kluczowa wartość dla dobrobytu człowieka” w ramach Programu Interreg Europa 2021-2027</t>
  </si>
  <si>
    <t>UE</t>
  </si>
  <si>
    <t xml:space="preserve">dot BP fin, współf </t>
  </si>
  <si>
    <t>dot adm rząd</t>
  </si>
  <si>
    <t>RFRD</t>
  </si>
  <si>
    <t>RFPŁ</t>
  </si>
  <si>
    <t>COVID - Zabytki</t>
  </si>
  <si>
    <t>pom finansowe</t>
  </si>
  <si>
    <t>DOTACJE</t>
  </si>
  <si>
    <t>WŁASNE</t>
  </si>
  <si>
    <t>MAJĄTKOWE</t>
  </si>
  <si>
    <t>BIEŻĄCE</t>
  </si>
  <si>
    <t>dot na podst porozum (2320)</t>
  </si>
  <si>
    <t>Dot BP na zadania własne</t>
  </si>
  <si>
    <t>fund celowe</t>
  </si>
  <si>
    <t>Dot od powiatu</t>
  </si>
  <si>
    <t>fund celowe, ZFGSP</t>
  </si>
  <si>
    <t>refundacja UE</t>
  </si>
  <si>
    <t>refundacja BP</t>
  </si>
  <si>
    <t>Pom finansowe</t>
  </si>
  <si>
    <t>sprzedaż mienia</t>
  </si>
  <si>
    <t>PIT, CIT</t>
  </si>
  <si>
    <t>Subwencja</t>
  </si>
  <si>
    <t xml:space="preserve">dochody realizowane przez jednostki </t>
  </si>
  <si>
    <t>pozostałe dochody: zwroty, %</t>
  </si>
  <si>
    <t>Zmiany</t>
  </si>
  <si>
    <t xml:space="preserve">Plan na 2025r. </t>
  </si>
  <si>
    <t>Środki pochodzące z budżetu Unii Europejskiej na realizację projektu pn. „Edukacja na cyfrowo" w ramach Krajowego Planu Odbudowy i Zwiększania Odporności</t>
  </si>
  <si>
    <t>Środki pochodzące z budżetu Unii Europejskiej na realizację projektu pn. „Zdrowo-cyfrowo w przedszkolu" w ramach Krajowego Planu Odbudowy i Zwiększania Odporności</t>
  </si>
  <si>
    <t xml:space="preserve"> WYKAZ DOTACJI  PRZEDMIOTOWYCH DLA JEDNOSTEK SPOZA SEKTORA FINANSÓW PUBLICZNYCH</t>
  </si>
  <si>
    <t>w  złotych</t>
  </si>
  <si>
    <t>Rozdział</t>
  </si>
  <si>
    <t>Nazwa</t>
  </si>
  <si>
    <t>Ogółem</t>
  </si>
  <si>
    <t xml:space="preserve">w  tym :  </t>
  </si>
  <si>
    <t>Przeznaczenie</t>
  </si>
  <si>
    <t>bieżące</t>
  </si>
  <si>
    <t>majątkowe</t>
  </si>
  <si>
    <t>600</t>
  </si>
  <si>
    <t>60003</t>
  </si>
  <si>
    <t xml:space="preserve">Krajowe pasażerskie przewozy autobusowe </t>
  </si>
  <si>
    <t>2630</t>
  </si>
  <si>
    <t>Dopłaty do krajowych autobusowych przewozów pasażerskich z tytułu stosowania w tych przewozach ustawowych ulg</t>
  </si>
  <si>
    <t xml:space="preserve">OGÓŁEM </t>
  </si>
  <si>
    <t>WYDATKI  NA  POMOC  FINANSOWĄ  UDZIELANĄ  INNYM  JEDNOSTKOM  SAMORZĄDU  TERYTORIALNEGO
NA  DOFINANSOWANIE  WŁASNYCH ZADAŃ BIEŻĄCYCH ORAZ ZADAŃ INWESTYCYJNYCH I ZAKUPÓW INWESTYCYJNYCH</t>
  </si>
  <si>
    <t>w tym wydatki:</t>
  </si>
  <si>
    <t>Jednostka samorządu</t>
  </si>
  <si>
    <t>60001</t>
  </si>
  <si>
    <t xml:space="preserve"> Krajowe pasażerskie przewozy kolejowe </t>
  </si>
  <si>
    <t>854</t>
  </si>
  <si>
    <t>EDUKACYJNA OPIEKA WYCHOWAWCZA</t>
  </si>
  <si>
    <t>85420</t>
  </si>
  <si>
    <t xml:space="preserve">Młodzieżowe ośrodki wychowawcze </t>
  </si>
  <si>
    <t>Powiat Lubaczowski</t>
  </si>
  <si>
    <t>926</t>
  </si>
  <si>
    <t>KULTURA FIZYCZNA</t>
  </si>
  <si>
    <t>92601</t>
  </si>
  <si>
    <t>Obiekty sportowe</t>
  </si>
  <si>
    <t xml:space="preserve"> Gmina Miasto Rzeszów</t>
  </si>
  <si>
    <t>WYDATKI OGÓŁEM</t>
  </si>
  <si>
    <t>.</t>
  </si>
  <si>
    <t xml:space="preserve">WYKAZ DOTACJI CELOWYCH NA ZADANIA POWIERZONE DO REALIZACJI 
INNYM JEDNOSTKOM SAMORZĄDU TERYTORIALNEGO </t>
  </si>
  <si>
    <t>OGÓŁEM</t>
  </si>
  <si>
    <t>Gmina Krzeszów</t>
  </si>
  <si>
    <t>Dofinansowanie zadań poprawiających stan techniczny oraz bezpieczeństwo ruchu na drogach wojewódzkich, realizowanych przez Gminy na terenie Województwa Podkarpackiego w ramach Rządowego Funduszu Polski Ład: Program Inwestycji Strategicznych oraz Funduszu Przeciwdziałania COVID-19</t>
  </si>
  <si>
    <t>Gmina Jaśliska</t>
  </si>
  <si>
    <t>Powiat Jasielski</t>
  </si>
  <si>
    <t>Opracowanie dokumentacji projektowej dla zadania: Budowa obwodnicy Nowego Żmigrodu w ciągu drogi wojewódzkiej Nr 993</t>
  </si>
  <si>
    <t>750</t>
  </si>
  <si>
    <t>75075</t>
  </si>
  <si>
    <t>Promocja jednostek samorządu terytorialnego</t>
  </si>
  <si>
    <t>Województwo Warmińsko-Mazurskie</t>
  </si>
  <si>
    <t>Realizacja porozumienia dotyczącego dofinansowania zadań związanych z funkcjonowaniem Domu Polski Wschodniej w Brukseli</t>
  </si>
  <si>
    <t xml:space="preserve">ZESTAWIENIE  DOCHODÓW  I  WYDATKÓW  ZWIĄZANYCH  
Z  REALIZACJĄ  ZADAŃ  WSPÓLNYCH  REALIZOWANYCH  NA  PODSTAWIE 
POROZUMIEŃ  MIĘDZY  JEDNOSTKAMI  SAMORZĄDU  TERYTORIALNEGO </t>
  </si>
  <si>
    <t xml:space="preserve">DOCHODY Z TYTUŁU DOTACJI OTRZYMANYCH NA PODSTAWIE POROZUMIEŃ 
Z JEDNOSTKAMI SAMORZĄDU TERYTORIALNEGO  </t>
  </si>
  <si>
    <t xml:space="preserve">Rozdział </t>
  </si>
  <si>
    <t>Kwota</t>
  </si>
  <si>
    <t>Działalność placówek opiekuńczo-wychowawczych</t>
  </si>
  <si>
    <t>921</t>
  </si>
  <si>
    <t>92116</t>
  </si>
  <si>
    <t>Biblioteki</t>
  </si>
  <si>
    <t xml:space="preserve">WYDATKI  NA  ZADANIA  REALIZOWANE  NA  PODSTAWIE  POROZUMIEŃ  
Z  JEDNOSTKAMI  SAMORZĄDU  TERYTORIALNEGO  </t>
  </si>
  <si>
    <t>Wydatki 
OGÓŁEM</t>
  </si>
  <si>
    <t>Wydatki 
bieżące</t>
  </si>
  <si>
    <t>Wydatki 
majątkowe</t>
  </si>
  <si>
    <t>wynagrodzenia 
i składki od nich naliczane</t>
  </si>
  <si>
    <t>dotacje na zadania bieżące</t>
  </si>
  <si>
    <t>pozostałe 
wydatki bieżące</t>
  </si>
  <si>
    <t>KULTURA I OCHRONA 
DZIEDZICTWA NARODOWEGO</t>
  </si>
  <si>
    <t xml:space="preserve">PLAN DOCHODÓW GROMADZONYCH NA WYODRĘBNIONYM RACHUNKU PRZEZ WOJEWÓDZKIE OŚWIATOWE JEDNOSTKI BUDŻETOWE, 
ORAZ WYDATKÓW NIMI FINANSOWANYCH </t>
  </si>
  <si>
    <t>Lp.</t>
  </si>
  <si>
    <t>Nazwa  jednostki</t>
  </si>
  <si>
    <t>Dochody</t>
  </si>
  <si>
    <t>Wydatki</t>
  </si>
  <si>
    <t>DZIAŁ 801</t>
  </si>
  <si>
    <t>Rozdział 80102</t>
  </si>
  <si>
    <t xml:space="preserve">Zespół Szkół przy Klinicznym Szpitalu Wojewódzkim Nr 2 w Rzeszowie                 </t>
  </si>
  <si>
    <t>Zespół Szkół Specjalnych w Rymanowie Zdroju</t>
  </si>
  <si>
    <t>Rozdział 80116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</si>
  <si>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</si>
  <si>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</si>
  <si>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</si>
  <si>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Mielcu                         </t>
  </si>
  <si>
    <t>Medyczno-Społeczne Centrum Kształcenia Zawodowego 
i Ustawicznego w Rzeszowie</t>
  </si>
  <si>
    <t>Rozdział 80146</t>
  </si>
  <si>
    <t>Podkarpacki Zespół Placówek Wojewódzkich w Rzeszowie</t>
  </si>
  <si>
    <t>Rozdział 80147</t>
  </si>
  <si>
    <t>DZIAŁ 854</t>
  </si>
  <si>
    <t>Rozdział 85410</t>
  </si>
  <si>
    <t>Rozdział 85417</t>
  </si>
  <si>
    <t xml:space="preserve">       OGÓŁEM </t>
  </si>
  <si>
    <t>60095</t>
  </si>
  <si>
    <t>630</t>
  </si>
  <si>
    <t>63003</t>
  </si>
  <si>
    <t>63095</t>
  </si>
  <si>
    <t>710</t>
  </si>
  <si>
    <t>71012</t>
  </si>
  <si>
    <t>730</t>
  </si>
  <si>
    <t>73095</t>
  </si>
  <si>
    <t>75011</t>
  </si>
  <si>
    <t>75046</t>
  </si>
  <si>
    <t>75084</t>
  </si>
  <si>
    <t>754</t>
  </si>
  <si>
    <t>75404</t>
  </si>
  <si>
    <t>75406</t>
  </si>
  <si>
    <t>75410</t>
  </si>
  <si>
    <t>851</t>
  </si>
  <si>
    <t>85141</t>
  </si>
  <si>
    <t>85153</t>
  </si>
  <si>
    <t>85154</t>
  </si>
  <si>
    <t>85157</t>
  </si>
  <si>
    <t>Staże i specjalizacje medyczne</t>
  </si>
  <si>
    <t>85195</t>
  </si>
  <si>
    <t>852</t>
  </si>
  <si>
    <t>85205</t>
  </si>
  <si>
    <t>85217</t>
  </si>
  <si>
    <t>85295</t>
  </si>
  <si>
    <t>853</t>
  </si>
  <si>
    <t>85311</t>
  </si>
  <si>
    <t>85332</t>
  </si>
  <si>
    <t>Wojewódzkie urzędy pracy</t>
  </si>
  <si>
    <t>855</t>
  </si>
  <si>
    <t>85504</t>
  </si>
  <si>
    <t>85509</t>
  </si>
  <si>
    <t>85510</t>
  </si>
  <si>
    <t>900</t>
  </si>
  <si>
    <t>90005</t>
  </si>
  <si>
    <t>90026</t>
  </si>
  <si>
    <t>Pozostałe działania związane z gospodarką odpadami</t>
  </si>
  <si>
    <t>90095</t>
  </si>
  <si>
    <t>92105</t>
  </si>
  <si>
    <t>92120</t>
  </si>
  <si>
    <t>925</t>
  </si>
  <si>
    <t>92595</t>
  </si>
  <si>
    <t>92605</t>
  </si>
  <si>
    <t xml:space="preserve">SZCZEGÓŁOWY PODZIAŁ DOTACJI PODMIOTOWYCH  
DLA JEDNOSTEK SEKTORA FINANSÓW PUBLICZNYCH I JEDNOSTKEK SPOZA SEKTORA FINANSÓW PUBLICZNYCH  </t>
  </si>
  <si>
    <t>1. Dotacje dla jednostek sektora finansów publicznych</t>
  </si>
  <si>
    <t>Nazwa jednostki</t>
  </si>
  <si>
    <t>Kwota 
w złotych</t>
  </si>
  <si>
    <t>Muzeum - Zamek w Łańcucie</t>
  </si>
  <si>
    <t>Muzeum Okręgowe w Rzeszowie</t>
  </si>
  <si>
    <t>Muzeum Podkarpackie w Krośnie</t>
  </si>
  <si>
    <t xml:space="preserve">Muzeum Kultury Ludowej w Kolbuszowej </t>
  </si>
  <si>
    <t>Muzeum Narodowe Ziemi Przemyskiej  w  Przemyślu</t>
  </si>
  <si>
    <t>Muzeum Budownictwa Ludowego w Sanoku</t>
  </si>
  <si>
    <t>Muzeum Marii Konopnickiej w Żarnowcu</t>
  </si>
  <si>
    <t>Muzeum Polaków Ratujących Żydów podczas II wojny światowej im. Rodziny Ulmów w Markowej</t>
  </si>
  <si>
    <t xml:space="preserve">Muzeum Historyczne w Sanoku </t>
  </si>
  <si>
    <t xml:space="preserve"> Muzeum Kresów w Lubaczowie</t>
  </si>
  <si>
    <t>Razem: Muzea</t>
  </si>
  <si>
    <t>Wojewódzki Dom Kultury w Rzeszowie</t>
  </si>
  <si>
    <t>Centrum Kulturalne w Przemyślu</t>
  </si>
  <si>
    <t>Razem: Domy kultury</t>
  </si>
  <si>
    <t>Teatr im. W. Siemaszkowej w Rzeszowie</t>
  </si>
  <si>
    <t>Filharmonia Podkarpacka im. A. Malawskiego w Rzeszowie</t>
  </si>
  <si>
    <t>Galeria Sztuki Współczesnej w Przemyślu</t>
  </si>
  <si>
    <t>Arboretum i Zakład Fizjografii w Bolestraszycach</t>
  </si>
  <si>
    <t>Wojewódzka i Miejska Biblioteka Publiczna w Rzeszowie</t>
  </si>
  <si>
    <t>Razem: Instytucje kultury</t>
  </si>
  <si>
    <t>Zakład Aktywności Zawodowej w Maliniu</t>
  </si>
  <si>
    <t>Razem: ZAZ</t>
  </si>
  <si>
    <t xml:space="preserve"> OGÓŁEM</t>
  </si>
  <si>
    <t>2. Dotacje dla jednostek spoza sektora finansów publicznych</t>
  </si>
  <si>
    <t>Zakład Aktywności Zawodowej w Rymanowie Zdroju</t>
  </si>
  <si>
    <t>Zakład Aktywności Zawodowej w Nowej Sarzynie</t>
  </si>
  <si>
    <t>Zakład Aktywności Zawodowej w Woli Rafałowskiej</t>
  </si>
  <si>
    <t>Zakład Aktywności Zawodowej w Jarosławiu</t>
  </si>
  <si>
    <t>Zakład Aktywności Zawodowej w Woli Dalszej</t>
  </si>
  <si>
    <t>Zakład Aktywności Zawodowej w Woli Żyrakowskiej</t>
  </si>
  <si>
    <t>Zakład Aktywności Zawodowej w Starych Oleszycach</t>
  </si>
  <si>
    <t xml:space="preserve">Zakład Aktywności Zawodowej Nr 1 w Krośnie </t>
  </si>
  <si>
    <t>Zakład Aktywności Zawodowej Nr 2 w Krośnie</t>
  </si>
  <si>
    <t>Zakład Aktywności Zawodowej w Rzeszowie (ul. Rejtana 10)</t>
  </si>
  <si>
    <t>Zakład Aktywności Zawodowej w Budach Głogowskich</t>
  </si>
  <si>
    <t xml:space="preserve">SZCZEGÓŁOWY PODZIAŁ DOTACJI CELOWYCH Z BUDŻETU DLA JEDNOSTEK SEKTORA FINANSÓW PUBLICZNYCH </t>
  </si>
  <si>
    <t>Przeznaczenie dotacji</t>
  </si>
  <si>
    <t>Jednostki samorządu terytorialnego wg podziału dokonywanego przez Zarząd</t>
  </si>
  <si>
    <t>Dotacje celowe dla gmin z przeznaczeniem na modernizację dróg dojazdowych do gruntów rolnych, renowację zbiorników wodnych służących małej retencji oraz użyźnianie gleb o niskiej wartości produkcyjnej, ulepszanie rzeźby terenu i struktury przestrzennej gleb, usuwanie kamieni i odkrzaczanie.</t>
  </si>
  <si>
    <t>Dotacje celowe dla powiatów  z przeznaczeniem na zakup sprzętu pomiarowego i informatycznego oraz oprogramowania niezbędnego do prowadzenia spraw ochrony gruntów rolnych, modernizację dróg dojazdowych do gruntów rolnych oraz renowację zbiorników wodnych służących małej retencji.</t>
  </si>
  <si>
    <t>Dotacje celowe dla gmin z przeznaczeniem na budowę i modernizację dróg dojazdowych do gruntów rolnych oraz budowę i renowację zbiorników wodnych służących małej retencji.</t>
  </si>
  <si>
    <t>Dotacje celowe dla powiatów z przeznaczeniem na zakup sprzętu pomiarowego i informatycznego oraz oprogramowania niezbędnego do prowadzenia spraw ochrony gruntów rolnych, budowę i modernizację dróg dojazdowych do gruntów rolnych oraz budowę i renowację zbiorników wodnych służących małej retencji.</t>
  </si>
  <si>
    <t xml:space="preserve">Jednostki samorządu terytorialnego </t>
  </si>
  <si>
    <t>Dotacje celowe dla  gmin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</si>
  <si>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Dotacje celowe dla  powiatów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</si>
  <si>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Dotacje celowe dla związków gmin i związków powiatowo - gminnych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</si>
  <si>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Komenda Wojewódzka Policji w Rzeszowie</t>
  </si>
  <si>
    <t>Wpłata na Wojewódzki Fundusz Wsparcia Policji z przeznaczeniem na zakup sprzętu i wyposażenia specjalistycznego.</t>
  </si>
  <si>
    <t>Bieszczadzki Oddział Straży Granicznej w Przemyślu</t>
  </si>
  <si>
    <t>Wpłata na Fundusz Wsparcia Bieszczadzkiego Oddziału Straży Granicznej w Przemyślu z przeznaczeniem na zakup sprzętu i wyposażenia specjalistycznego.</t>
  </si>
  <si>
    <t>Komenda Wojewódzka Państwowej Staży Pożarnej w Rzeszowie</t>
  </si>
  <si>
    <t>Wpłata na Wojewódzki Fundusz Wsparcia Państwowej Straży Pożarnej  z przeznaczeniem na zakup sprzętu i wyposażenia specjalistycznego.</t>
  </si>
  <si>
    <t xml:space="preserve">Kliniczny Szpital Wojewódzki Nr 2 im. Św. Jadwigi Królowej w Rzeszowie </t>
  </si>
  <si>
    <t>Dotacja celowa na realizację programów z zakresu promocji zdrowia</t>
  </si>
  <si>
    <t>Wojewódzki Szpital Podkarpacki im. Jana Pawła II w Krośnie</t>
  </si>
  <si>
    <t>cd.</t>
  </si>
  <si>
    <t>Dotacja celowa na realizację programów z zakresu promocji zdrowia.</t>
  </si>
  <si>
    <t xml:space="preserve">Wojewódzki Szpital im. Św. Ojca Pio w Przemyślu </t>
  </si>
  <si>
    <t>Wojewódzki Szpital im. Zofii z Zamoyskich Tarnowskiej w Tarnobrzegu</t>
  </si>
  <si>
    <t>Specjalistyczny Psychiatryczny Zespół Opieki Zdrowotnej im A. Kępińskiego w Jarosławiu</t>
  </si>
  <si>
    <t xml:space="preserve">Wojewódzki Podkarpacki Szpital Psychiatryczny im. prof. Eugeniusza Brzezickiego w Żurawicy </t>
  </si>
  <si>
    <t>Dotacje celowe na realizację programów z zakresu promocji zdrowia.</t>
  </si>
  <si>
    <t>Wojewódzki Zespół Specjalistyczny w Rzeszowie</t>
  </si>
  <si>
    <t xml:space="preserve">Podkarpackie Centrum Medyczne SP ZOZ </t>
  </si>
  <si>
    <t>Wojewódzka Stacja Pogotowia Ratunkowego w Rzeszowie</t>
  </si>
  <si>
    <t>Wojewódzkiego Ośrodka Medycyny Pracy w Rzeszowie</t>
  </si>
  <si>
    <t>Teatr im. W. Siemaszkowej 
w Rzeszowie</t>
  </si>
  <si>
    <t xml:space="preserve">Filharmonia Podkarpacka im. Artura Malawskiego 
w Rzeszowie </t>
  </si>
  <si>
    <t xml:space="preserve">Wojewódzki Dom Kultury w Rzeszowie 
</t>
  </si>
  <si>
    <t>Centrum Kulturalne 
w Przemyślu</t>
  </si>
  <si>
    <t xml:space="preserve">Galeria Sztuki Współczesnej 
w Przemyślu </t>
  </si>
  <si>
    <t>Muzeum-Zamek 
w Łańcucie</t>
  </si>
  <si>
    <t xml:space="preserve">Realizacja wskazanych zadań i programów: Święto Parku </t>
  </si>
  <si>
    <t xml:space="preserve">Muzeum Okręgowe 
w Rzeszowie </t>
  </si>
  <si>
    <t>Muzeum Podkarpackie 
w Krośnie</t>
  </si>
  <si>
    <t>Muzeum Kultury Ludowej w Kolbuszowej</t>
  </si>
  <si>
    <t>Muzeum Narodowe Ziemi Przemyskiej 
w Przemyślu</t>
  </si>
  <si>
    <t>Muzeum Budownictwa Ludowego 
w Sanoku</t>
  </si>
  <si>
    <t>Muzeum Marii Konopnickiej 
w Żarnowcu</t>
  </si>
  <si>
    <t>Muzeum Historyczne w Sanoku</t>
  </si>
  <si>
    <t xml:space="preserve">Muzeum Kresów 
w Lubaczowie 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</si>
  <si>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</si>
  <si>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 xml:space="preserve"> bieżące </t>
  </si>
  <si>
    <t xml:space="preserve">na organizację wydarzeń popularyzujących naukę </t>
  </si>
  <si>
    <t xml:space="preserve">na zadania i cele publiczne z zakresu ratownictwa górskiego i wodnego </t>
  </si>
  <si>
    <t>na realizację zadań związanych z ochroną zdrowia psychicznego, wynikających z Narodowego Programu Ochrony Zdrowia Psychicznego</t>
  </si>
  <si>
    <t>na realizację działań w zakresie ochrony i promocji zdrowia</t>
  </si>
  <si>
    <t>na zadania wynikajace z ustawy o pomocy obywatelom Ukrainy w związku z konfliktem zbrojnym na terytorium tego państwa i Uchwały Nr XLVII/780/22 Sejmiku Województwa Podkarpackiego z dnia 28 marca 2022r. w sprawie pomocy Województwa Podkarpackiego obywatelom Ukrainy w związku z konfliktem zbrojnym na terytorium tego Państwa</t>
  </si>
  <si>
    <t>na zadania z zakresu zapewnienia instytucjonalnej pieczy zastępczej (wsparcie prowadzenia regionalnych placówek opiekuńczo-terapeutycznych)</t>
  </si>
  <si>
    <t>na zadania i cele publiczne z zakresu kultury</t>
  </si>
  <si>
    <t>na zadania i cele z zakresu ochrony i konserwacji zabytków - szczegółowy podział dotacji zgodnie z zasadami udzielania dotacji dokonany zostanie odrębną uchwałą Sejmiku Województwa</t>
  </si>
  <si>
    <t>cd</t>
  </si>
  <si>
    <t xml:space="preserve">na zadania i cele publiczne z zakresu kultury fizycznej i sportu </t>
  </si>
  <si>
    <t>1)„Organizowanie kolejowych przewozów pasażerskich realizowanych w ramach przewozów wojewódzkich" – 126.019.553,-zł,                                                                                         
2) „Organizowanie kolejowych przewozów pasażerskich realizowanych w ramach Podmiejskiej Kolei Aglomeracyjnej - PKA" – 44.401.954</t>
  </si>
  <si>
    <t xml:space="preserve">na zadania i cele z zakresu przeciwdziałania przemocy w rodzinie w ramach Wojewódzkiego Programu Przeciwdziałania Przemocy Domowej na lata 2024-2030 </t>
  </si>
  <si>
    <t xml:space="preserve">na zadania i cele z zakresu wspierania rodziny i systemu pieczy zastępczej w ramach Wojewódzkiego Programu Wspierania Rodziny i Systemu Pieczy Zastępczej na lata 2021-2030 </t>
  </si>
  <si>
    <t xml:space="preserve">na realizację zadania publicznego z zakresu edukacji ekologicznej dotyczącej jakości powietrza </t>
  </si>
  <si>
    <t xml:space="preserve">na realizację Programu aktywizacji gospodarczo-turystycznej województwa podkarpackiego poprzez promocję cennych przyrodniczo i krajobrazowo terenów łąkowo-pastwiskowych z zachowaniem bioróżnorodności w oparciu o naturalny wypas zwierząt gospodarskich i owadopylności – „Podkarpacki Naturalny Wypas III” </t>
  </si>
  <si>
    <t xml:space="preserve">na realizację zadań z zakresu turystyki w obszarach wynikających z zapisów Strategii rozwoju i komunikacji marketingowej turystyki województwa podkarpackiego na lata 2020-2025 </t>
  </si>
  <si>
    <t xml:space="preserve">na realizację zadania publicznego z zakresu ochrony dziedzictwa przyrodniczego poprzez działania edukacyjne dotyczące ochrony walorów krajobrazowych województwa podkarpackiego w szczególności na obszarach chronionego krajobrazu </t>
  </si>
  <si>
    <t xml:space="preserve">na realizację zadań edukacyjnych dotyczących wzmocnienia świadomości powiązań pomiędzy znaczeniem bioróżnorodności, walorów przyrodniczych i krajobrazowych, w szczególności na obszarach cennych przyrodniczo dla zdrowia i dobrej jakości życia człowieka </t>
  </si>
  <si>
    <t>Realizacja zadań inwestycyjnych pn.: 
a) Przebudowa i poprawa funkcjonalności kompleksu kuchennego w celu spełnienia wymogów sanitarnych i systemu HACCP wraz ze zmianą i optymalizacją procesu technologicznego przygotowania posiłków - 2.664.859,-zł,
b)  Przebudowa Kliniki Neurochirurgii w Klinicznym Szpitalu Wojewódzkim Nr 2 im. Św. Jadwigi Królowej w Rzeszowie - 5.075.078,-zł,
c) Wykonanie instalacji wentylacji mechanicznej  i chłodzenia powietrza w poczekalniach  i  wybranych poradniach  ambulatoryjnej opieki specjalistycznej dzieci, młodzieży i dorosłych – budynek „D1” i „I" - 685.590,-zł,
d) Poprawa dostępności do świadczeń z zakresu anestezjologii dziecięcej poprzez modernizację Kliniki Intensywnej Terapii i Anestezjologii - 6.183.347,-zł,
e) Wymiana aparatu angiograficznego w Pracowni Angiografii Badań Naczyniowych w Klinicznym Szpitalu Wojewódzkim Nr 2 im. Św. Jadwigi Królowej w Rzeszowie - 4.079.786,-zł,
f) Utworzenie Podkarpackiego Centrum Chorób Serca w Klinicznym Szpitalu Wojewódzkim Nr 2 im. Św. Jadwigi Królowej w Rzeszowie - 12.295.000,-zł,
g) Podkarpackie Centrum Medycyny Dziecięcej - 1.704.998,-zł,
h) Budowa lądowiska dla helikopterów HEMS wraz z parkingiem wielopoziomowym przy Klinicznym Szpitalu Wojewódzkim Nr 2 im. Św. Jadwigi Królowej Rzeszowie – etap przygotowawczy do budowy Podkarpackiego Centrum Medycyny Dziecięcej - 57.599.749,-zł.</t>
  </si>
  <si>
    <t>Realizacja zadań inwestycyjnych pn.: 
a) Modernizacja istniejącej wiaty na salę rekreacyjno-kulturalną dla pacjentów  - 2.000.000,-zł,
b) Modernizacja Budynku Nr 2  - 5.000.000,-zł.</t>
  </si>
  <si>
    <t>Realizacja zadań inwestycyjnych pn.: 
a) Termomodernizacja budynku nr 4 w WPSP w Żurawicy - 410.305,-zł,
b) Wymiana wentylacji mechanicznej w budynku kuchni szpitalnej - 173.297,-zł,
c) Wykonanie audytów energetycznych dla budynków nr 1,6,7,8,15  WPSP w Żurawicy - 74.228,-zł,
d) Wykonanie dokumentacji projektowo - kosztorysowej termomodernizacji  budynków nr 1,6,7,8,15  WPSP w Żurawicy - 202.889,-zł,
e) Zakup aparatu EEG - 108.867,-zł,
f) Zakup kotła warzelnego i wyposażenia  kuchni szpitalnej - 346.395,-zł.</t>
  </si>
  <si>
    <t>Realizacja zadań inwestycyjnego pn.: 
a) Modernizacja węzła ciepłowniczego w budynku WZS w Rzeszowie przy ul. Warzywnej 3 w Rzeszowie  - 1.800.000,-zł,
b) Zakup aparatów i sprzętu medycznego do poradni i pracowni WZS w Rzeszowie - 1.000.000,-zł.</t>
  </si>
  <si>
    <t>Realizacja zadania pn.: Poprawa efektywności funkcjonowania podmiotów leczniczych poprzez wdrożenie scentralizowanej platformy zakupowej.</t>
  </si>
  <si>
    <t>Dotacje celowe na:
a) Realizacja zadań statutowych z zakresu medycyny pracy - 2.398.904,-zł,
b) Realizacja zadań z zakresu promocji zdrowia – 65.682,-zł.</t>
  </si>
  <si>
    <t>Realizacja zadań inwestycyjnych pn.:
a) Modernizacja i rozbudowa obecnej infrastruktury informatycznej Wojewódzkiego Ośrodka Medycyny Pracy w Rzeszowie poprzez zakup nowych jednostek komputerowych i wielofunkcyjnych urządzeń drukujących - 52.212,-zł,
b) Zakup zestawu do monitoringu temperatury, zasilania sieciowego wraz z systemem podtrzymania napięcia do istniejącego systemu i do projektowanego systemu wraz z urządzeniem chłodniczym oraz  zakup systemu monitoringu wizyjnego w ciągach komunikacyjnych" - 28.282,-zł,
c) Rozbudowa systemu klimatyzacyjnego poprzez zakup i montaż dodatkowych urządzeń klimatyzacyjnych w pomieszczeniach Wojewódzkiego Ośrodka Medycyny Pracy w Rzeszowie - 23.931,-zł.</t>
  </si>
  <si>
    <t>Realizacja wskazanych zadań i programów: 
a) Międzynarodowy Dzień Teatru wraz z premierą spektaklu pt. "Ford" - 300.000,-zł,
b) 63. Rzeszowskie Spotkania Teatralne: 04.Festiwal Arcydzieł - 1.000.000,-zł,
c) Scena Wędrowna - 500.000,-zł,
d) Przestrzenie Sztuki Teatr - 160.000,-zł.</t>
  </si>
  <si>
    <t>Realizacja wskazanych zadań i programów:
a) Przestrzeń otwarta dla muzyki - 250.000,-zł,
b) Obchody Jubileuszu 70- lecia Filharmonii Podkarpackiej  - 600.000,-zł.</t>
  </si>
  <si>
    <t>Realizacja wskazanych zadań i programów:  
a) Letnia Szkoła Gry na Cymbałach - 50.000,-zł,
b) XI Podkarpacka Jesień Jazzowa - 60.000,-zł,
c) Jubileusz 75-lecia Zespołu Pieśni i Tańca "Bandoska" - 120.000-zł,
d) Otwarcie Podkarpackiego Szlaku Filmowego w Kolbuszowej - 84.000,-zł,
e) Festiwal Filmów dla Dzieci i Młodzieży KINOLUB - 60.000,-zł,
f) PÓŁNOC-POŁUDNIE - Spotkania filmowe (III edycja) - 100.000,-zł,
g) XXI Międzynarodowy Niekonwencjonalny Konkurs Fotograficzny „Foto Odlot” – 50.000,-zł,
h) Organizacja V Festiwalu Kultury Lasowiackiej - 600.000,-zł,
i) Podkarpacki Festiwal Osób Wyjątkowych - 70.000,-zł,
j) Piknik Nauki ESKPLORACJE 2025 – 70.000,-zł,
k) Podkarpacki Kongres Kadr Kultury – 57.000,-zł,
l) Zakup krzeseł obrotowych dla WDK w Rzeszowie – 40.000,-zł,
m) Oświeć mnie -  konkurs zagadek z dziedzin nauk ścisłych wraz z popularyzacją postaci Ignacego Łukasiewicza 2025 - 59.000.-zł.</t>
  </si>
  <si>
    <t xml:space="preserve">Realizacja zadań inwestycyjnych pn.: zakup elektronicznego systemu obiegu dokumentów </t>
  </si>
  <si>
    <t xml:space="preserve">Realizacja wskazanych zadań i programów: Album Abstrakcja w Sztuce Podkarpacia </t>
  </si>
  <si>
    <t xml:space="preserve">Realizacja zadania inwestycyjnego pn. opracowanie dokumentacji projektowej dla przyszłej siedziby Galerii Sztuki Współczesnej w Przemyślu </t>
  </si>
  <si>
    <t>Realizacja wskazanych zadań i programów: 
a) XXII Międzynarodowy Plener Artystyczny Wiklina w Arboretum - 23.000,-zł,
b) XIV Międzynarodowy Festiwal Derenia - 23.000,-zł,
c) XI Noc Świętojańska - 15.000,-zł,
d) XXVII Międzynarodowy Plener Artystyczny Bolestraszyce - 16.500,-zł.</t>
  </si>
  <si>
    <t>Realizacja wskazanych zadań i programów:
a) Dyskusyjne Kluby Książki – 40.000 zł,
b) Festiwal Literacki „Łączy nas bajka” - 100.000 zł,
c) O tradycjach lasowiackich w Bibliotece 2025 - 30.000 zł,
d) Wykonywanie zadań powiatowej biblioteki publicznej dla Powiatu Rzeszowskiego - 85.000,-zł.</t>
  </si>
  <si>
    <t>Realizację zadań inwestycyjnych pn.: 
a) Zakup skrzyń do ewakuacji i transportu zabytków - 115.000,-zł,
b) Zakup niezbędnego sprzętu teleinformatycznego, zabezpieczeń sieciowych, specjalistycznego sprzętu do digitalizacji muzealiów. W celu poprawy jakości infrastruktury kultury dla  realizacji zadań statutowych oraz administracyjnych – 343.899,-zł,
c) Zakup niezbędnego sprzętu biurowego dla pracowników Muzeum Okręgowego w Rzeszowie pracujących na stanowiskach pracy wyposażonych w monitory ekranowe – 85.593,-zł.</t>
  </si>
  <si>
    <t>Realizacja wskazanych zadań i programów:
a) Karpacki Festiwal Archeologiczny Dwa Oblicza Trzcinica 2025 - 180.000 zł,
b) Archiwum Zamku Kamieniec - 100.000 zł,
c) Konserwacja obrazu wotywnego  Andrzeja Momota Szebieńskiego herbu Biberstein tzw. z Wojkówki – 50.000 zł,
d) Karpacka Troja - wystawa objazdowa - 45.000 zł.</t>
  </si>
  <si>
    <t>Realizacja wskazanych zadań i programów: 
a) Wykonanie prac konserwatorskich przy meblach kolbuszowskich ze zbiorów Muzeum Kultury Ludowej w Kolbuszowej  - 70.000 zł,
b) Współorganizacja gali rozdania nagród na Wydarzenie Muzealne Sybilla 2024 - 40.000 zł,
c) Len u Lasowiaków z Sandomierskiej Puszczy - 40.000,-zł.</t>
  </si>
  <si>
    <t>Realizacja wskazanych zadań i programów: „Od Bolesława do Stanisława. Z dziejów monarchii polskiej 1025-1795. W tysiąclecie koronacji Bolesława Chrobrego”.</t>
  </si>
  <si>
    <t>Realizacja zadań inwestycyjnych pn.: 
a) Modernizacja zewnętrznej klatki schodowej w budynku Wieży Zegarowej - 380.000,-zł,
b) Zakup traktora koszącego z wyposażeniem zimowym - 50.000,-zł.</t>
  </si>
  <si>
    <t>Realizacja wskazanych zadań i programów: 
a) organizacja „Jarmarku Folklorystycznego” - 50.000 zł,
b) organizacja Festiwalu „Karpaty zaklęte w drewnie” - 50.000 zł,
c) organizacja Festiwalu „Karpackie Zwierciadło Kultur” – 300.000,-zł.</t>
  </si>
  <si>
    <t>Realizacja wskazanych zadań i programów: 
a) KONOPNICKA NA WESOŁO - widowisko teatralne oparte na utworach poetki oraz wystawa z publikacją - 50.000,-zł,
b) MIEJSCA KONOPNICKIEJ NA ZIEMIACH POLSKICH – wystawa z publikacją i koncertem - 15.000,-zł.</t>
  </si>
  <si>
    <t>Realizacja wskazanych zadań i programów: 
a) Świat Mistrza Beksińskiego – 69.800,-zł,
b)1000-lecie koronacji Bolesława Chrobrego – 30.000,-zł,
c) Wydanie źródła historycznego Pamiętnik z czasów I wojny światowej - 10.000,-zł.</t>
  </si>
  <si>
    <t>Realizacja zadania inwestycyjnego: Nowa strona internetowa muzeum.</t>
  </si>
  <si>
    <t>Realizacja wskazanych zadań i programów: 
a) Festiwal „Aklamacje. Muzyka cerkiewna Rzeczypospolitej” w Zespole Cerkiewnym w Radrużu  - 70.000 zł,
b) Organizacja wystawy czasowej poświęconej Jarosławowi Furgale (1919-2020) - 50.000 zł.</t>
  </si>
  <si>
    <t>Realizacja zadań inwestycyjnych pn.:
a) Budowa budynku magazynowego dla Muzeum Kresów w Lubaczowie - etap VIII - 500.000,-zł,
b) Wykonanie nowego uziomu pod instalację odgromową w cerkwi pw. św. Paraskewy w Zespole Cerkiewnym w Radrużu - Oddziale Muzeum Kresów w Lubaczowie – 40.000,-zł,
c) Opracowanie dokumentacji projektowej zagospodarowania przestrzennego Zespołu Cerkiewnego w Radrużu - Oddziału Muzeum Kresów w Lubaczowie – 60.000,-zł,
d) Opracowanie dokumentacji projektowej wraz z wykonaniem klimatyzacji w sali wystawowej w budynku muzealnym w Zespole Cerkiewnym w Radrużu - Oddziale Muzeum Kresów w Lubaczowie – 15.000,-zł,
e) Przygotowanie kompletnej dokumentacji projektowej przebudowy i rozbudowy z częściową zmianą sposobu użytkowania Galerii Oficyna w Zespole Zamkowo-Parkowym w Lubaczowie oraz przebudowy z częściową zmianą sposobu użytkowania siedziby głównej Muzeum Kresów w Lubaczowie dla Muzeum Kresów w Lubaczowie – 485.000,-zł.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</si>
  <si>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</si>
  <si>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</si>
  <si>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OCHRONA  ZDROWIA</t>
  </si>
  <si>
    <t xml:space="preserve">Działalność ośrodków adopcyjnych </t>
  </si>
  <si>
    <t>Dotacja celowa z budżetu państwa na realizację projektu pn.: "Podkarpacki System Informacji Przestrzennej (PSIP)" realizowanego w ramach Regionalnego Programu Operacyjnego Województwa Podkarpackiego na lata 2014 - 2020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</si>
  <si>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</si>
  <si>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</si>
  <si>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z tego: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</si>
  <si>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</si>
  <si>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</si>
  <si>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</si>
  <si>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</si>
  <si>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</si>
  <si>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Zadania z zakresu geodezji 
i kartografii</t>
  </si>
  <si>
    <t>GOSPODARKA KOMUNALNA 
I OCHRONA ŚRODOWISKA</t>
  </si>
  <si>
    <t xml:space="preserve">PLAN  DOCHODÓW  PODLEGAJĄCYCH  PRZEKAZANIU  DO  BUDŻETU  PAŃSTWA ORAZ STANOWIĄCYCH DOCHÓD BUDŻETU WOJEWÓDZTWA ZWIĄZANYCH  Z  REALIZACJĄ  ZADAŃ  
Z  ZAKRESU  ADMINISTRACJI  RZĄDOWEJ </t>
  </si>
  <si>
    <t>Dochody
OGÓŁEM</t>
  </si>
  <si>
    <t>w tym: podlegające przekazaniu</t>
  </si>
  <si>
    <t xml:space="preserve">do budżetu państwa </t>
  </si>
  <si>
    <t>do budżetu samorządu</t>
  </si>
  <si>
    <t>Plan wydatków na 2025 r. według działów, rozdziałów, grup wydatków, paragrafów klasyfikacji budżetowej</t>
  </si>
  <si>
    <t>Wyszczególnienie</t>
  </si>
  <si>
    <t>Plan na 2025 r.</t>
  </si>
  <si>
    <t>RG</t>
  </si>
  <si>
    <t>WODGIK</t>
  </si>
  <si>
    <t>PBGITR</t>
  </si>
  <si>
    <t>OS</t>
  </si>
  <si>
    <t>ZPK</t>
  </si>
  <si>
    <t>ZKPK</t>
  </si>
  <si>
    <t>OW</t>
  </si>
  <si>
    <t>DT</t>
  </si>
  <si>
    <t>PZDW</t>
  </si>
  <si>
    <t>EN</t>
  </si>
  <si>
    <t>JO</t>
  </si>
  <si>
    <t>DO</t>
  </si>
  <si>
    <t>PG</t>
  </si>
  <si>
    <t>SI</t>
  </si>
  <si>
    <t>NW</t>
  </si>
  <si>
    <t>BI</t>
  </si>
  <si>
    <t>BO</t>
  </si>
  <si>
    <t>REZERWY</t>
  </si>
  <si>
    <t>OBSŁUGA</t>
  </si>
  <si>
    <t>Rolnictwo i łowiectwo</t>
  </si>
  <si>
    <t>Biura geodezji i terenów rolnych</t>
  </si>
  <si>
    <t>KS</t>
  </si>
  <si>
    <t>KZ</t>
  </si>
  <si>
    <t>OR</t>
  </si>
  <si>
    <t>RR</t>
  </si>
  <si>
    <t>RP</t>
  </si>
  <si>
    <t>WUP-RP</t>
  </si>
  <si>
    <t>GR</t>
  </si>
  <si>
    <t>WUP-GR</t>
  </si>
  <si>
    <t>WP</t>
  </si>
  <si>
    <t>OZ</t>
  </si>
  <si>
    <t>ROPS</t>
  </si>
  <si>
    <t>wydatki bieżące:</t>
  </si>
  <si>
    <t>wydatki jednostek budżetowych w tym na:</t>
  </si>
  <si>
    <t xml:space="preserve"> - wynagrodzenia i składki od nich naliczane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</si>
  <si>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</si>
  <si>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</si>
  <si>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</si>
  <si>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</si>
  <si>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</si>
  <si>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</si>
  <si>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</si>
  <si>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</si>
  <si>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</si>
  <si>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</si>
  <si>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4710</t>
  </si>
  <si>
    <t>Wpłaty na PPK finansowane przez podmiot zatrudniający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</si>
  <si>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</si>
  <si>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</si>
  <si>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</si>
  <si>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</si>
  <si>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</si>
  <si>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4220</t>
  </si>
  <si>
    <t>Zakup środków żywności</t>
  </si>
  <si>
    <t>4260</t>
  </si>
  <si>
    <t>Zakup energii</t>
  </si>
  <si>
    <t>4270</t>
  </si>
  <si>
    <t>Zakup usług remontowych</t>
  </si>
  <si>
    <t>4280</t>
  </si>
  <si>
    <t>Zakup usług zdrowotnych</t>
  </si>
  <si>
    <t>4300</t>
  </si>
  <si>
    <t>Zakup usług pozostałych</t>
  </si>
  <si>
    <t>4360</t>
  </si>
  <si>
    <t>Opłaty z tytułu zakupu usług telekomunikacyjnych</t>
  </si>
  <si>
    <t>4390</t>
  </si>
  <si>
    <t>Zakup usług obejmujących wykonanie ekspertyz, analiz i opinii</t>
  </si>
  <si>
    <t>4400</t>
  </si>
  <si>
    <t>Opłaty za administrowanie i czynsze za budynki, lokale i pomieszczenia garażowe</t>
  </si>
  <si>
    <t>4410</t>
  </si>
  <si>
    <t>Podróże służbowe krajowe</t>
  </si>
  <si>
    <t>4420</t>
  </si>
  <si>
    <t>Podróże służbowe zagraniczne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</si>
  <si>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</si>
  <si>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</si>
  <si>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</si>
  <si>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</si>
  <si>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</si>
  <si>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</si>
  <si>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4520</t>
  </si>
  <si>
    <t>Opłaty na rzecz budżetów jednostek samorządu terytorialnego</t>
  </si>
  <si>
    <t>4530</t>
  </si>
  <si>
    <t>Podatek od towarów i usług (VAT)</t>
  </si>
  <si>
    <t>4610</t>
  </si>
  <si>
    <t xml:space="preserve">Koszty postępowania sądowego i prokuratorskiego 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</si>
  <si>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</si>
  <si>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</si>
  <si>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</si>
  <si>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</si>
  <si>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</si>
  <si>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wydatki majątkowe:</t>
  </si>
  <si>
    <t>inwestycje i zakupy inwestycyjne</t>
  </si>
  <si>
    <t>6050</t>
  </si>
  <si>
    <t>Wydatki inwestycyjne jednostek budżetowych</t>
  </si>
  <si>
    <t>6060</t>
  </si>
  <si>
    <t>Wydatki na zakupy inwestycyjne jednostek budżetowych</t>
  </si>
  <si>
    <t xml:space="preserve">Program Rozwoju Obszarów Wiejskich </t>
  </si>
  <si>
    <t>wydatki na programy finansowane z udziałem środków UE i źródeł zagranicznych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</si>
  <si>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</si>
  <si>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</si>
  <si>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</si>
  <si>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</si>
  <si>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</si>
  <si>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</si>
  <si>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</si>
  <si>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</si>
  <si>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</si>
  <si>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</si>
  <si>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</si>
  <si>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</si>
  <si>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</si>
  <si>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</si>
  <si>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</si>
  <si>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</si>
  <si>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</si>
  <si>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</si>
  <si>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</si>
  <si>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</si>
  <si>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</si>
  <si>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</si>
  <si>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</si>
  <si>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</si>
  <si>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</si>
  <si>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4708</t>
  </si>
  <si>
    <t>4709</t>
  </si>
  <si>
    <t>4718</t>
  </si>
  <si>
    <t>4719</t>
  </si>
  <si>
    <t>dotacje na zadania bieżące:</t>
  </si>
  <si>
    <t>2310</t>
  </si>
  <si>
    <t>Dotacja celowa przekazana gminie na zadania bieżące realizowane na podstawie porozumień (umów) między jednostkami samorządu terytorialnego</t>
  </si>
  <si>
    <t>Dotacja celowa przekazana dla powiatu na zadania bieżące realizowane na podstawie porozumień (umów) między jednostkami samorządu terytorialnego</t>
  </si>
  <si>
    <t>6610</t>
  </si>
  <si>
    <t>Dotacja celowa przekazana gminie na inwestycje i zakupy inwestycyjne realizowane na podstawie porozumień (umów) między jednostkami samorządu terytorialnego</t>
  </si>
  <si>
    <t>6620</t>
  </si>
  <si>
    <t>Dotacja celowa przekazana dla powiatu na inwestycje i zakupy inwestycyjne realizowane na podstawie porozumień (umów) między jednostkami samorządu terytorialnego</t>
  </si>
  <si>
    <t>4190</t>
  </si>
  <si>
    <t>4590</t>
  </si>
  <si>
    <t>Kary i odszkodowania wypłacane na rzecz osób fizycznych</t>
  </si>
  <si>
    <t>Koszty postępowania sądowego i prokuratorskiego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</si>
  <si>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</si>
  <si>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</si>
  <si>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2007-2013, Program Operacyjny Rybactwo i Morze 2014-2020 oraz Program Fundusze Europejskie dla Rybactwa</t>
  </si>
  <si>
    <t>05095</t>
  </si>
  <si>
    <t>Górnictwo i kopalnictwo</t>
  </si>
  <si>
    <t>Przetwórstwo przemysłowe</t>
  </si>
  <si>
    <t>2007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</si>
  <si>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</si>
  <si>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 xml:space="preserve">Dotacja celowa w ramach programów finansowanych z udziałem środków europejskich oraz środków, o których mowa w art. 5 ust. 3 pkt 5 lit. a i b ustawy, lub płatności w ramach budżetu środków europejskich, realizowanych przez jednostki samorządu terytorialnego </t>
  </si>
  <si>
    <t>4017</t>
  </si>
  <si>
    <t>4047</t>
  </si>
  <si>
    <t>4117</t>
  </si>
  <si>
    <t>4127</t>
  </si>
  <si>
    <t>Składki na Fundusz Pracy oraz Solidarnościowy Fundusz Wsparcia Osób Niepełnosprawnych</t>
  </si>
  <si>
    <t>4217</t>
  </si>
  <si>
    <t>4267</t>
  </si>
  <si>
    <t>4277</t>
  </si>
  <si>
    <t>4307</t>
  </si>
  <si>
    <t>4367</t>
  </si>
  <si>
    <t>4407</t>
  </si>
  <si>
    <t>4417</t>
  </si>
  <si>
    <t>4428</t>
  </si>
  <si>
    <t>4429</t>
  </si>
  <si>
    <t>4447</t>
  </si>
  <si>
    <t xml:space="preserve">Odpisy na zakładowy fundusz świadczeń socjalnych </t>
  </si>
  <si>
    <t>4707</t>
  </si>
  <si>
    <t>4717</t>
  </si>
  <si>
    <t>6207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</si>
  <si>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</si>
  <si>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- wydatki na programy finansowane z udziałem środków UE i źródeł zagranicznych</t>
  </si>
  <si>
    <t>15013</t>
  </si>
  <si>
    <t>Rozwój kadr nowoczesnej gospodarki i przedsiębiorczości</t>
  </si>
  <si>
    <t>2009</t>
  </si>
  <si>
    <t>Transport i łączność</t>
  </si>
  <si>
    <t>Dotacja celowa na pomoc finansową udzielaną między jednostkami samorządu terytorialnego na dofinansowanie własnych zadań bieżących</t>
  </si>
  <si>
    <t>2830</t>
  </si>
  <si>
    <t>Dotacja celowa z budżetu na finansowanie lub dofinansowanie zadań zleconych do realizacji pozostałym jednostkom niezaliczanym do sektora finansów publicznych</t>
  </si>
  <si>
    <t>60002</t>
  </si>
  <si>
    <t xml:space="preserve">Dotacja przedmiotowa z budżetu dla jednostek niezaliczanych do sektora finansów publicznych </t>
  </si>
  <si>
    <t>2800</t>
  </si>
  <si>
    <t>Dotacja celowa z budżetu dla pozostałych jednostek zaliczanych do sektora finansów publicznych</t>
  </si>
  <si>
    <t>60004</t>
  </si>
  <si>
    <t>60013</t>
  </si>
  <si>
    <t>4500</t>
  </si>
  <si>
    <t>Pozostałe podatki na rzecz budżetów jednostek samorządu terytorialnego</t>
  </si>
  <si>
    <t>4510</t>
  </si>
  <si>
    <t>Opłaty na rzecz budżetu państwa</t>
  </si>
  <si>
    <t xml:space="preserve"> inwestycje i zakupy inwestycyjne</t>
  </si>
  <si>
    <t>6057</t>
  </si>
  <si>
    <t>6058</t>
  </si>
  <si>
    <t>6059</t>
  </si>
  <si>
    <t>6067</t>
  </si>
  <si>
    <t>6069</t>
  </si>
  <si>
    <t>6100</t>
  </si>
  <si>
    <t>Wydatki na zadania inwestycyjne realizowane ze środków otrzymanych z Rządowego Funduszu Inwestycji Lokalnych</t>
  </si>
  <si>
    <t xml:space="preserve">Wydatki poniesione ze środków z Rządowego Funduszu Polski Ład: Program Inwstycji Strategicznych na realizację zadań inwestycyjnych 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</si>
  <si>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</si>
  <si>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</si>
  <si>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</si>
  <si>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Turystyka</t>
  </si>
  <si>
    <t>Zadania w zakresie upowszechniania turystyki</t>
  </si>
  <si>
    <t>2008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</si>
  <si>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</t>
  </si>
  <si>
    <t>700</t>
  </si>
  <si>
    <t>Gospodarka mieszkaniowa</t>
  </si>
  <si>
    <t>70005</t>
  </si>
  <si>
    <t>4370</t>
  </si>
  <si>
    <t>Zakup usług związanych z pomocą obywatelom Ukrainy</t>
  </si>
  <si>
    <t>Działalność usługowa</t>
  </si>
  <si>
    <t>720</t>
  </si>
  <si>
    <t>Informatyka</t>
  </si>
  <si>
    <t>72095</t>
  </si>
  <si>
    <t>4397</t>
  </si>
  <si>
    <t>Szkolnictwo wyższe i nauka</t>
  </si>
  <si>
    <t>73016</t>
  </si>
  <si>
    <t>Pomoc materialna dla studentów i doktorantów</t>
  </si>
  <si>
    <t>3210</t>
  </si>
  <si>
    <t>Stypendia i zasiłki dla studentów</t>
  </si>
  <si>
    <t>3250</t>
  </si>
  <si>
    <t>Stypendia różne</t>
  </si>
  <si>
    <t>4427</t>
  </si>
  <si>
    <t>4437</t>
  </si>
  <si>
    <t>Administracja publiczna</t>
  </si>
  <si>
    <t>75017</t>
  </si>
  <si>
    <t>Samorządowe sejmiki województw</t>
  </si>
  <si>
    <t>3030</t>
  </si>
  <si>
    <t xml:space="preserve">Różne wydatki na rzecz osób fizycznych </t>
  </si>
  <si>
    <t>75018</t>
  </si>
  <si>
    <t>wydatki bieżące</t>
  </si>
  <si>
    <t>4380</t>
  </si>
  <si>
    <t>Zakup usług obejmujących tłumaczenia</t>
  </si>
  <si>
    <t>3028</t>
  </si>
  <si>
    <t>3029</t>
  </si>
  <si>
    <t>3038</t>
  </si>
  <si>
    <t>Różne wydatki na rzecz osób fizycznych</t>
  </si>
  <si>
    <t>3039</t>
  </si>
  <si>
    <t>4268</t>
  </si>
  <si>
    <t>4269</t>
  </si>
  <si>
    <t>4288</t>
  </si>
  <si>
    <t>4289</t>
  </si>
  <si>
    <t>4388</t>
  </si>
  <si>
    <t>4389</t>
  </si>
  <si>
    <t>4528</t>
  </si>
  <si>
    <t>4529</t>
  </si>
  <si>
    <t>4618</t>
  </si>
  <si>
    <t>4619</t>
  </si>
  <si>
    <t>Dotacja celowa przekazana do samorządu województwa na zadania bieżące realizowane na podstawie porozumień (umów) między jednostkami samorządu terytorialnego</t>
  </si>
  <si>
    <t>Szkolenia pracowników niebędących członkami korpusu służby cywilnej</t>
  </si>
  <si>
    <t>świadczenia na rzecz osób fizycznych</t>
  </si>
  <si>
    <t>75095</t>
  </si>
  <si>
    <t>4540</t>
  </si>
  <si>
    <t>Składki dla organizacji międzynarodowych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</si>
  <si>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206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</si>
  <si>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207</t>
  </si>
  <si>
    <t>4228</t>
  </si>
  <si>
    <t>4229</t>
  </si>
  <si>
    <t>4368</t>
  </si>
  <si>
    <t>4369</t>
  </si>
  <si>
    <t>4408</t>
  </si>
  <si>
    <t>4409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</si>
  <si>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627</t>
  </si>
  <si>
    <t>6209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</si>
  <si>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628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</si>
  <si>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</si>
  <si>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Bezpieczeństwo publiczne i ochrona przeciwpożarowa</t>
  </si>
  <si>
    <t>Komendy wojewódzkie Policji</t>
  </si>
  <si>
    <t>6170</t>
  </si>
  <si>
    <t>Wpłaty jednostek na państwowy fundusz celowy na finansowanie lub dofinansowanie zadań inwestycyjnych</t>
  </si>
  <si>
    <t>Straż Graniczna</t>
  </si>
  <si>
    <t>Komendy wojewódzkie Państwowej Straży Pożarnej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</si>
  <si>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</si>
  <si>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</si>
  <si>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</si>
  <si>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</si>
  <si>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</si>
  <si>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 oraz innych zobowiązań jednostek samorządu terytorialnego zaliczanych do tytułu dłużnego - kredyty i pożyczki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</si>
  <si>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</si>
  <si>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</si>
  <si>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</si>
  <si>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</si>
  <si>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</si>
  <si>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</si>
  <si>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</si>
  <si>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</si>
  <si>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</si>
  <si>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</si>
  <si>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</si>
  <si>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</si>
  <si>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</si>
  <si>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</si>
  <si>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</si>
  <si>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</si>
  <si>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</si>
  <si>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</si>
  <si>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80102</t>
  </si>
  <si>
    <t xml:space="preserve">Wynagrodzenia bezosobowe </t>
  </si>
  <si>
    <t>4790</t>
  </si>
  <si>
    <t>Wynagrodzenia osobowe nauczycieli</t>
  </si>
  <si>
    <t>4800</t>
  </si>
  <si>
    <t>Dodatkowe wynagrodzenie roczne nauczycieli</t>
  </si>
  <si>
    <t>4240</t>
  </si>
  <si>
    <t>Zakup środków dydaktycznych i książek</t>
  </si>
  <si>
    <t>80116</t>
  </si>
  <si>
    <t xml:space="preserve">Wpłaty na Państwowy Fundusz Rehabilitacji Osób Niepełnosprawnych </t>
  </si>
  <si>
    <t>4247</t>
  </si>
  <si>
    <t>4249</t>
  </si>
  <si>
    <t>4347</t>
  </si>
  <si>
    <t>Zakup usług remontowo-konserwatorskich dotyczących obiektów zabytkowych będących w użytkowaniu jednostek budżetowych</t>
  </si>
  <si>
    <t>4349</t>
  </si>
  <si>
    <t>80121</t>
  </si>
  <si>
    <t>Licea ogólnokształcące specjalne</t>
  </si>
  <si>
    <t>80146</t>
  </si>
  <si>
    <t>4177</t>
  </si>
  <si>
    <t>4227</t>
  </si>
  <si>
    <t xml:space="preserve">Opłaty z tytułu zakupu usług telekomunikacyjnych </t>
  </si>
  <si>
    <t>4797</t>
  </si>
  <si>
    <t>4799</t>
  </si>
  <si>
    <t>80147</t>
  </si>
  <si>
    <t>80154</t>
  </si>
  <si>
    <t>Branżowe centra umiejętności</t>
  </si>
  <si>
    <t>80195</t>
  </si>
  <si>
    <t>3040</t>
  </si>
  <si>
    <t>Nagrody o charakterze szczególnym niezaliczone do wynagrodzeń</t>
  </si>
  <si>
    <t>3240</t>
  </si>
  <si>
    <t>Stypendia dla uczniów</t>
  </si>
  <si>
    <t>4011</t>
  </si>
  <si>
    <t>4111</t>
  </si>
  <si>
    <t>4121</t>
  </si>
  <si>
    <t>4197</t>
  </si>
  <si>
    <t>4301</t>
  </si>
  <si>
    <t>4449</t>
  </si>
  <si>
    <t>4711</t>
  </si>
  <si>
    <t>4791</t>
  </si>
  <si>
    <t>Ochrona zdrowia</t>
  </si>
  <si>
    <t>85111</t>
  </si>
  <si>
    <t>2560</t>
  </si>
  <si>
    <t>Dotacja z budżetu dla samodzielnego publicznego zakładu opieki zdrowotnej utworzonego przez jednostkę samorządu terytorialnego</t>
  </si>
  <si>
    <t>6220</t>
  </si>
  <si>
    <t>Dotacja celowa z budżetu na finansowanie lub dofinansowanie kosztów realizacji inwestycji i zakupów inwestycyjnych innych jednostek sektora finansów publicznych</t>
  </si>
  <si>
    <t>Wydatki jednostek poniesione ze środków z Rządowego Funduszu Polski Ład: Program Inwestycji Strategicznych na realizację zadań inwestycyjnych</t>
  </si>
  <si>
    <t>85120</t>
  </si>
  <si>
    <t>85121</t>
  </si>
  <si>
    <t>Lecznictwo ambulatoryjne</t>
  </si>
  <si>
    <t>85148</t>
  </si>
  <si>
    <t>Przeciwdziałanie alkoholizmowi</t>
  </si>
  <si>
    <t>4320</t>
  </si>
  <si>
    <t xml:space="preserve">Staże i specjalizacje medyczne </t>
  </si>
  <si>
    <t>Pomoc społeczna</t>
  </si>
  <si>
    <t>85231</t>
  </si>
  <si>
    <t>Pomoc dla cudzoziemców</t>
  </si>
  <si>
    <t>4387</t>
  </si>
  <si>
    <t>2340</t>
  </si>
  <si>
    <t>Dotacja celowa dla jednostki spoza sektora finansów publicznych na finansowanie lub dofinansowanie zadań bieżących związanych z pomocą obywatelom Ukrainy</t>
  </si>
  <si>
    <t>4287</t>
  </si>
  <si>
    <t>Pozostałe zadania w zakresie polityki społecznej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</si>
  <si>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</si>
  <si>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</si>
  <si>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</si>
  <si>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</si>
  <si>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85395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</si>
  <si>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</t>
  </si>
  <si>
    <t>Edukacyjna opieka wychowawcza</t>
  </si>
  <si>
    <t>85410</t>
  </si>
  <si>
    <t>Internaty i bursy szkolne</t>
  </si>
  <si>
    <t>Opłata z tytułu zakupu usług telekomunikacyjnych</t>
  </si>
  <si>
    <t>85416</t>
  </si>
  <si>
    <t>Pomoc materialna dla uczniów o charakterze motywacyjnym</t>
  </si>
  <si>
    <t>3247</t>
  </si>
  <si>
    <t>3249</t>
  </si>
  <si>
    <t>85417</t>
  </si>
  <si>
    <t>Szkolne schroniska młodzieżowe</t>
  </si>
  <si>
    <t>Opłaty na rzecz budżetów jednostek budżetowych</t>
  </si>
  <si>
    <t>Młodzieżowe ośrodki wychowawcze</t>
  </si>
  <si>
    <t xml:space="preserve">dotacje na zadania bieżące </t>
  </si>
  <si>
    <t xml:space="preserve">Dotacja celowa na pomoc finansową udzielaną między jednostkami samorządu terytorialnego na dofinansowanie własnych zadań bieżących </t>
  </si>
  <si>
    <t>Rodzina</t>
  </si>
  <si>
    <t>85503</t>
  </si>
  <si>
    <t>Karta Dużej Rodziny</t>
  </si>
  <si>
    <t>Wspieranie rodziny</t>
  </si>
  <si>
    <t>Gospodarka komunalna i ochrona środowiska</t>
  </si>
  <si>
    <t>2002</t>
  </si>
  <si>
    <t>2052</t>
  </si>
  <si>
    <t>4012</t>
  </si>
  <si>
    <t>4042</t>
  </si>
  <si>
    <t>4112</t>
  </si>
  <si>
    <t>4122</t>
  </si>
  <si>
    <t>4211</t>
  </si>
  <si>
    <t>4221</t>
  </si>
  <si>
    <t>4222</t>
  </si>
  <si>
    <t>4261</t>
  </si>
  <si>
    <t>4302</t>
  </si>
  <si>
    <t>4382</t>
  </si>
  <si>
    <t>4392</t>
  </si>
  <si>
    <t>4411</t>
  </si>
  <si>
    <t>4412</t>
  </si>
  <si>
    <t>4421</t>
  </si>
  <si>
    <t>4422</t>
  </si>
  <si>
    <t>4441</t>
  </si>
  <si>
    <t>4712</t>
  </si>
  <si>
    <t>6062</t>
  </si>
  <si>
    <t>6202</t>
  </si>
  <si>
    <t>90008</t>
  </si>
  <si>
    <t>90019</t>
  </si>
  <si>
    <t>Wpływy i wydatki związane z gromadzeniem środków z opłat i kar za korzystanie ze środowiska</t>
  </si>
  <si>
    <t>90020</t>
  </si>
  <si>
    <t>Wpływy i wydatki związane z gromadzeniem środków z opłat produktowych</t>
  </si>
  <si>
    <t>90024</t>
  </si>
  <si>
    <t>Wpływy i wydatki związane z wprowadzeniem do obrotu baterii i akumulatorów</t>
  </si>
  <si>
    <t>Kultura i ochrona dziedzictwa narodowego</t>
  </si>
  <si>
    <t>Pozostałe zadania w zakresie kultury</t>
  </si>
  <si>
    <t>92106</t>
  </si>
  <si>
    <t xml:space="preserve">Teatry </t>
  </si>
  <si>
    <t>2480</t>
  </si>
  <si>
    <t>Dotacja podmiotowa z budżetu dla samorządowej instytucji kultury</t>
  </si>
  <si>
    <t>92108</t>
  </si>
  <si>
    <t>92109</t>
  </si>
  <si>
    <t>Domy i ośrodki kultury, świetlice i kluby</t>
  </si>
  <si>
    <t>92110</t>
  </si>
  <si>
    <t>Galerie i biura wystaw artystycznych</t>
  </si>
  <si>
    <t>92114</t>
  </si>
  <si>
    <t>Pozostałe instytucje kultury</t>
  </si>
  <si>
    <t>92118</t>
  </si>
  <si>
    <t>Muzea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</si>
  <si>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</si>
  <si>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</si>
  <si>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</si>
  <si>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6570</t>
  </si>
  <si>
    <t>Dotacja celowa przekazana z budżetu na finansowanie lub dofinansowanie zadań inwestycyjnych obiektów zabytkowych jednostkom niezaliczanym do sektora finansów publicznych</t>
  </si>
  <si>
    <t>92195</t>
  </si>
  <si>
    <t>Ogrody botaniczne i zoologiczne oraz naturalne obszary i obiekty chronionej przyrody</t>
  </si>
  <si>
    <t>92502</t>
  </si>
  <si>
    <t>Kultura fizyczna</t>
  </si>
  <si>
    <t>6300</t>
  </si>
  <si>
    <t>Dotacja celowa na pomoc finansową  udzielaną między jednostkami samorządu terytorialnego na dofinansowanie własnych zadań inwestycyjnych i zakupów inwestycyjnych</t>
  </si>
  <si>
    <t>Zadania w zakresie kultury fizycznej</t>
  </si>
  <si>
    <t>dotacje  na zadania bieżące:</t>
  </si>
  <si>
    <t>2820</t>
  </si>
  <si>
    <t>Dotacja celowa z budżetu na finansowanie lub dofinansowanie zadań zleconych do realizacji stowarzyszeniom</t>
  </si>
  <si>
    <t>6190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</si>
  <si>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</si>
  <si>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Razem:</t>
  </si>
  <si>
    <t xml:space="preserve">ZPK </t>
  </si>
  <si>
    <t>OT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</si>
  <si>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</si>
  <si>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</si>
  <si>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</si>
  <si>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</si>
  <si>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</si>
  <si>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</si>
  <si>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</si>
  <si>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</si>
  <si>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</si>
  <si>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</si>
  <si>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</si>
  <si>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</si>
  <si>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</si>
  <si>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 xml:space="preserve">na realizację zadania pn.: "Prace związane z ochroną zabytków w ramach Rządowego Programu Odbudowy Zabytków", w tym:
1) Parafia Rzymskokatolicka pw. św. Stanisława Biskupa i Męczennika w Boguchwale -  703.891,-zł, 
2) Parafia Rzymskokatolicka pw. św. Stanisława BM w Lubaczowie – 1.500.000,-zł,
3) Parafia Rzymskokatolicka pw. św. Wojciecha i Stanisława w Rzeszowie – 1.161.965,-zł, 
4) Parafia Rzymskokatolicka pw. św. Jana Chrzciciela i św. Barbary w Ulanowie – 
946.772,-zł, 
5) Parafia Rzymskokatolicka pw. św. Wawrzyńca w Rymanowie – 1.500.000,-zł, 
6) Parafia Rzymskokatolicka pw. św. Stanisława BM w Lubaczowie -  800.000,-zł, 
7) Parafia Rzymskokatolicka pw. św. Piotra i Pawła w Nowym Żmigrodzie - 
1.400.000,- zł, 
8) Klasztor św. Marii Magdaleny Zakonu Braci Mniejszych Konwentualnych (Franciszkanów) w Przemyślu - 484.125,-zł. </t>
  </si>
  <si>
    <t>90007</t>
  </si>
  <si>
    <t>Plan dochodów na 2025 r. według działów, rozdziałów, paragrafów klasyfikacji budżetowej oraz źródeł dochodów</t>
  </si>
  <si>
    <t xml:space="preserve">Wojewódzki Dom Kultury w Rzeszowie </t>
  </si>
  <si>
    <t>Realizacja zadań inwestycyjnych pn.: 
a) Przebudowa pomieszczeń byłego Bloku Operacyjnego i ZOL pod potrzeby Oddziału i Poradni Dermatologicznej w budynku przy ul. Grodzkiej 45 - 3.000.000,-zł,
b) Przebudowa pomieszczeń Oddziału Kardiologicznego  - 5.832.158,-zł,
c) Montaż systemów klimatyzacji w pomieszczeniach Wojewódzkiego Szpitala Podkarpackiego im. Jana Pawła II w Krośnie - 384.160,-zł,
d) Zakup sprzętu i aparatury medycznej dla Wojewódzkiego Szpitala Podkarpackiego im. Jana Pawła II w Krośnie - 2.687.469,-zł,
e) Rozwój opieki paliatywnej, geriatrycznej i leczniczej, a także poprawa jakości usług medycznych dla pacjentów z chorobami nowotworowymi w szpitalach Lwowa, Tarnopola i Krosna - 1.111.709,-zł,
f) Poprawa dostępności do kompleksu budynków Wojewódzkiego Szpitala Podkarpackiego im. Jana Pawła II w Krośnie poprzez przebudowę układu komunikacyjnego i parkingów- etap I – 2.003.302,-zł.</t>
  </si>
  <si>
    <t>Realizacja zadań inwestycyjnych pn.: 
a) Modernizacja pokrycia dachowego budynku Wojewódzkiej Stacji Pogotowia Ratunkowego w Rzeszowie ul. Wyzwolenia 4 - część II - 1.600.000,-zł,
b) Modernizacja pokrycia dachowego budynku Wojewódzkiej Stacji Pogotowia Ratunkowego w Rzeszowie ul. Poniatowskiego 4 - 300.000,-zł,
c) Zakup ambulansu wraz z niezbędnym wyposażeniem na potrzeby realizacji zadań Wojewódzkiej Stacji Pogotowia Ratunkowego w Rzeszowie - 961.170,-zł.</t>
  </si>
  <si>
    <t>Realizacja zadań inwestycyjnych pn.:
1) Modernizacja systemu klimatyzacji   - 240.891,-zł,
2) Dostosowanie budynków Teatru im. Wandy Siemaszkowej do obowiązujących przepisów ochrony pożarowej - 1.548.382,- zł,
3) Zakup mikrofonów z akcesoriami - 95.219,-zł,
4) Zakup zestawów komputerowych wraz z oprogramowaniem - 38.088,-zł,
5) Zakup aparatów oświetleniowych - wymiana na energooszczędne źródła LED - 142.828,-zł,
6) Budowa Nowej Sceny Teatru im. Wandy Siemaszkowej w Rzeszowie - 3.582.932,-zł.</t>
  </si>
  <si>
    <t>Realizacja zadań inwestycyjnych pn.: 
1) Zakup sprzętu komputerowego wraz z wielofunkcyjnym urządzeniem peryferyjnym  - 20.500,-zł,
2) Zakup futerałów na instrumenty - 16.000,-zł,
3) Zakup maszyny szorująco-myjącej - 23.000,-zł,
4) Fotowoltaika zintegrowana z budynkiem - 1.500.000,-zł,
5) Wymiana oświetlenia scenicznego - 300.000,-zł.</t>
  </si>
  <si>
    <t>Realizacja zadań inwestycyjnych pn.:
a) Modernizacja obiektu dawnego składu węgla WDK w Rzeszowie z przeznaczeniem na pomieszczenia magazynowe - 400.000,-zł,
b) Zakup fortepianu koncertowego – 600.000 zł,
c) Kompleksowa modernizacja  pomieszczeń  Orkiestry Szałamaistek – 240.000 zł,
d) System nagłośnienia przestrzeni PCN "Łukasiewicz" – 21.000 zł,
e) Kompleksowa modernizacja sztankietów scenicznych na scenie widowiskowo-kinowej WDK - 250.000 zł,
f) Podkarpacka Kronika Filmowa – 100.000 zł,
g) Wyposażenie pracowni Biologii – 50.000 zł,
h) Projektor multimedialny ultrakrótkoogniskowy – 30.000 zł,
i) Opracowanie kompleksowej dokumentacji projektowej dla inwestycji: Rozbudowa i przebudowa budynku WDK w Rzeszowie wraz z zagospodarowaniem skweru im. G. Gęsickiej i budową parkingów od strony południowej - 900.000,-zł,
j) Podkarpacki Regionalny Fundusz Filmowy - wsparcie produkcji filmowej - 1.000.000,-zł,
k) Zakup instrumentów szałamai dla Dziewczęcej Orkiestry Szałamaistek - 230.000 zł,
l) Program księgowy wraz z systemem EZD – 150.000 zł.</t>
  </si>
  <si>
    <t>Realizacja zadań inwestycyjnych pn.:
1) Modernizacja grobli na stawie dużym – 120.000,-zł,
2) Modernizacja monitoringu – 30.000,-zł,
3) Rozbudowa zabytkowego budynku drewnianego (Kalwaria) – 40.000,-zł.
4) Budowa dwóch wyjść/wyjść do podziemnej trasy turystycznej w Arboretum w Bolestraszycach - 212.809,-zł.</t>
  </si>
  <si>
    <t>Realizacja zadań inwestycyjnych: 
a) Kompleksowy system ochrony i monitoringu budynku głównego i agend WiMBP w Rzeszowie – 220.000,-zł,
b) Nowoczesne stanowisko obsługi czytelników w Wypożyczalni Głównej – 31.000,-zł.</t>
  </si>
  <si>
    <t>Realizację zadań inwestycyjnych pn.: 
a) Opracowanie dokumentacji projektowej na przebudowę elektronicznych systemów alarmowych w budynku Zamku – 73.500,-zł,
b) Dokumentacja techniczna na modernizację, przebudowę i zmianę sposobu użytkowania pomieszczeń po Hotelu oraz Restauracji Zamkowej na pomieszczenia biurowe i magazynowe – 150.000,-zł,
c) Instalacja systemu monitoringu parametrów klimatu w budynku Kasyna – 35.000,-zł,
d) Aktualizacja projektu i programu prac konserwatorskich - winda osobowa w budynku Zamku – 59.000,-zł,
e) Ochrona i rozwój dziedzictwa kulturowego dawnej Ordynacji Łańcuckiej poprzez prace remontowe, konserwatorskie oraz przebudowę i wykreowanie przestrzeni ekspozycyjnych w Pałacu Myśliwskim w Julinie OR- KA V - 1.202.462,-zł.</t>
  </si>
  <si>
    <t>Realizacja wskazanych zadań i programów:
a) Wystawa czasowa "Barwa i broń w wersji mikro" - 111.250 zł,
b) Wystawa czasowa „Wesele jedzie!” – 35.000 zł,
c) Wydanie drukiem "Galeria Dąmbskich" - wydawnictwo jubileuszowe z okazji 90-lecia Muzeum Okręgowego w Rzeszowie – 39.400 zł,
d) Wystawa jubileuszowa - 125 rocznica urodzin F. Kotuli i 35 rocznica Powstania Muzeum Etnograficznego – 22.000 zł,
e) Wykonanie programu prac konserwatorskich polichromii w Sali gościnnej oraz krużgankach parteru budynku zabytkowego Muzeum Okręgowego w Rzeszowie – 100.000 zł,
f) Kontynuacja badań terenowych "Etnopodkarpackie" - 55.000,-zł.</t>
  </si>
  <si>
    <t>Realizacja zadań inwestycyjnych pn.: 
a) Budowa zespołu obiektów Parku Etnograficznego Muzeum Kultury Ludowej w Kolbuszowej (strefa zaplecza "A"): kontynuacja prac budowlanych Rządcówki z Rudnej Wielkiej – II etap - 820.000,-zł,
b) Rozbudowa sektora rzeszowskiego – uzupełnienie zagrody z Budziwoja, przeniesienie stajni z Wiercan - 120.000,-zł,
c) Budowa zespołu obiektów Parku Etnograficznego Muzeum Kultury Ludowej w Kolbuszowej (strefa zaplecza "A"): kontynuacja prac budowlanych budynku socjalno-warsztatowego – etap I - 400.000,-zł,
d) Zakup szlifierki taśmowej wraz z osprzętem – 14.000,-zł,
e) Zachowanie dziedzictwa kulturowego i podniesienie atrakcyjności turystycznej regionu poprzez rozbudowę Parku Etnograficznego Muzeum Kultury Ludowej w Kolbuszowej - Recepcja Parku Etnograficznego Muzeum Kultury Ludowej w Kolbuszowej - 1.428.985,-zł,
f) Lasowiackie garncarstwo - 520.000,-zł.</t>
  </si>
  <si>
    <t>Realizacja wskazanych zadań i programów:
a) 25. Międzynarodowy Festiwal Jazzowy „Jazz bez…" - 60.000,-zł,
b) 46. Biesiadę Teatralną – Konfrontacje Zespołów Teatralnych Małych Form w Horyńcu Zdroju, reminiscencje horynieckie - 70.000,-zł,
c) 46. Ogólnopolski Festiwal Kapel Folkloru Miejskiego im. Jerzego Janickiego - 36.000,-zł,
d) realizacja projektów popularyzujących i interpretujących dziedzictwo regionalne Podkarpacia i Kresów Dawnej Rzeczypospolitej - 150.000,-zł,
e) CK JAZZ - 36.000,-zł,
f) Bardzo Młoda Kultura - 171.000 zł.</t>
  </si>
  <si>
    <t>Realizacja zadań inwestycyjnych: 
a) Modernizacja pomieszczeń po dawnej stolarni - 1.000.000,-zł,
b) Zakup kosiarki rotacyjnej i lemieszu do koparki - 25.000,-zł,
c) Zakup samochodu osobowo-towarowego – 250.000 zł,-zł,
d) Wykonanie polichromii w synagodze z Połańca – kontynuacja – 130.000,-zł,
e) Oprogramowanie wraz z aktualizacją do przeglądów technicznych – 6.000 zł,
f) System sygnalizacji pożaru, włamania i monitoring wizyjny magazynu zbiorów – 200.000,-zł,
g) System rejestracji biletów II etap - bramki biletowe, sprzedaż on-line, biletomat (z dostosowaniem dla osób o szczególnych potrzebach). Przebudowa traktów komunikacyjnych - 450.000,-zł,
h) Instalacja fotowoltaiczna do 50 kW na ul. Rybickiego 3 w Sanoku  – 128.000 zł,
i) Instalacja fotowoltaiczna do 25 kW na ul. Traugutta 3 – 70.000,-zł,
j) Ulucz - koncepcja i wykonanie systemu pożarowego, antywłamaniowego oraz monitoringu wizyjnego z przyłączem elektrycznym - 490.000,-zł.</t>
  </si>
  <si>
    <t>Realizacja zadań inwestycyjnych pn. 
a) Zakup zestawu narządzi warsztatowych z szafką – 16.000 zł,
b) Zakup wyposażenia do kawiarenki – 11.000,-zł,
c) Wykorzystanie e-usług w udostępnianiu dziedzictwa kulturowego Muzeum Marii Konopnickiej w Żarnowcu – 36.000,-zł,
d) Restauracja i poprawa infrastruktury Muzeum Marii Konopnickiej w Żarnowcu - 2.809.255,-zł.</t>
  </si>
  <si>
    <t xml:space="preserve">na realizację Programu „Podkarpacki Program Wsparcia Obszarów Zależnych od Rybactwa i Akwakultury Śródlądowej 2024-2026” </t>
  </si>
  <si>
    <t xml:space="preserve">Województwo Małopolskie </t>
  </si>
  <si>
    <t xml:space="preserve"> Plan wydatków budżetu Województwa Podkarpackiego na 2025r. -  
na zadania realizowane w ramach programów finansowanych z udziałem środków,
o których mowa w art. 5 ust. 1 pkt 2 i 3, ustawy o finansach publicznych 
(wg działów, rozdziałów, paragrafów i rodzajów wydatków)</t>
  </si>
  <si>
    <t>Jednostka realizująca / Nazwa zadania / Program</t>
  </si>
  <si>
    <t>Kwota ogółem w 2025r.</t>
  </si>
  <si>
    <t>budżet województwa</t>
  </si>
  <si>
    <t>środki UE</t>
  </si>
  <si>
    <t>budżet państwa</t>
  </si>
  <si>
    <t>inne</t>
  </si>
  <si>
    <t>6.</t>
  </si>
  <si>
    <t>7.</t>
  </si>
  <si>
    <t>8.</t>
  </si>
  <si>
    <t>9.</t>
  </si>
  <si>
    <t>10.</t>
  </si>
  <si>
    <t>I</t>
  </si>
  <si>
    <t>URZĄD MARSZAŁKOWSKI WOJEWÓDZTWA PODKARPACKIEGO W RZESZOWIE</t>
  </si>
  <si>
    <t>1</t>
  </si>
  <si>
    <r>
      <t xml:space="preserve">Dotacja celowa na rzecz beneficjentów osi priorytetowych I-VI RPO WP na lata 2014-2020 realizujących projekty o charakterze rewitalizacyjnym
</t>
    </r>
    <r>
      <rPr>
        <sz val="9"/>
        <color rgb="FFFF0000"/>
        <rFont val="Arial"/>
        <family val="2"/>
        <charset val="238"/>
      </rPr>
      <t>Regionalny Program Operacyjny Województwa Podkarpackiego na lata 2014-2020 (WPF)
(Departament Zarządzania Regionalnym Programem Operacyjnym)</t>
    </r>
  </si>
  <si>
    <t>OGÓŁEM
z tego:</t>
  </si>
  <si>
    <t>wydatki majątkowe</t>
  </si>
  <si>
    <t>2</t>
  </si>
  <si>
    <r>
      <t xml:space="preserve">Dotacja celowa na rzecz beneficjentów osi priorytetowych I-VI RPO WP na lata 2014-2020 realizujących projekty o charakterze innym niż rewitalizacyjny
</t>
    </r>
    <r>
      <rPr>
        <sz val="9"/>
        <color rgb="FFFF0000"/>
        <rFont val="Arial"/>
        <family val="2"/>
        <charset val="238"/>
      </rPr>
      <t>Regionalny Program Operacyjny Województwa Podkarpackiego na lata 2014-2020 (WPF)
(Departament Zarządzania Regionalnym Programem Operacyjnym)</t>
    </r>
  </si>
  <si>
    <t>6669</t>
  </si>
  <si>
    <t>85112</t>
  </si>
  <si>
    <t>wydatki bieżące,
w tym:</t>
  </si>
  <si>
    <t>wynagrodzenia wraz z pochodnymi</t>
  </si>
  <si>
    <t>pozostałe wydatki bieżące</t>
  </si>
  <si>
    <t>6068</t>
  </si>
  <si>
    <r>
      <t xml:space="preserve">Zatrudnienie pracowników zaangażowanych w FEP w 2025r.
</t>
    </r>
    <r>
      <rPr>
        <sz val="9"/>
        <rFont val="Arial"/>
        <family val="2"/>
        <charset val="238"/>
      </rPr>
      <t>Pomoc Techniczna (EFRR) FEP 2021-2027 (WPF)</t>
    </r>
    <r>
      <rPr>
        <i/>
        <sz val="9"/>
        <rFont val="Arial"/>
        <family val="2"/>
        <charset val="238"/>
      </rPr>
      <t xml:space="preserve">
(Departament Organizacyjno - Prawny)</t>
    </r>
  </si>
  <si>
    <t>3</t>
  </si>
  <si>
    <r>
      <t xml:space="preserve">Wsparcie wdrażania FEP w 2025r.
</t>
    </r>
    <r>
      <rPr>
        <sz val="9"/>
        <rFont val="Arial"/>
        <family val="2"/>
        <charset val="238"/>
      </rPr>
      <t>Pomoc Techniczna (EFRR) FEP 2021-2027 (WPF)
(Departament Organizacyjno- Prawny)</t>
    </r>
  </si>
  <si>
    <t>4</t>
  </si>
  <si>
    <t>Wsparcie partnerów spoza administracji w ramach KM FEP 2021-2027 w 2025 r.
Pomoc Techniczna (EFRR) FEP 2021-2027 (WPF)
(Departament Organizacyjno- Prawny)</t>
  </si>
  <si>
    <t>dotacje dla partnerów</t>
  </si>
  <si>
    <t>5</t>
  </si>
  <si>
    <r>
      <t xml:space="preserve">
Podkarpackie - Inteligentny Region
</t>
    </r>
    <r>
      <rPr>
        <sz val="9"/>
        <rFont val="Arial"/>
        <family val="2"/>
        <charset val="238"/>
      </rPr>
      <t>Program regionalny Fundusze Europejskie dla Podkarpacia 2021-2027 (WPF)
(Departament Rozwoju Regionalnego)</t>
    </r>
  </si>
  <si>
    <t>dotacje dla odbiorców ostatecznych</t>
  </si>
  <si>
    <t>6</t>
  </si>
  <si>
    <t>7</t>
  </si>
  <si>
    <r>
      <t xml:space="preserve">Poszerzając horyzonty - stypendia sportowe dla uczniów szkół podstawowych - edycja II
</t>
    </r>
    <r>
      <rPr>
        <sz val="9"/>
        <rFont val="Arial"/>
        <family val="2"/>
        <charset val="238"/>
      </rPr>
      <t>Program regionalny Fundusze Europejskie dla Podkarpacia 2021-2027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</si>
  <si>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8</t>
  </si>
  <si>
    <r>
      <t xml:space="preserve">Poszerzając horyzonty - stypendia naukowe dla uczniów szkół zawodowych - edycja II
</t>
    </r>
    <r>
      <rPr>
        <sz val="9"/>
        <rFont val="Arial"/>
        <family val="2"/>
        <charset val="238"/>
      </rPr>
      <t>Program regionalny Fundusze Europejskie dla Podkarpacia 2021-2027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</si>
  <si>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9</t>
  </si>
  <si>
    <r>
      <t xml:space="preserve">Poszerzając horyzonty - stypendia naukowe dla licealistów - edycja II
</t>
    </r>
    <r>
      <rPr>
        <sz val="9"/>
        <rFont val="Arial"/>
        <family val="2"/>
        <charset val="238"/>
      </rPr>
      <t>Program regionalny Fundusze Europejskie dla Podkarpacia 2021-2027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</si>
  <si>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10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</si>
  <si>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</si>
  <si>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11</t>
  </si>
  <si>
    <r>
      <t xml:space="preserve">Pomoc techniczna
</t>
    </r>
    <r>
      <rPr>
        <sz val="9"/>
        <rFont val="Arial"/>
        <family val="2"/>
        <charset val="238"/>
      </rPr>
      <t>Plan Strategiczny dla Wspólnej Polityki Rolnej na lata 2023-2027
(Departament Programów Rozwoju Obszarów Wiejskich)</t>
    </r>
  </si>
  <si>
    <t>12</t>
  </si>
  <si>
    <r>
      <t xml:space="preserve">Pomoc techniczna
</t>
    </r>
    <r>
      <rPr>
        <sz val="9"/>
        <rFont val="Arial"/>
        <family val="2"/>
        <charset val="238"/>
      </rPr>
      <t>Program Fundusze Europejskie dla Rybactwa 2021-2027
(Departament Programów Rozwoju Obszarów Wiejskich)</t>
    </r>
  </si>
  <si>
    <t>13</t>
  </si>
  <si>
    <r>
      <t xml:space="preserve">Punkty Informacyjne Funduszy Europejskich - PPT FE
</t>
    </r>
    <r>
      <rPr>
        <sz val="9"/>
        <rFont val="Arial"/>
        <family val="2"/>
        <charset val="238"/>
      </rPr>
      <t>Program Pomoc techniczna dla Funduszy Europejskich 2021-2027 (WPF)
(Biuro Informacji o Funduszach Europejskich)</t>
    </r>
  </si>
  <si>
    <t>2918</t>
  </si>
  <si>
    <t>2919</t>
  </si>
  <si>
    <t>4569</t>
  </si>
  <si>
    <t>14</t>
  </si>
  <si>
    <r>
      <t xml:space="preserve">Regiony Rewitalizacji Edycja 3.0
</t>
    </r>
    <r>
      <rPr>
        <sz val="9"/>
        <rFont val="Arial"/>
        <family val="2"/>
        <charset val="238"/>
      </rPr>
      <t>Program Pomoc techniczna dla Funduszy Europejskich 2021-2027 (WPF)
(Departament Gospodarki Regionalnej)</t>
    </r>
  </si>
  <si>
    <t>15</t>
  </si>
  <si>
    <r>
      <t xml:space="preserve">Uwolnienie zielonej gospodarki wodorowej dla MŚP w regionach europejskich
</t>
    </r>
    <r>
      <rPr>
        <sz val="9"/>
        <rFont val="Arial"/>
        <family val="2"/>
        <charset val="238"/>
      </rPr>
      <t>Program Interreg Europa 2021-2027 (WPF)
(Departament Gospodarki Regionalnej)</t>
    </r>
  </si>
  <si>
    <t>16</t>
  </si>
  <si>
    <r>
      <t xml:space="preserve">Dane satelitarne i Infrastruktura Danych Przestrzennych (SDI) dla zarządzania regionalnego opartego na dowodach
</t>
    </r>
    <r>
      <rPr>
        <sz val="9"/>
        <rFont val="Arial"/>
        <family val="2"/>
        <charset val="238"/>
      </rPr>
      <t>Program Interreg Europa 2021-2027 (WPF)
(Departament Gospodarki Regionalnej)</t>
    </r>
  </si>
  <si>
    <t>17</t>
  </si>
  <si>
    <r>
      <t xml:space="preserve">Poprawa polityki rowerowej z uwzględnieniem odporności na zmianę klimatu, dostępności i zwiększenia bezpieczeństwa (CycleRight)
</t>
    </r>
    <r>
      <rPr>
        <sz val="9"/>
        <rFont val="Arial"/>
        <family val="2"/>
        <charset val="238"/>
      </rPr>
      <t>Program Interreg Europa 2021-2027 (WPF)
(Departament Gospodarki Regionalnej)</t>
    </r>
  </si>
  <si>
    <t>18</t>
  </si>
  <si>
    <r>
      <t xml:space="preserve">Zrównoważone obszary chronione jako kluczowa wartość dla dobrobytu człowieka
</t>
    </r>
    <r>
      <rPr>
        <sz val="9"/>
        <rFont val="Arial"/>
        <family val="2"/>
        <charset val="238"/>
      </rPr>
      <t>Program Interreg Europa 2021-2027 (WPF)
(Departament Gospodarki Regionalnej)</t>
    </r>
  </si>
  <si>
    <t>19</t>
  </si>
  <si>
    <t>20</t>
  </si>
  <si>
    <r>
      <t xml:space="preserve">Pomoc Techniczna Programu Interreg Polska - Słowacja 2021-2027
</t>
    </r>
    <r>
      <rPr>
        <sz val="9"/>
        <rFont val="Arial"/>
        <family val="2"/>
        <charset val="238"/>
      </rPr>
      <t>Program Interreg Polska - Słowacja 2021-2027 (WPF)
(Departament Gospodarki Regionalnej)</t>
    </r>
  </si>
  <si>
    <t>21</t>
  </si>
  <si>
    <t>22</t>
  </si>
  <si>
    <r>
      <t xml:space="preserve">Skuteczne wdrożenie programu ochrony powietrza dla województwa podkarpackiego z uwzględnieniem problemu ubóstwa energetycznego: „Podkarpackie – żyj i oddychaj” (LIFE Podkarpackie) 
</t>
    </r>
    <r>
      <rPr>
        <sz val="9"/>
        <rFont val="Arial"/>
        <family val="2"/>
        <charset val="238"/>
      </rPr>
      <t>Instrument finansowy LIFE (WPF)
(Departament Ochrony Środowiska)</t>
    </r>
  </si>
  <si>
    <t>26</t>
  </si>
  <si>
    <t>Zwroty dotacji  beneficjentów realizujących projekty w ramach osi I-VII
Regionalny Program Operacyjny Województwa Podkarpackiego na lata 2007-2013
(Departament Gospodarki Regionalnej)</t>
  </si>
  <si>
    <t>23</t>
  </si>
  <si>
    <r>
      <t xml:space="preserve">
Cyberbezpieczny Samorząd
</t>
    </r>
    <r>
      <rPr>
        <sz val="9"/>
        <rFont val="Arial"/>
        <family val="2"/>
        <charset val="238"/>
      </rPr>
      <t>Program Fundusze Europejskie na Rozwój Cyfrowy 2021-2027 (WPF)
(Departament Społeczeństwa Informacyjnego)</t>
    </r>
  </si>
  <si>
    <t>II</t>
  </si>
  <si>
    <t>PODKARPACKI ZARZĄD DRÓG WOJEWÓDZKICH W RZESZOWIE</t>
  </si>
  <si>
    <r>
      <t xml:space="preserve">Przebudowa/rozbudowa drogi wojewódzkiej nr 881 na odcinku Kańczuga - Pruchnik - etap II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</si>
  <si>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Rozbudowa DW 988 na odcinku od miejscowości Czudec do miejscowości Zaborów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</si>
  <si>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Rozbudowa drogi wojewódzkiej nr 986 na odcinku Ostrów - Ropczyce wraz z budową mostu na rzece Wielopolka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</si>
  <si>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Przebudowa i rozbudowa DW 878 na odcinku Tyczyn - Dylągówka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</si>
  <si>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Przebudowa i rozbudowa drogi wojewódzkiej Nr 877 na odcinku Dylągówka - Szklary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</si>
  <si>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Rozbudowa i budowa drogi wojewódzkiej nr 835 na odcinku Szklary - Dynów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</si>
  <si>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Przebudowa/rozbudowa/budowa drogi wojewódzkiej nr 865 na odcinku Sobiecin - Cieszanów
</t>
    </r>
    <r>
      <rPr>
        <sz val="9"/>
        <rFont val="Arial"/>
        <family val="2"/>
        <charset val="238"/>
      </rPr>
      <t>Program Fundusze Europejskie dla Polski Wschodniej 2021-2027 (WPF)</t>
    </r>
  </si>
  <si>
    <r>
      <t xml:space="preserve">Od Beskidu Niskiego po Solinę
</t>
    </r>
    <r>
      <rPr>
        <sz val="9"/>
        <rFont val="Arial"/>
        <family val="2"/>
        <charset val="238"/>
      </rPr>
      <t>Program Interreg Polska-Słowacja 2021-2027 (WPF)</t>
    </r>
  </si>
  <si>
    <r>
      <t xml:space="preserve">Łączymy pogranicze przez Duklę
</t>
    </r>
    <r>
      <rPr>
        <sz val="9"/>
        <rFont val="Arial"/>
        <family val="2"/>
        <charset val="238"/>
      </rPr>
      <t>Program Interreg Polska-Słowacja 2021-2027 (WPF)</t>
    </r>
  </si>
  <si>
    <r>
      <t xml:space="preserve">Łączymy pogranicze Karpat Wschodnich
</t>
    </r>
    <r>
      <rPr>
        <sz val="9"/>
        <rFont val="Arial"/>
        <family val="2"/>
        <charset val="238"/>
      </rPr>
      <t>Program Interreg Polska-Słowacja 2021-2027 (WPF)</t>
    </r>
  </si>
  <si>
    <t>III</t>
  </si>
  <si>
    <t>WOJEWÓDZKI URZĄD PRACY W RZESZOWIE</t>
  </si>
  <si>
    <r>
      <t xml:space="preserve">Dotacja celowa na rzecz beneficjentów priorytetu 7 FEP 2021-2027
</t>
    </r>
    <r>
      <rPr>
        <sz val="9"/>
        <rFont val="Arial"/>
        <family val="2"/>
        <charset val="238"/>
      </rPr>
      <t>Program regionalny Fundusze Europejskie dla Podkarpacia 2021-2027 (WPF)</t>
    </r>
    <r>
      <rPr>
        <i/>
        <sz val="9"/>
        <rFont val="Arial"/>
        <family val="2"/>
        <charset val="238"/>
      </rPr>
      <t xml:space="preserve">
</t>
    </r>
  </si>
  <si>
    <r>
      <t xml:space="preserve">Regiony Rewitalizacji Edycja 3.0
</t>
    </r>
    <r>
      <rPr>
        <sz val="9"/>
        <rFont val="Arial"/>
        <family val="2"/>
        <charset val="238"/>
      </rPr>
      <t>Program Pomoc techniczna dla Funduszy Europejskich 2021-2027 (WPF)</t>
    </r>
  </si>
  <si>
    <r>
      <t xml:space="preserve">Pomoc techniczna FEP dla WUP w 2025 roku
</t>
    </r>
    <r>
      <rPr>
        <sz val="9"/>
        <rFont val="Arial"/>
        <family val="2"/>
        <charset val="238"/>
      </rPr>
      <t>Pomoc Techniczna (EFS+) - program regionalny Fundusze Europejskie dla Podkarpacia 2021-2027 (WPF)</t>
    </r>
  </si>
  <si>
    <r>
      <t xml:space="preserve">Aktywizacja zawodowa osób młodych bezrobotnych w wieku 18-29 lat, wsparcie rozwoju przedsiębiorczości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</si>
  <si>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Orientuj się !
</t>
    </r>
    <r>
      <rPr>
        <sz val="9"/>
        <rFont val="Arial"/>
        <family val="2"/>
        <charset val="238"/>
      </rPr>
      <t>Program regionalny Fundusze Europejskie dla Podkarpacia 2021-2027 (WPF)</t>
    </r>
  </si>
  <si>
    <t>3027</t>
  </si>
  <si>
    <r>
      <t xml:space="preserve">Podkarpackie Centrum Integracji Cudzoziemców II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</si>
  <si>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Wsparcie rozwoju nowoczesnego kształcenia zawodowego, szkolnictwa wyższego oraz uczenia się przez całe życie
</t>
    </r>
    <r>
      <rPr>
        <sz val="9"/>
        <rFont val="Arial"/>
        <family val="2"/>
        <charset val="238"/>
      </rPr>
      <t>Krajowy Plan Odbudowy i Zwiększania Odporności (WPF)</t>
    </r>
  </si>
  <si>
    <r>
      <t xml:space="preserve">Zwroty w ramach projektu "Pomoc techniczna RPO WP na lata 2014-2020 dla Wojewódzkiego Urzędu Pracy w Rzeszowie na rok 2024"
</t>
    </r>
    <r>
      <rPr>
        <sz val="9"/>
        <color rgb="FFFF0000"/>
        <rFont val="Arial"/>
        <family val="2"/>
        <charset val="238"/>
      </rPr>
      <t>Pomoc Techniczna - Regionalny Program Operacyjny Województwa Podkarpackiego na lata 2014-2020</t>
    </r>
  </si>
  <si>
    <t>2958</t>
  </si>
  <si>
    <r>
      <t xml:space="preserve">Zwroty dotacji celowych beneficjentów priorytetu 7 FEP 2021-2027
</t>
    </r>
    <r>
      <rPr>
        <sz val="9"/>
        <color rgb="FFFF0000"/>
        <rFont val="Arial"/>
        <family val="2"/>
        <charset val="238"/>
      </rPr>
      <t>program regionalny Fundusze Europejskie dla Podkarpacia 2021-2027</t>
    </r>
    <r>
      <rPr>
        <i/>
        <sz val="9"/>
        <color rgb="FFFF0000"/>
        <rFont val="Arial"/>
        <family val="2"/>
        <charset val="238"/>
      </rPr>
      <t xml:space="preserve">
</t>
    </r>
  </si>
  <si>
    <t>2959</t>
  </si>
  <si>
    <t>6699</t>
  </si>
  <si>
    <t>Dotacja celowa dla beneficjentów realizujących projekty w ramach osi VII - IX
Regionalny Program Operacyjny Województwa Podkarpackiego na lata 2014-2020</t>
  </si>
  <si>
    <r>
      <t xml:space="preserve">Zwroty dotacji celowych beneficjentów realizujących projekty w ramach osi VII - IX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</si>
  <si>
    <r>
      <t xml:space="preserve">Zwroty dotacji beneficjentów realizujących projekty w ramach osi I
</t>
    </r>
    <r>
      <rPr>
        <sz val="9"/>
        <color rgb="FFFF0000"/>
        <rFont val="Arial"/>
        <family val="2"/>
        <charset val="238"/>
      </rPr>
      <t>Program Operacyjny Wiedza Edukacja Rozwój na lata 2014-2020</t>
    </r>
  </si>
  <si>
    <r>
      <t xml:space="preserve">Zwroty dotacji beneficjentów realizujących projekty w ramach priorytetów VI-IX
</t>
    </r>
    <r>
      <rPr>
        <sz val="9"/>
        <color rgb="FFFF0000"/>
        <rFont val="Arial"/>
        <family val="2"/>
        <charset val="238"/>
      </rPr>
      <t>Program Operacyjny Kapitał Ludzki</t>
    </r>
  </si>
  <si>
    <t>IV</t>
  </si>
  <si>
    <t>REGIONALNY OŚRODEK POLITYKI SPOŁECZNEJ W RZESZOWIE</t>
  </si>
  <si>
    <r>
      <t xml:space="preserve">Zwiększenie dostępu do usług wspierających funkcjonowanie dzieci, młodzieży, rodzin biologicznych i pieczy zastępczej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</si>
  <si>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Społeczna równowaga
</t>
    </r>
    <r>
      <rPr>
        <sz val="9"/>
        <rFont val="Arial"/>
        <family val="2"/>
        <charset val="238"/>
      </rPr>
      <t>Program Fundusze Europejskie dla Rozwoju Społecznego 2021-2027 (WPF)</t>
    </r>
  </si>
  <si>
    <r>
      <t xml:space="preserve">Socio-economic Integration of Refugees and Migrants (Integracja społeczno-ekonomiczna uchodźców i migrantów)
</t>
    </r>
    <r>
      <rPr>
        <sz val="9"/>
        <rFont val="Arial"/>
        <family val="2"/>
        <charset val="238"/>
      </rPr>
      <t xml:space="preserve">Program Interreg Europa 2021-2027 (WPF)
</t>
    </r>
  </si>
  <si>
    <t>dotacje dla beneficjentów</t>
  </si>
  <si>
    <r>
      <t xml:space="preserve">Women for Science, Technology, Engeneering and Mathematics in Europe (Kobiety dla nauki, technologii, inżynierii i matematyki w Europie)
</t>
    </r>
    <r>
      <rPr>
        <sz val="9"/>
        <rFont val="Arial"/>
        <family val="2"/>
        <charset val="238"/>
      </rPr>
      <t xml:space="preserve">Program Interreg Europa 2021-2027 (WPF)
</t>
    </r>
  </si>
  <si>
    <t>V</t>
  </si>
  <si>
    <t>PODKARPACKI ZESPÓŁ PLACÓWEK WOJEWÓDZKICH W RZESZOWIE</t>
  </si>
  <si>
    <r>
      <t xml:space="preserve">RaP STEAM - robotyka i programowanie w szkołach podstawowych z terenu województwa podkarpackiego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</si>
  <si>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Projekt akredytowany - nr projektu 2024-1-PL01-KA121-SCH-000210624
</t>
    </r>
    <r>
      <rPr>
        <sz val="9"/>
        <rFont val="Arial"/>
        <family val="2"/>
        <charset val="238"/>
      </rPr>
      <t>Erasmus + (WPF)</t>
    </r>
  </si>
  <si>
    <t>Tarnobrzeska Szkoła Ćwiczeń
Program regionalny Fundusze Europejskie dla Podkarpacia 2021-2027 (WPF)</t>
  </si>
  <si>
    <t>Zdrowo - cyfrowo w przedszkolu
Krajowy Plan Odbudowy i Zwiększania Odporności (WPF)</t>
  </si>
  <si>
    <t>Edukacja na cyfrowo
Krajowy Plan Odbudowy i Zwiększania Odporności (WPF)</t>
  </si>
  <si>
    <t>VI</t>
  </si>
  <si>
    <t>ZESPÓŁ PARKÓW KRAJOBRAZOWYCH W PRZEMYŚLU</t>
  </si>
  <si>
    <r>
      <t xml:space="preserve">Zrównoważone obszary chronione jako kluczowa wartość dla dobrobytu człowieka
</t>
    </r>
    <r>
      <rPr>
        <sz val="9"/>
        <rFont val="Arial"/>
        <family val="2"/>
        <charset val="238"/>
      </rPr>
      <t>Program Interreg Europa 2021-2027 (WPF)</t>
    </r>
  </si>
  <si>
    <t>VII</t>
  </si>
  <si>
    <t>ZESPÓŁ KARPACKICH PARKÓW KRAJOBRAZOWYCH W KROŚNIE</t>
  </si>
  <si>
    <t>VIII</t>
  </si>
  <si>
    <t>M-SCKZiU W PRZEMYŚLU</t>
  </si>
  <si>
    <r>
      <t xml:space="preserve">Branżowe Centrum Umiejętności (BCU) w dziedzinie pomocy społecznej
</t>
    </r>
    <r>
      <rPr>
        <sz val="9"/>
        <rFont val="Arial"/>
        <family val="2"/>
        <charset val="238"/>
      </rPr>
      <t>Krajowy Plan Odbudowy i Zwiększania Odporności (WPF)</t>
    </r>
  </si>
  <si>
    <t>IX</t>
  </si>
  <si>
    <t>M-SCKZiU W RZESZOWIE</t>
  </si>
  <si>
    <r>
      <t xml:space="preserve">Tworzenie i rozwój bazy dydaktycznej kształcenia zawodowego oraz infrastruktury sportowej w MSCKZiU Rzeszów
</t>
    </r>
    <r>
      <rPr>
        <sz val="9"/>
        <rFont val="Arial"/>
        <family val="2"/>
        <charset val="238"/>
      </rPr>
      <t>Program regionalny Fundusze Europejskie dla Podkarpacia 2021-2027 (WPF)</t>
    </r>
  </si>
  <si>
    <t>X</t>
  </si>
  <si>
    <t>M-SCKZiU W JAŚLE</t>
  </si>
  <si>
    <r>
      <t xml:space="preserve">Adaptacja Sali gimnastycznej na potrzeby pracowni opiekuna medycznego wraz z remontem przyległych pomieszczeń i doposażeniem pracowni przedmiotowych w Medyczno-Społecznym Centrum Kształcenia Zawodowego i Ustawicznego w Jaśle
</t>
    </r>
    <r>
      <rPr>
        <sz val="9"/>
        <rFont val="Arial"/>
        <family val="2"/>
        <charset val="238"/>
      </rPr>
      <t>Program regionalny Fundusze Europejskie dla Podkarpacia 2021-2027 (WPF)</t>
    </r>
  </si>
  <si>
    <t>RAZEM</t>
  </si>
  <si>
    <t>PODZIAŁ DOTACJI CELOWYCH NA REALIZACJĘ 
PROGRAMU REGIONALNEGO FUNDUSZE EUROPEJSKIE DLA PODKARPACIA 2021-2027</t>
  </si>
  <si>
    <t>1.Dotacje dla jednostek sektora finansów publicznych</t>
  </si>
  <si>
    <t>Kwota ogółem</t>
  </si>
  <si>
    <t>dotacje celowe dla partnerów projektu PZPW w Rzeszowie pn. RaP STEAM - robotyka i programowanie w szkołach podstawowych z terenu województwa podkarpackiego</t>
  </si>
  <si>
    <t>dotacje celowe na realizację projektów w ramach FEP 2021-2027</t>
  </si>
  <si>
    <t>dotacje celowe dla partnerów projektu ROPS w Rzeszowie pn. Zwiększenie dostępu do usług wspierających funkcjonowanie dzieci, młodzieży, rodzin biologicznych i pieczy zastępczej</t>
  </si>
  <si>
    <t>PODZIAŁ DOTACJI CELOWYCH NA REALIZACJĘ 
PROGRAMU POMOC TECHNICZNA DLA FUNDUSZY EUROPEJSKICH 2021-2027</t>
  </si>
  <si>
    <t>dotacja dla partnerów projektu UMWP w Rzeszowie pn. Regiony Rewitalizacji Edycja 3.0</t>
  </si>
  <si>
    <t>PODZIAŁ DOTACJI CELOWYCH NA REALIZACJĘ 
PROGRAMU JEDNOLITEGO RYNKU</t>
  </si>
  <si>
    <t>1. Dotacje dla jednostek spoza sektora finansów publicznych</t>
  </si>
  <si>
    <t>dotacja dla beneficjentów projektu UMWP w Rzeszowie pn. Inicjatywy na rzecz zrównoważonych, innowacyjnych praktyk, odporności i wzmocnienia pozycji MŚP z branży turystycznej (INSPIRES)</t>
  </si>
  <si>
    <t>dotacja dla partnera projektu UMWP w Rzeszowie pn. "Naftowe dziedzictwo działalności Ignacego Łukasiewicza"</t>
  </si>
  <si>
    <t>PODZIAŁ DOTACJI CELOWYCH NA REALIZACJĘ 
INSTRUMENTU FINANSOWEGO LIFE</t>
  </si>
  <si>
    <t>dotacja dla partnerów projektu pn. Skuteczne wdrożenie programu ochrony powietrza dla województwa podkarpackiego z uwzględnieniem problemu ubóstwa energetycznego: „Podkarpackie – żyj i oddychaj” (LIFE Podkarpackie)</t>
  </si>
  <si>
    <t>PODZIAŁ DOTACJI CELOWYCH NA REALIZACJĘ 
PROGRAMU INTERREG POLSKA - SŁOWACJA 2021-2027</t>
  </si>
  <si>
    <t>dotacja dla partnera projektu PZDW w Rzeszowie pn. Od Beskidu Niskiego po Solinę</t>
  </si>
  <si>
    <t>PODZIAŁ DOTACJI CELOWYCH NA REALIZACJĘ 
KRAJOWEGO PLANU OODBUDOWY I ZWIĘKSZANIA ODPORNOŚCI</t>
  </si>
  <si>
    <t>dotacja dla beneficjentów oraz partnera projektu PZPW w Rzeszowie pn. Zdrowo - cyfrowo w przedszkolu</t>
  </si>
  <si>
    <t>dotacja dla partnera projektu PZDW w Rzeszowie pn. Łączymy pogranicze przez Duklę</t>
  </si>
  <si>
    <r>
      <t xml:space="preserve">
Wsparcie MŚP w wejściu na rynki zagraniczne
</t>
    </r>
    <r>
      <rPr>
        <sz val="9"/>
        <rFont val="Arial"/>
        <family val="2"/>
        <charset val="238"/>
      </rPr>
      <t>Program regionalny Fundusze Europejskie dla Podkarpacia 2021-2027 (WPF)
(Departament Promocji i Turystyki)</t>
    </r>
  </si>
  <si>
    <r>
      <rPr>
        <i/>
        <sz val="9"/>
        <rFont val="Arial"/>
        <family val="2"/>
        <charset val="238"/>
      </rPr>
      <t>Komunikacja i widoczność Funduszy Europejskich na Podkarpaciu w 2025r.</t>
    </r>
    <r>
      <rPr>
        <sz val="9"/>
        <rFont val="Arial"/>
        <family val="2"/>
        <charset val="238"/>
      </rPr>
      <t xml:space="preserve">
Pomoc Techniczna (EFRR) FEP 2021-2027 (WPF)
(Departament Promocji i Turystyki)</t>
    </r>
  </si>
  <si>
    <t>Realizacja zadania pn. "Dofinansowanie zadań związanych z organizacją regionalnych kolejowych przewozów pasażerskich" w relacji Kraków - Jasło i Nowy Sącz - Jasło oraz wakacyjnych Jasło - Krynica Zdrój - Jasło na odcinku od granicy województw do stacji Jasło</t>
  </si>
  <si>
    <t>Remont i wyposażenie pracowni zajęć praktycznych w kierunku murarz-tynkarz w Szkole Branżowej I stopnia w Młodzieżowym Ośrodku Wychowawczym w Lubaczowie</t>
  </si>
  <si>
    <t>Realizacja zadania pn. "Budowa Podkarpackiego Centrum Lekkoatletycznego przy ul. Wyspiańskiego 22 w Rzeszowie"</t>
  </si>
  <si>
    <r>
      <t xml:space="preserve">Inicjatywy na rzecz zrównoważonych, innowacyjnych praktyk, odporności i wzmocnienia pozycji MŚP z branży turystycznej (INSPIRES)
</t>
    </r>
    <r>
      <rPr>
        <sz val="9"/>
        <rFont val="Arial"/>
        <family val="2"/>
        <charset val="238"/>
      </rPr>
      <t>Program Jednolitego Rynku (WPF)
(Departament Gospodarki Regionalnej)</t>
    </r>
  </si>
  <si>
    <t>dotacja celowa dla partnera projektu WUP w Rzeszowie pn. Aktywizacja zawodowa osób młodych bezrobotnych w wieku 18-29 lat, wsparcie rozwoju przedsiębiorczości</t>
  </si>
  <si>
    <t>dotacje celowe dla beneficjentów projektu WUP w Rzeszowie pn. Aktywizacja zawodowa osób młodych bezrobotnych w wieku 18-29 lat, wsparcie rozwoju przedsiębiorczości</t>
  </si>
  <si>
    <t>6. Obsługa długu jednostki samorządu terytorialnego</t>
  </si>
  <si>
    <t>na zadania i cele z zakresu rehabilitacji zawodowej i społecznej oraz zatrudniania osób niepełnosprawnych w ramach Wojewódzkiego Programu na Rzecz Wyrównywania Szans Osób Niepełnosprawnych i Przeciwdziałania ich Wykluczeniu Społecznemu na lata 2021-2030</t>
  </si>
  <si>
    <t>na zadania i cele z zakresu pomocy społecznej w ramach Wojewódzkiego Programu Pomocy Społecznej na lata 2024-2030</t>
  </si>
  <si>
    <t>na zadania z zakresu przeciwdziałania alkoholizmowi w ramach Wojewódzkiego Programu Profilaktyki i Rozwiązywania Problemów Alkoholowych oraz Przeciwdziałania Narkomanii na lata 2022-2030</t>
  </si>
  <si>
    <t>na zadania i cele publiczne z zakresu przeciwdziałania narkomanii w ramach  Wojewódzkiego Programu Profilaktyki i Rozwiązywania Problemów Alkoholowych oraz Przeciwdziałania Narkomanii na lata 2022-2030</t>
  </si>
  <si>
    <t>Realizację zadań inwestycyjnych pn.: 
a) Osuszenie fundamentów w kamienicy przy ulicy Szczepanika 2 – 900.000,-zł.
b) Wykonanie kanalizacji sanitarnej w kamienicy przy ulicy Szczepanika 2 - 50.000,-zł.
c) Zakup wyposażenia technicznego - 106.600,-zł,
d) Zakup systemu klimatyzacji i wentylacji - 100.000,-zł,
e) Zakup samochodu osobowego hybrydowego - 150.000,-zł,
f) Modernizacja Pałacu Biskupiego wraz z wdrożeniem nowoczesnej oferty kulturalnej Muzeum Podkarpackiego w Krośnie – 3.342.905,-zł.</t>
  </si>
  <si>
    <r>
      <t xml:space="preserve">Funkcjonowanie Biura RPK Program Interreg NEXT Polska - Ukraina w Rzeszowie w latach 2024-2026
</t>
    </r>
    <r>
      <rPr>
        <sz val="9"/>
        <rFont val="Arial"/>
        <family val="2"/>
        <charset val="238"/>
      </rPr>
      <t>Program Interreg NEXT Polska - Ukraina 2021-2027 (WPF)
(Biuro "Oddział Programu Współpracy Transgranicznej POLSKA-BIAŁORUŚ-UKRAINA 2014-2020 w Rzeszowie")</t>
    </r>
  </si>
  <si>
    <t>60014</t>
  </si>
  <si>
    <t>60016</t>
  </si>
  <si>
    <t>Drogi publiczne powiatowe</t>
  </si>
  <si>
    <t>Drogi publiczne gminne</t>
  </si>
  <si>
    <t>6230</t>
  </si>
  <si>
    <t>Dotacja celowa z budżetu na finansowanie lub dofinansowanie kosztów realizacji inwestycji i zakupów inwestycyjnych jednostek niezaliczanych do sektora finansów publicznych</t>
  </si>
  <si>
    <t>Realizacja zadań inwestycyjnych pn.: 
a) Przebudowa, modernizacja i doposażenie SOR oraz Zakładu Diagnostyki Obrazowej Wojewódzkiego Szpitala im. Św. Ojca Pio w Przemyślu - 2.500.000,-zł,
b) Reorganizacja wraz z modernizacją Stacji dializ, Serologii oraz Oddziału: Nefrologii, Otolaryngologii i Okulistyki w Wojewódzkim Szpitalu im. Św. Ojca Pio w Przemyślu - 4.919.000,-zł,
c) Wyposażenie w sprzęt oraz asortyment medyczny Pododdziału Kardiochirurgii w ramach istniejącego Oddziału Kardiologii z Pododdziałem Intensywnego Nadzoru Kardiologicznego, Pododdziałem Kardiologii Inwazyjnej wraz z salą operacyjną w ramach CBO w Wojewódzkim Szpitalu im. Św. Ojca Pio w Przemyślu - 10.041.136,-zł,
d) Zakup aparatów do znieczulania - 865.744,-zł,
e) Zakup aparatów do hemodializ wraz ze stanowiskami do dializ - 787.040,-zł,
f) Zakup sprzętu medycznego dla potrzeb Wojewódzkiego Szpitala im. Św. Ojca Pio w Przemyślu - 1.500.000,-zł,
g) Przebudowa oraz modernizacja układu komunikacyjnego wraz z zagospodarowaniem terenu przy ul. Sportowej 6 w Przemyślu - 1.000.000,-zł,
h) Utworzenie Pododdziału Kardiochirurgii w ramach istniejącego Oddziału Kardiologii z  Pododdziałem Intensywnego Nadzoru Kardiologicznego, Pododdziałem Kardiologii Inwazyjnej wraz z salą operacyjną w ramach CBO w Wojewódzkim Szpitalu im. Św. Ojca Pio w Przemyślu - 4.244.500,-zł.</t>
  </si>
  <si>
    <t>Realizacja zadań inwestycyjnych pn.:  
a) Poprawa bezpieczeństwa informatycznego i teleinformatycznego celem zapewnienia ciągłości kontynuowania świadczeń - 352.121,-zł,
b) Poprawa jakości i zwiększenie dostępności pacjentów  PCM w Rzeszowie SP ZOZ do świadczenia usług medycznych - 998.927,-zł,
c) Poprawa stanu technicznego poprzez wymianę dźwigu windowego w budynku Podkarpackiego Centrum Medycznego w Rzeszowie - 544.187,-zł.</t>
  </si>
  <si>
    <t xml:space="preserve">Realizacja zadania pn. Podkarpacka Sieć Interwencyjnego Leczenia Udaru Mózgu (PSILUM). </t>
  </si>
  <si>
    <t xml:space="preserve">Szpital Specjalistyczny w Brzozowie Podkarpacki Ośrodek Onkologiczny im. Ks. B. Markiewicza </t>
  </si>
  <si>
    <t xml:space="preserve">Zespół Opieki Zdrowotnej w Dębicy </t>
  </si>
  <si>
    <t xml:space="preserve">Centrum Opieki Medycznej w Jarosławiu </t>
  </si>
  <si>
    <t>Szpital Specjalistyczny 
w Jaśle</t>
  </si>
  <si>
    <t>Samodzielny Publiczny Zespół Opieki Zdrowotnej w Leżajsku</t>
  </si>
  <si>
    <t>Samodzielny Publiczny Zakład Opieki Zdrowotnej 
w Przeworsku</t>
  </si>
  <si>
    <t>Zespół Opieki Zdrowotnej w Ropczycach</t>
  </si>
  <si>
    <t>Samodzielny Publiczny Zespół Opieki Zdrowotnej 
w Sanoku</t>
  </si>
  <si>
    <t>Samodzielny Publiczny Zespół Zakładów Opieki Zdrowotnej Powiatowy Szpital Specjalistyczny w Stalowej Woli</t>
  </si>
  <si>
    <t>OŚWIATA i WYCHOWANIE</t>
  </si>
  <si>
    <t>Powiat Niżański</t>
  </si>
  <si>
    <t>Termomodernizacja budynku użyteczności publicznej w Nisku przy ul. Paderewskiego 4</t>
  </si>
  <si>
    <t>Realizacja zadań inwestycyjnych pn.: 
a) Modernizacja i doposażenie Szpitalnego Oddziału Ratunkowego Wojewódzkiego Szpitala im. Zofii z Zamoyskich Tarnowskiej w Tarnobrzegu - 3.568.108,-zł,
b) Poprawa stanu technicznego obiektów użytkowych Szpitala poprzez wymianę  dźwigów  windowych w budynkach Wojewódzkiego Szpitala w Tarnobrzegu - 1.400.000,-zł,
c) Rozwój systemu ratownictwa medycznego poprzez budowę lądowiska dla Szpitalnego Oddziału Ratunkowego Wojewódzkiego Szpitala im. Zofii z Zamoyskich Tarnowskiej w Tarnobrzegu - 2.356.777,-zł,
d) Zakup sprzętu medycznego dla potrzeb Oddziału Okulistyki i Poradni Okulistycznej Wojewódzkiego Szpitala w Tarnobrzegu  - 1.887.712,-zł,
e) Dostawa i montaż  UPS dla Radioterapii  Wojewódzkiego Szpitala w Tarnobrzegu - 347.550,-zł,
f) Zakup rezonansu magnetycznego wraz z wyposażeniem dla Pracowni RM Wojewódzkiego Szpitala w Tarnobrzegu - 7.517.010,-zł,
g) Modernizacja Oddziału Ortopedii i Traumatologii Ruchu wraz zakupem sprzętu medycznego i wyposażenia niemedycznego - 10.500.000,-zł,
h) Zakup środka transportu typu VAN - 300.000,-zł.</t>
  </si>
  <si>
    <t>Szpital Specjalistyczny im. E. Biernackiego w Mielcu</t>
  </si>
  <si>
    <t>Tabela Nr 1
 do Uchwały Nr X/159/24 Sejmiku Województwa Podkarpackiego w Rzeszowie z dnia 23 grudnia 2024 r.</t>
  </si>
  <si>
    <t xml:space="preserve">Tabela nr 2 
do Uchwały X/159/24 Sejmiku 
Województwa Podkarpackiego 
w Rzeszowie z dnia 23 grudnia 2024 r. </t>
  </si>
  <si>
    <t>Tabela Nr 3 do Uchwały Nr X/159/24
Sejmiku Województwa Podkarpackiego 
w Rzeszowie z dnia 23 grudnia 2024 r.</t>
  </si>
  <si>
    <t xml:space="preserve">Załącznik Nr 1
do  Uchwały Nr X/159/24
Sejmiku Województwa Podkarpackiego 
 w Rzeszowie  z dnia 23 grudnia 2024 r. </t>
  </si>
  <si>
    <t>Załącznik  Nr 2
do  Uchwały Nr  X/159/24
Sejmiku Województwa Podkarpackiego 
 w Rzeszowie  z dnia 23 grudnia 2024 r.</t>
  </si>
  <si>
    <t>Załącznik  Nr 3
do  Uchwały Nr X/159/24 Sejmiku Województwa Podkarpackiego 
 w Rzeszowie  z dnia  23 grudnia 2024 r.</t>
  </si>
  <si>
    <t>Załącznik Nr 4
do Uchwały Nr  X/159/24
Sejmiku Województwa Podkarpackiego 
 w Rzeszowie z dnia  23 grudnia 2024 r.</t>
  </si>
  <si>
    <t>Załącznik Nr  5
do Uchwały Nr  X/159/24
Sejmiku Województwa Podkarpackiego 
 w Rzeszowie z dnia 23 grudnia 2024 r.</t>
  </si>
  <si>
    <t>Załącznik Nr 6
do Uchwały Nr X/159/24
Sejmiku Województwa Podkarpackiego 
w Rzeszowie z dnia 23 grudnia 2024 r.</t>
  </si>
  <si>
    <t>Załącznik Nr 7
do  Uchwały Nr X/159/24
Sejmiku Województwa Podkarpackiego 
 w Rzeszowie  z dnia 23 grudnia 2024 r.</t>
  </si>
  <si>
    <t xml:space="preserve">Załącznik Nr 8
do  Uchwały Nr X/159/24
Sejmiku Województwa Podkarpackiego 
 w Rzeszowie  z dnia 23 grudnia 2024 r. </t>
  </si>
  <si>
    <t xml:space="preserve">Załącznik Nr 9
do  Uchwały Nr X/159/24 
Sejmiku Województwa Podkarpackiego 
 w Rzeszowie  z dnia 23 grudnia 2024 r.  </t>
  </si>
  <si>
    <t>Załącznik Nr 10
do  Uchwały Nr X/159/24 
Sejmiku Województwa Podkarpackiego 
 w Rzeszowie  z dnia  23 grudnia 2024 r.</t>
  </si>
  <si>
    <t xml:space="preserve">Załącznik Nr 11
do  Uchwały  Nr X/159/24 
Sejmiku Województwa Podkarpackiego 
 w Rzeszowie  z dnia 23 grudnia 2024 r.  </t>
  </si>
  <si>
    <t>Załącznik Nr 12
do  Uchwały Nr X/159/24  Sejmiku Województwa Podkarpackiego 
 w Rzeszowie  z dnia  23 grudnia 2024 r.</t>
  </si>
  <si>
    <t xml:space="preserve">Załącznik Nr 13
do  Uchwały Nr X/159/24  Sejmiku Województwa Podkarpackiego 
 w Rzeszowie  z dnia 23 grudnia 2024 r. </t>
  </si>
  <si>
    <t>Załącznik Nr 14
do Uchwały Nr X/159/24
Sejmiku Województwa Podkarpackiego 
 w Rzeszowie z dnia  23 grudnia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</si>
</sst>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i/>
      <sz val="10"/>
      <color rgb="FFFF0000"/>
      <name val="Arial CE"/>
      <charset val="238"/>
    </font>
    <font>
      <i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 CE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sz val="10"/>
      <color theme="1"/>
      <name val="Arial"/>
      <family val="2"/>
      <charset val="238"/>
    </font>
    <font>
      <sz val="10"/>
      <color theme="1"/>
      <name val="Arial CE"/>
      <charset val="238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4"/>
      <color theme="1"/>
      <name val="Arial"/>
      <family val="2"/>
    </font>
    <font>
      <sz val="9"/>
      <name val="Calibri"/>
      <family val="2"/>
      <scheme val="minor"/>
    </font>
    <font>
      <b/>
      <i/>
      <sz val="12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 CE"/>
      <charset val="238"/>
    </font>
    <font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i/>
      <sz val="11"/>
      <color theme="1"/>
      <name val="Arial CE"/>
      <charset val="238"/>
    </font>
    <font>
      <i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</font>
    <font>
      <u/>
      <sz val="1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theme="4"/>
      <name val="Arial"/>
      <family val="2"/>
      <charset val="238"/>
    </font>
    <font>
      <sz val="8"/>
      <name val="Arial CE"/>
      <charset val="238"/>
    </font>
    <font>
      <i/>
      <sz val="8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9"/>
      <name val="Arial"/>
      <family val="2"/>
      <charset val="238"/>
    </font>
    <font>
      <sz val="10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i/>
      <sz val="12"/>
      <name val="Arial"/>
      <family val="2"/>
      <charset val="238"/>
    </font>
    <font>
      <sz val="10"/>
      <name val="Times New Roman CE"/>
      <charset val="238"/>
    </font>
    <font>
      <sz val="9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8"/>
      <color indexed="8"/>
      <name val="Arial"/>
      <family val="2"/>
      <charset val="238"/>
    </font>
    <font>
      <sz val="10"/>
      <color rgb="FF000000"/>
      <name val="Arial CE"/>
      <charset val="238"/>
    </font>
    <font>
      <i/>
      <sz val="8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Times New Roman CE"/>
      <family val="1"/>
      <charset val="238"/>
    </font>
    <font>
      <sz val="12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name val="Times New Roman CE"/>
      <family val="1"/>
      <charset val="238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b/>
      <i/>
      <sz val="10"/>
      <color theme="1"/>
      <name val="Arial CE"/>
      <charset val="238"/>
    </font>
    <font>
      <b/>
      <i/>
      <sz val="8"/>
      <name val="Arial"/>
      <family val="2"/>
      <charset val="238"/>
    </font>
    <font>
      <sz val="9"/>
      <name val="Arial CE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 CE"/>
      <charset val="238"/>
    </font>
    <font>
      <b/>
      <i/>
      <sz val="8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i/>
      <sz val="9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i/>
      <sz val="10"/>
      <color rgb="FFFF0000"/>
      <name val="Arial CE"/>
      <charset val="238"/>
    </font>
    <font>
      <b/>
      <i/>
      <sz val="11"/>
      <color rgb="FFFF0000"/>
      <name val="Arial"/>
      <family val="2"/>
      <charset val="238"/>
    </font>
    <font>
      <b/>
      <sz val="11"/>
      <color rgb="FFFF0000"/>
      <name val="Arial CE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66"/>
        <bgColor indexed="0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</fills>
  <borders count="38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7" fillId="0" borderId="0"/>
    <xf numFmtId="0" fontId="1" fillId="0" borderId="0"/>
    <xf numFmtId="0" fontId="63" fillId="0" borderId="0"/>
    <xf numFmtId="0" fontId="7" fillId="0" borderId="0"/>
    <xf numFmtId="0" fontId="68" fillId="0" borderId="0" applyNumberFormat="0" applyFill="0" applyBorder="0" applyAlignment="0" applyProtection="0">
      <alignment vertical="top"/>
    </xf>
    <xf numFmtId="9" fontId="1" fillId="0" borderId="0" applyFont="0" applyFill="0" applyBorder="0" applyAlignment="0" applyProtection="0"/>
    <xf numFmtId="0" fontId="7" fillId="0" borderId="0"/>
    <xf numFmtId="0" fontId="69" fillId="0" borderId="0" applyNumberFormat="0" applyBorder="0" applyProtection="0"/>
    <xf numFmtId="0" fontId="78" fillId="0" borderId="0"/>
  </cellStyleXfs>
  <cellXfs count="7433">
    <xf numFmtId="0" fontId="0" fillId="0" borderId="0" xfId="0"/>
    <xf numFmtId="0" fontId="4" fillId="0" borderId="0" xfId="1" applyFont="1"/>
    <xf numFmtId="0" fontId="3" fillId="0" borderId="0" xfId="1"/>
    <xf numFmtId="0" fontId="2" fillId="0" borderId="0" xfId="1" applyFont="1"/>
    <xf numFmtId="3" fontId="3" fillId="0" borderId="0" xfId="1" applyNumberFormat="1"/>
    <xf numFmtId="0" fontId="3" fillId="6" borderId="0" xfId="1" applyFill="1"/>
    <xf numFmtId="0" fontId="6" fillId="0" borderId="0" xfId="1" applyFont="1"/>
    <xf numFmtId="3" fontId="10" fillId="0" borderId="0" xfId="1" applyNumberFormat="1" applyFont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0" fontId="16" fillId="0" borderId="0" xfId="1" applyFont="1"/>
    <xf numFmtId="3" fontId="10" fillId="0" borderId="0" xfId="2" applyNumberFormat="1" applyFont="1" applyBorder="1" applyAlignment="1">
      <alignment horizontal="right" vertical="center"/>
    </xf>
    <xf numFmtId="3" fontId="16" fillId="0" borderId="0" xfId="1" applyNumberFormat="1" applyFont="1"/>
    <xf numFmtId="0" fontId="19" fillId="0" borderId="0" xfId="1" applyFont="1"/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6" fillId="6" borderId="0" xfId="1" applyFont="1" applyFill="1"/>
    <xf numFmtId="0" fontId="16" fillId="7" borderId="0" xfId="1" applyFont="1" applyFill="1"/>
    <xf numFmtId="0" fontId="16" fillId="4" borderId="0" xfId="1" applyFont="1" applyFill="1"/>
    <xf numFmtId="0" fontId="5" fillId="6" borderId="21" xfId="3" applyFont="1" applyFill="1" applyBorder="1" applyAlignment="1">
      <alignment vertical="center" wrapText="1"/>
    </xf>
    <xf numFmtId="0" fontId="13" fillId="0" borderId="0" xfId="1" applyFont="1" applyAlignment="1">
      <alignment horizontal="center" vertical="center"/>
    </xf>
    <xf numFmtId="3" fontId="14" fillId="0" borderId="0" xfId="2" applyNumberFormat="1" applyFont="1" applyBorder="1" applyAlignment="1">
      <alignment horizontal="right" vertical="center"/>
    </xf>
    <xf numFmtId="0" fontId="28" fillId="0" borderId="0" xfId="1" applyFont="1"/>
    <xf numFmtId="0" fontId="30" fillId="0" borderId="0" xfId="1" applyFont="1"/>
    <xf numFmtId="0" fontId="20" fillId="0" borderId="0" xfId="1" applyFont="1" applyAlignment="1">
      <alignment horizontal="center"/>
    </xf>
    <xf numFmtId="0" fontId="1" fillId="0" borderId="0" xfId="1" applyFont="1"/>
    <xf numFmtId="0" fontId="33" fillId="0" borderId="0" xfId="1" applyFont="1"/>
    <xf numFmtId="0" fontId="34" fillId="0" borderId="0" xfId="1" applyFont="1" applyAlignment="1">
      <alignment vertical="center" wrapText="1"/>
    </xf>
    <xf numFmtId="0" fontId="24" fillId="3" borderId="2" xfId="1" quotePrefix="1" applyFont="1" applyFill="1" applyBorder="1" applyAlignment="1">
      <alignment horizontal="center" vertical="center" wrapText="1"/>
    </xf>
    <xf numFmtId="0" fontId="24" fillId="3" borderId="10" xfId="1" quotePrefix="1" applyFont="1" applyFill="1" applyBorder="1" applyAlignment="1">
      <alignment horizontal="center" vertical="center" wrapText="1"/>
    </xf>
    <xf numFmtId="0" fontId="24" fillId="3" borderId="11" xfId="1" applyFont="1" applyFill="1" applyBorder="1" applyAlignment="1">
      <alignment vertical="center" wrapText="1"/>
    </xf>
    <xf numFmtId="0" fontId="24" fillId="3" borderId="2" xfId="1" applyFont="1" applyFill="1" applyBorder="1" applyAlignment="1">
      <alignment vertical="center" wrapText="1"/>
    </xf>
    <xf numFmtId="3" fontId="23" fillId="3" borderId="2" xfId="1" applyNumberFormat="1" applyFont="1" applyFill="1" applyBorder="1" applyAlignment="1">
      <alignment horizontal="right" vertical="center"/>
    </xf>
    <xf numFmtId="0" fontId="36" fillId="5" borderId="8" xfId="3" applyFont="1" applyFill="1" applyBorder="1" applyAlignment="1">
      <alignment vertical="center"/>
    </xf>
    <xf numFmtId="0" fontId="38" fillId="5" borderId="13" xfId="3" applyFont="1" applyFill="1" applyBorder="1" applyAlignment="1">
      <alignment vertical="center"/>
    </xf>
    <xf numFmtId="0" fontId="38" fillId="5" borderId="8" xfId="3" applyFont="1" applyFill="1" applyBorder="1" applyAlignment="1">
      <alignment vertical="center"/>
    </xf>
    <xf numFmtId="3" fontId="6" fillId="3" borderId="2" xfId="1" applyNumberFormat="1" applyFont="1" applyFill="1" applyBorder="1" applyAlignment="1">
      <alignment horizontal="right" vertical="center"/>
    </xf>
    <xf numFmtId="3" fontId="6" fillId="3" borderId="11" xfId="1" applyNumberFormat="1" applyFont="1" applyFill="1" applyBorder="1" applyAlignment="1">
      <alignment horizontal="right" vertical="center"/>
    </xf>
    <xf numFmtId="0" fontId="3" fillId="0" borderId="0" xfId="1" applyAlignment="1">
      <alignment vertical="center"/>
    </xf>
    <xf numFmtId="3" fontId="4" fillId="0" borderId="0" xfId="1" applyNumberFormat="1" applyFont="1"/>
    <xf numFmtId="0" fontId="9" fillId="6" borderId="21" xfId="3" applyFont="1" applyFill="1" applyBorder="1" applyAlignment="1">
      <alignment vertical="center" wrapText="1"/>
    </xf>
    <xf numFmtId="0" fontId="5" fillId="0" borderId="21" xfId="3" applyFont="1" applyBorder="1" applyAlignment="1">
      <alignment vertical="center" wrapText="1"/>
    </xf>
    <xf numFmtId="0" fontId="43" fillId="0" borderId="21" xfId="3" applyFont="1" applyBorder="1" applyAlignment="1">
      <alignment vertical="center" wrapText="1"/>
    </xf>
    <xf numFmtId="0" fontId="4" fillId="6" borderId="0" xfId="1" applyFont="1" applyFill="1"/>
    <xf numFmtId="0" fontId="5" fillId="0" borderId="21" xfId="1" applyFont="1" applyBorder="1" applyAlignment="1">
      <alignment vertical="center" wrapText="1"/>
    </xf>
    <xf numFmtId="3" fontId="19" fillId="0" borderId="36" xfId="1" applyNumberFormat="1" applyFont="1" applyBorder="1"/>
    <xf numFmtId="0" fontId="19" fillId="0" borderId="37" xfId="1" applyFont="1" applyBorder="1" applyAlignment="1">
      <alignment horizontal="center"/>
    </xf>
    <xf numFmtId="3" fontId="19" fillId="0" borderId="10" xfId="1" applyNumberFormat="1" applyFont="1" applyBorder="1"/>
    <xf numFmtId="3" fontId="10" fillId="0" borderId="37" xfId="1" applyNumberFormat="1" applyFont="1" applyBorder="1" applyAlignment="1">
      <alignment horizontal="right" vertical="center"/>
    </xf>
    <xf numFmtId="3" fontId="10" fillId="0" borderId="37" xfId="2" applyNumberFormat="1" applyFont="1" applyBorder="1" applyAlignment="1">
      <alignment horizontal="right" vertical="center"/>
    </xf>
    <xf numFmtId="3" fontId="9" fillId="0" borderId="37" xfId="1" applyNumberFormat="1" applyFont="1" applyBorder="1" applyAlignment="1">
      <alignment horizontal="right" vertical="center"/>
    </xf>
    <xf numFmtId="0" fontId="41" fillId="0" borderId="21" xfId="1" applyFont="1" applyBorder="1" applyAlignment="1">
      <alignment vertical="center" wrapText="1"/>
    </xf>
    <xf numFmtId="0" fontId="9" fillId="0" borderId="21" xfId="1" applyFont="1" applyBorder="1" applyAlignment="1">
      <alignment vertical="center" wrapText="1"/>
    </xf>
    <xf numFmtId="0" fontId="29" fillId="2" borderId="3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10" fontId="29" fillId="2" borderId="3" xfId="1" applyNumberFormat="1" applyFont="1" applyFill="1" applyBorder="1" applyAlignment="1">
      <alignment horizontal="center" vertical="center"/>
    </xf>
    <xf numFmtId="3" fontId="29" fillId="2" borderId="3" xfId="1" applyNumberFormat="1" applyFont="1" applyFill="1" applyBorder="1" applyAlignment="1">
      <alignment horizontal="center" vertical="center"/>
    </xf>
    <xf numFmtId="3" fontId="29" fillId="2" borderId="4" xfId="1" applyNumberFormat="1" applyFont="1" applyFill="1" applyBorder="1" applyAlignment="1">
      <alignment horizontal="center" vertical="center"/>
    </xf>
    <xf numFmtId="0" fontId="24" fillId="0" borderId="21" xfId="1" quotePrefix="1" applyFont="1" applyBorder="1" applyAlignment="1">
      <alignment vertical="center" wrapText="1"/>
    </xf>
    <xf numFmtId="0" fontId="5" fillId="0" borderId="21" xfId="1" quotePrefix="1" applyFont="1" applyBorder="1" applyAlignment="1">
      <alignment vertical="center" wrapText="1"/>
    </xf>
    <xf numFmtId="49" fontId="43" fillId="3" borderId="11" xfId="1" applyNumberFormat="1" applyFont="1" applyFill="1" applyBorder="1" applyAlignment="1">
      <alignment horizontal="center" vertical="center" wrapText="1"/>
    </xf>
    <xf numFmtId="49" fontId="24" fillId="3" borderId="11" xfId="1" applyNumberFormat="1" applyFont="1" applyFill="1" applyBorder="1" applyAlignment="1">
      <alignment horizontal="center" vertical="center" wrapText="1"/>
    </xf>
    <xf numFmtId="0" fontId="24" fillId="3" borderId="11" xfId="1" applyFont="1" applyFill="1" applyBorder="1" applyAlignment="1">
      <alignment horizontal="center" vertical="center" wrapText="1"/>
    </xf>
    <xf numFmtId="0" fontId="26" fillId="0" borderId="21" xfId="1" applyFont="1" applyBorder="1" applyAlignment="1">
      <alignment vertical="center" wrapText="1"/>
    </xf>
    <xf numFmtId="0" fontId="43" fillId="3" borderId="11" xfId="1" applyFont="1" applyFill="1" applyBorder="1" applyAlignment="1">
      <alignment horizontal="center" vertical="center" wrapText="1"/>
    </xf>
    <xf numFmtId="0" fontId="24" fillId="0" borderId="21" xfId="1" applyFont="1" applyBorder="1" applyAlignment="1">
      <alignment vertical="center" wrapText="1"/>
    </xf>
    <xf numFmtId="0" fontId="17" fillId="0" borderId="21" xfId="1" applyFont="1" applyBorder="1" applyAlignment="1">
      <alignment vertical="center" wrapText="1"/>
    </xf>
    <xf numFmtId="0" fontId="43" fillId="3" borderId="11" xfId="3" applyFont="1" applyFill="1" applyBorder="1" applyAlignment="1">
      <alignment horizontal="center" vertical="center" wrapText="1"/>
    </xf>
    <xf numFmtId="0" fontId="41" fillId="6" borderId="21" xfId="3" applyFont="1" applyFill="1" applyBorder="1" applyAlignment="1">
      <alignment vertical="center" wrapText="1"/>
    </xf>
    <xf numFmtId="0" fontId="26" fillId="6" borderId="21" xfId="3" applyFont="1" applyFill="1" applyBorder="1" applyAlignment="1">
      <alignment vertical="center" wrapText="1"/>
    </xf>
    <xf numFmtId="0" fontId="9" fillId="0" borderId="21" xfId="3" applyFont="1" applyBorder="1" applyAlignment="1">
      <alignment vertical="center" wrapText="1"/>
    </xf>
    <xf numFmtId="0" fontId="9" fillId="0" borderId="21" xfId="3" applyFont="1" applyBorder="1" applyAlignment="1">
      <alignment horizontal="center" vertical="center" wrapText="1"/>
    </xf>
    <xf numFmtId="0" fontId="24" fillId="0" borderId="21" xfId="3" applyFont="1" applyBorder="1" applyAlignment="1">
      <alignment vertical="center" wrapText="1"/>
    </xf>
    <xf numFmtId="0" fontId="46" fillId="0" borderId="21" xfId="3" applyFont="1" applyBorder="1" applyAlignment="1">
      <alignment vertical="center" wrapText="1"/>
    </xf>
    <xf numFmtId="0" fontId="17" fillId="0" borderId="21" xfId="3" applyFont="1" applyBorder="1" applyAlignment="1">
      <alignment vertical="center" wrapText="1"/>
    </xf>
    <xf numFmtId="0" fontId="5" fillId="0" borderId="7" xfId="3" applyFont="1" applyBorder="1" applyAlignment="1">
      <alignment vertical="center" wrapText="1"/>
    </xf>
    <xf numFmtId="0" fontId="24" fillId="6" borderId="21" xfId="3" applyFont="1" applyFill="1" applyBorder="1" applyAlignment="1">
      <alignment vertical="center" wrapText="1"/>
    </xf>
    <xf numFmtId="0" fontId="17" fillId="6" borderId="21" xfId="3" applyFont="1" applyFill="1" applyBorder="1" applyAlignment="1">
      <alignment vertical="center" wrapText="1"/>
    </xf>
    <xf numFmtId="0" fontId="24" fillId="3" borderId="11" xfId="1" applyFont="1" applyFill="1" applyBorder="1" applyAlignment="1">
      <alignment horizontal="center"/>
    </xf>
    <xf numFmtId="0" fontId="20" fillId="0" borderId="21" xfId="0" applyFont="1" applyBorder="1" applyAlignment="1">
      <alignment vertical="center" wrapText="1"/>
    </xf>
    <xf numFmtId="0" fontId="24" fillId="3" borderId="40" xfId="3" applyFont="1" applyFill="1" applyBorder="1" applyAlignment="1">
      <alignment horizontal="left" vertical="center" wrapText="1"/>
    </xf>
    <xf numFmtId="3" fontId="23" fillId="3" borderId="40" xfId="1" applyNumberFormat="1" applyFont="1" applyFill="1" applyBorder="1" applyAlignment="1">
      <alignment horizontal="right" vertical="center"/>
    </xf>
    <xf numFmtId="0" fontId="24" fillId="3" borderId="40" xfId="3" applyFont="1" applyFill="1" applyBorder="1" applyAlignment="1">
      <alignment horizontal="center" vertical="center" wrapText="1"/>
    </xf>
    <xf numFmtId="0" fontId="24" fillId="3" borderId="40" xfId="3" applyFont="1" applyFill="1" applyBorder="1" applyAlignment="1">
      <alignment vertical="center" wrapText="1"/>
    </xf>
    <xf numFmtId="0" fontId="24" fillId="6" borderId="21" xfId="3" applyFont="1" applyFill="1" applyBorder="1" applyAlignment="1">
      <alignment horizontal="center" vertical="center" wrapText="1"/>
    </xf>
    <xf numFmtId="0" fontId="43" fillId="3" borderId="40" xfId="3" applyFont="1" applyFill="1" applyBorder="1" applyAlignment="1">
      <alignment horizontal="center" vertical="center" wrapText="1"/>
    </xf>
    <xf numFmtId="0" fontId="43" fillId="3" borderId="40" xfId="3" applyFont="1" applyFill="1" applyBorder="1" applyAlignment="1">
      <alignment vertical="center" wrapText="1"/>
    </xf>
    <xf numFmtId="3" fontId="6" fillId="3" borderId="40" xfId="1" applyNumberFormat="1" applyFont="1" applyFill="1" applyBorder="1" applyAlignment="1">
      <alignment horizontal="right" vertical="center"/>
    </xf>
    <xf numFmtId="0" fontId="21" fillId="3" borderId="40" xfId="1" applyFont="1" applyFill="1" applyBorder="1" applyAlignment="1">
      <alignment horizontal="center" vertical="center" wrapText="1"/>
    </xf>
    <xf numFmtId="0" fontId="29" fillId="3" borderId="40" xfId="1" applyFont="1" applyFill="1" applyBorder="1" applyAlignment="1">
      <alignment vertical="center" wrapText="1"/>
    </xf>
    <xf numFmtId="0" fontId="24" fillId="3" borderId="40" xfId="1" applyFont="1" applyFill="1" applyBorder="1" applyAlignment="1">
      <alignment vertical="center" wrapText="1"/>
    </xf>
    <xf numFmtId="0" fontId="43" fillId="3" borderId="40" xfId="1" applyFont="1" applyFill="1" applyBorder="1" applyAlignment="1">
      <alignment vertical="center" wrapText="1"/>
    </xf>
    <xf numFmtId="0" fontId="5" fillId="3" borderId="40" xfId="1" applyFont="1" applyFill="1" applyBorder="1" applyAlignment="1">
      <alignment horizontal="left" vertical="center" wrapText="1"/>
    </xf>
    <xf numFmtId="0" fontId="24" fillId="3" borderId="40" xfId="1" applyFont="1" applyFill="1" applyBorder="1" applyAlignment="1">
      <alignment horizontal="center" vertical="center" wrapText="1"/>
    </xf>
    <xf numFmtId="49" fontId="24" fillId="3" borderId="40" xfId="1" applyNumberFormat="1" applyFont="1" applyFill="1" applyBorder="1" applyAlignment="1">
      <alignment horizontal="center" vertical="center" wrapText="1"/>
    </xf>
    <xf numFmtId="49" fontId="24" fillId="3" borderId="40" xfId="1" applyNumberFormat="1" applyFont="1" applyFill="1" applyBorder="1" applyAlignment="1">
      <alignment horizontal="left" vertical="center" wrapText="1"/>
    </xf>
    <xf numFmtId="3" fontId="24" fillId="3" borderId="40" xfId="1" applyNumberFormat="1" applyFont="1" applyFill="1" applyBorder="1" applyAlignment="1">
      <alignment horizontal="right" vertical="center"/>
    </xf>
    <xf numFmtId="3" fontId="43" fillId="3" borderId="40" xfId="1" applyNumberFormat="1" applyFont="1" applyFill="1" applyBorder="1" applyAlignment="1">
      <alignment horizontal="right" vertical="center"/>
    </xf>
    <xf numFmtId="0" fontId="35" fillId="2" borderId="2" xfId="3" applyFont="1" applyFill="1" applyBorder="1" applyAlignment="1">
      <alignment horizontal="center" vertical="center" wrapText="1"/>
    </xf>
    <xf numFmtId="3" fontId="36" fillId="2" borderId="2" xfId="1" applyNumberFormat="1" applyFont="1" applyFill="1" applyBorder="1" applyAlignment="1">
      <alignment horizontal="right" vertical="center"/>
    </xf>
    <xf numFmtId="3" fontId="6" fillId="3" borderId="36" xfId="1" applyNumberFormat="1" applyFont="1" applyFill="1" applyBorder="1" applyAlignment="1">
      <alignment horizontal="right" vertical="center"/>
    </xf>
    <xf numFmtId="3" fontId="43" fillId="3" borderId="36" xfId="1" applyNumberFormat="1" applyFont="1" applyFill="1" applyBorder="1" applyAlignment="1">
      <alignment horizontal="right" vertical="center"/>
    </xf>
    <xf numFmtId="3" fontId="23" fillId="3" borderId="36" xfId="1" applyNumberFormat="1" applyFont="1" applyFill="1" applyBorder="1" applyAlignment="1">
      <alignment horizontal="right" vertical="center"/>
    </xf>
    <xf numFmtId="3" fontId="39" fillId="5" borderId="8" xfId="1" applyNumberFormat="1" applyFont="1" applyFill="1" applyBorder="1" applyAlignment="1">
      <alignment horizontal="right" vertical="center"/>
    </xf>
    <xf numFmtId="3" fontId="51" fillId="0" borderId="0" xfId="1" applyNumberFormat="1" applyFont="1" applyAlignment="1">
      <alignment horizontal="right" vertical="center"/>
    </xf>
    <xf numFmtId="0" fontId="10" fillId="0" borderId="0" xfId="3" applyFont="1"/>
    <xf numFmtId="0" fontId="54" fillId="0" borderId="0" xfId="3" applyFont="1" applyAlignment="1">
      <alignment horizontal="center" vertical="center" wrapText="1"/>
    </xf>
    <xf numFmtId="0" fontId="41" fillId="0" borderId="0" xfId="3" applyFont="1" applyAlignment="1">
      <alignment vertical="center"/>
    </xf>
    <xf numFmtId="0" fontId="41" fillId="0" borderId="0" xfId="3" applyFont="1"/>
    <xf numFmtId="0" fontId="42" fillId="0" borderId="0" xfId="3" applyFont="1" applyAlignment="1">
      <alignment horizontal="right" vertical="center"/>
    </xf>
    <xf numFmtId="0" fontId="50" fillId="8" borderId="2" xfId="3" applyFont="1" applyFill="1" applyBorder="1" applyAlignment="1">
      <alignment horizontal="center" vertical="center" wrapText="1"/>
    </xf>
    <xf numFmtId="49" fontId="50" fillId="0" borderId="2" xfId="3" applyNumberFormat="1" applyFont="1" applyBorder="1" applyAlignment="1">
      <alignment horizontal="center" vertical="center"/>
    </xf>
    <xf numFmtId="49" fontId="55" fillId="0" borderId="2" xfId="3" applyNumberFormat="1" applyFont="1" applyBorder="1" applyAlignment="1">
      <alignment horizontal="center" vertical="center" wrapText="1"/>
    </xf>
    <xf numFmtId="49" fontId="55" fillId="0" borderId="2" xfId="3" applyNumberFormat="1" applyFont="1" applyBorder="1" applyAlignment="1">
      <alignment horizontal="center" vertical="center"/>
    </xf>
    <xf numFmtId="3" fontId="55" fillId="0" borderId="2" xfId="3" applyNumberFormat="1" applyFont="1" applyBorder="1" applyAlignment="1">
      <alignment horizontal="right" vertical="center"/>
    </xf>
    <xf numFmtId="0" fontId="55" fillId="0" borderId="2" xfId="3" applyFont="1" applyBorder="1" applyAlignment="1">
      <alignment horizontal="left" vertical="center" wrapText="1"/>
    </xf>
    <xf numFmtId="49" fontId="50" fillId="8" borderId="2" xfId="3" applyNumberFormat="1" applyFont="1" applyFill="1" applyBorder="1" applyAlignment="1">
      <alignment horizontal="center" vertical="center"/>
    </xf>
    <xf numFmtId="3" fontId="50" fillId="8" borderId="2" xfId="3" applyNumberFormat="1" applyFont="1" applyFill="1" applyBorder="1" applyAlignment="1">
      <alignment horizontal="right" vertical="center"/>
    </xf>
    <xf numFmtId="0" fontId="56" fillId="8" borderId="2" xfId="3" applyFont="1" applyFill="1" applyBorder="1" applyAlignment="1">
      <alignment vertical="center"/>
    </xf>
    <xf numFmtId="0" fontId="52" fillId="0" borderId="0" xfId="3" applyFont="1" applyAlignment="1">
      <alignment wrapText="1"/>
    </xf>
    <xf numFmtId="0" fontId="43" fillId="0" borderId="0" xfId="3" applyFont="1" applyAlignment="1">
      <alignment horizontal="center" vertical="center" wrapText="1"/>
    </xf>
    <xf numFmtId="0" fontId="7" fillId="0" borderId="0" xfId="3"/>
    <xf numFmtId="0" fontId="42" fillId="0" borderId="0" xfId="3" applyFont="1" applyAlignment="1">
      <alignment horizontal="right" vertical="center" wrapText="1"/>
    </xf>
    <xf numFmtId="0" fontId="50" fillId="2" borderId="2" xfId="3" applyFont="1" applyFill="1" applyBorder="1" applyAlignment="1">
      <alignment horizontal="center" vertical="center" wrapText="1"/>
    </xf>
    <xf numFmtId="3" fontId="50" fillId="9" borderId="2" xfId="3" applyNumberFormat="1" applyFont="1" applyFill="1" applyBorder="1" applyAlignment="1">
      <alignment horizontal="right" vertical="center"/>
    </xf>
    <xf numFmtId="3" fontId="50" fillId="9" borderId="12" xfId="3" applyNumberFormat="1" applyFont="1" applyFill="1" applyBorder="1" applyAlignment="1">
      <alignment horizontal="right" vertical="center"/>
    </xf>
    <xf numFmtId="3" fontId="50" fillId="9" borderId="38" xfId="3" applyNumberFormat="1" applyFont="1" applyFill="1" applyBorder="1" applyAlignment="1">
      <alignment horizontal="right" vertical="center"/>
    </xf>
    <xf numFmtId="3" fontId="45" fillId="9" borderId="2" xfId="3" applyNumberFormat="1" applyFont="1" applyFill="1" applyBorder="1" applyAlignment="1">
      <alignment horizontal="right" vertical="center"/>
    </xf>
    <xf numFmtId="0" fontId="41" fillId="9" borderId="2" xfId="3" applyFont="1" applyFill="1" applyBorder="1"/>
    <xf numFmtId="3" fontId="7" fillId="0" borderId="0" xfId="3" applyNumberFormat="1"/>
    <xf numFmtId="49" fontId="55" fillId="0" borderId="0" xfId="3" applyNumberFormat="1" applyFont="1" applyAlignment="1">
      <alignment horizontal="center" vertical="center"/>
    </xf>
    <xf numFmtId="49" fontId="55" fillId="0" borderId="6" xfId="3" applyNumberFormat="1" applyFont="1" applyBorder="1" applyAlignment="1">
      <alignment horizontal="center" vertical="center" wrapText="1"/>
    </xf>
    <xf numFmtId="0" fontId="55" fillId="0" borderId="6" xfId="3" applyFont="1" applyBorder="1" applyAlignment="1">
      <alignment horizontal="center" vertical="center"/>
    </xf>
    <xf numFmtId="3" fontId="55" fillId="0" borderId="23" xfId="3" applyNumberFormat="1" applyFont="1" applyBorder="1" applyAlignment="1">
      <alignment horizontal="right" vertical="center"/>
    </xf>
    <xf numFmtId="3" fontId="55" fillId="0" borderId="8" xfId="3" applyNumberFormat="1" applyFont="1" applyBorder="1" applyAlignment="1">
      <alignment horizontal="right" vertical="center"/>
    </xf>
    <xf numFmtId="3" fontId="55" fillId="0" borderId="22" xfId="3" applyNumberFormat="1" applyFont="1" applyBorder="1" applyAlignment="1">
      <alignment horizontal="right" vertical="center"/>
    </xf>
    <xf numFmtId="3" fontId="55" fillId="0" borderId="8" xfId="3" applyNumberFormat="1" applyFont="1" applyBorder="1" applyAlignment="1">
      <alignment horizontal="center" vertical="center" wrapText="1"/>
    </xf>
    <xf numFmtId="0" fontId="55" fillId="0" borderId="8" xfId="3" applyFont="1" applyBorder="1" applyAlignment="1">
      <alignment horizontal="left" vertical="center" wrapText="1"/>
    </xf>
    <xf numFmtId="3" fontId="57" fillId="3" borderId="2" xfId="3" applyNumberFormat="1" applyFont="1" applyFill="1" applyBorder="1" applyAlignment="1">
      <alignment horizontal="right" vertical="center"/>
    </xf>
    <xf numFmtId="3" fontId="57" fillId="3" borderId="11" xfId="3" applyNumberFormat="1" applyFont="1" applyFill="1" applyBorder="1" applyAlignment="1">
      <alignment horizontal="right" vertical="center"/>
    </xf>
    <xf numFmtId="3" fontId="57" fillId="3" borderId="10" xfId="3" applyNumberFormat="1" applyFont="1" applyFill="1" applyBorder="1" applyAlignment="1">
      <alignment horizontal="right" vertical="center"/>
    </xf>
    <xf numFmtId="0" fontId="56" fillId="3" borderId="2" xfId="3" applyFont="1" applyFill="1" applyBorder="1" applyAlignment="1">
      <alignment horizontal="center" vertical="center" wrapText="1"/>
    </xf>
    <xf numFmtId="0" fontId="50" fillId="2" borderId="11" xfId="3" applyFont="1" applyFill="1" applyBorder="1" applyAlignment="1">
      <alignment horizontal="center" vertical="center" wrapText="1"/>
    </xf>
    <xf numFmtId="3" fontId="50" fillId="3" borderId="12" xfId="3" applyNumberFormat="1" applyFont="1" applyFill="1" applyBorder="1" applyAlignment="1">
      <alignment horizontal="right" vertical="center"/>
    </xf>
    <xf numFmtId="3" fontId="50" fillId="3" borderId="2" xfId="3" applyNumberFormat="1" applyFont="1" applyFill="1" applyBorder="1" applyAlignment="1">
      <alignment horizontal="right" vertical="center"/>
    </xf>
    <xf numFmtId="3" fontId="49" fillId="3" borderId="2" xfId="3" applyNumberFormat="1" applyFont="1" applyFill="1" applyBorder="1" applyAlignment="1">
      <alignment horizontal="right" vertical="center"/>
    </xf>
    <xf numFmtId="0" fontId="55" fillId="3" borderId="10" xfId="3" applyFont="1" applyFill="1" applyBorder="1"/>
    <xf numFmtId="3" fontId="55" fillId="0" borderId="51" xfId="3" applyNumberFormat="1" applyFont="1" applyBorder="1" applyAlignment="1">
      <alignment horizontal="right" vertical="center"/>
    </xf>
    <xf numFmtId="3" fontId="55" fillId="0" borderId="52" xfId="3" applyNumberFormat="1" applyFont="1" applyBorder="1" applyAlignment="1">
      <alignment horizontal="right" vertical="center"/>
    </xf>
    <xf numFmtId="3" fontId="55" fillId="0" borderId="51" xfId="3" applyNumberFormat="1" applyFont="1" applyBorder="1" applyAlignment="1">
      <alignment horizontal="center" vertical="center" wrapText="1"/>
    </xf>
    <xf numFmtId="3" fontId="55" fillId="0" borderId="17" xfId="3" applyNumberFormat="1" applyFont="1" applyBorder="1" applyAlignment="1">
      <alignment horizontal="right" vertical="center"/>
    </xf>
    <xf numFmtId="3" fontId="55" fillId="0" borderId="20" xfId="3" applyNumberFormat="1" applyFont="1" applyBorder="1" applyAlignment="1">
      <alignment horizontal="right" vertical="center"/>
    </xf>
    <xf numFmtId="3" fontId="55" fillId="0" borderId="17" xfId="3" applyNumberFormat="1" applyFont="1" applyBorder="1" applyAlignment="1">
      <alignment horizontal="center" vertical="center" wrapText="1"/>
    </xf>
    <xf numFmtId="0" fontId="55" fillId="0" borderId="54" xfId="3" applyFont="1" applyBorder="1" applyAlignment="1">
      <alignment horizontal="center" vertical="center" wrapText="1"/>
    </xf>
    <xf numFmtId="3" fontId="50" fillId="0" borderId="19" xfId="3" applyNumberFormat="1" applyFont="1" applyBorder="1" applyAlignment="1">
      <alignment horizontal="right" vertical="center"/>
    </xf>
    <xf numFmtId="3" fontId="55" fillId="0" borderId="14" xfId="3" applyNumberFormat="1" applyFont="1" applyBorder="1" applyAlignment="1">
      <alignment horizontal="right" vertical="center"/>
    </xf>
    <xf numFmtId="3" fontId="55" fillId="0" borderId="19" xfId="3" applyNumberFormat="1" applyFont="1" applyBorder="1" applyAlignment="1">
      <alignment horizontal="right" vertical="center"/>
    </xf>
    <xf numFmtId="3" fontId="55" fillId="0" borderId="14" xfId="3" applyNumberFormat="1" applyFont="1" applyBorder="1" applyAlignment="1">
      <alignment horizontal="center" vertical="center"/>
    </xf>
    <xf numFmtId="0" fontId="55" fillId="0" borderId="26" xfId="3" applyFont="1" applyBorder="1" applyAlignment="1">
      <alignment vertical="center" wrapText="1"/>
    </xf>
    <xf numFmtId="49" fontId="50" fillId="0" borderId="53" xfId="3" applyNumberFormat="1" applyFont="1" applyBorder="1" applyAlignment="1">
      <alignment horizontal="center" vertical="center"/>
    </xf>
    <xf numFmtId="49" fontId="55" fillId="0" borderId="44" xfId="3" applyNumberFormat="1" applyFont="1" applyBorder="1" applyAlignment="1">
      <alignment horizontal="center" vertical="center" wrapText="1"/>
    </xf>
    <xf numFmtId="49" fontId="55" fillId="0" borderId="55" xfId="3" applyNumberFormat="1" applyFont="1" applyBorder="1" applyAlignment="1">
      <alignment horizontal="center" vertical="center" wrapText="1"/>
    </xf>
    <xf numFmtId="3" fontId="50" fillId="0" borderId="1" xfId="3" applyNumberFormat="1" applyFont="1" applyBorder="1" applyAlignment="1">
      <alignment horizontal="right" vertical="center"/>
    </xf>
    <xf numFmtId="3" fontId="55" fillId="0" borderId="6" xfId="3" applyNumberFormat="1" applyFont="1" applyBorder="1" applyAlignment="1">
      <alignment horizontal="right" vertical="center"/>
    </xf>
    <xf numFmtId="3" fontId="55" fillId="0" borderId="1" xfId="3" applyNumberFormat="1" applyFont="1" applyBorder="1" applyAlignment="1">
      <alignment horizontal="right" vertical="center"/>
    </xf>
    <xf numFmtId="3" fontId="55" fillId="0" borderId="6" xfId="3" applyNumberFormat="1" applyFont="1" applyBorder="1" applyAlignment="1">
      <alignment horizontal="center" vertical="center" wrapText="1"/>
    </xf>
    <xf numFmtId="0" fontId="55" fillId="0" borderId="9" xfId="3" applyFont="1" applyBorder="1" applyAlignment="1">
      <alignment horizontal="left" vertical="center" wrapText="1"/>
    </xf>
    <xf numFmtId="49" fontId="50" fillId="2" borderId="2" xfId="3" applyNumberFormat="1" applyFont="1" applyFill="1" applyBorder="1" applyAlignment="1">
      <alignment horizontal="center" vertical="center"/>
    </xf>
    <xf numFmtId="3" fontId="50" fillId="2" borderId="11" xfId="3" applyNumberFormat="1" applyFont="1" applyFill="1" applyBorder="1" applyAlignment="1">
      <alignment horizontal="right" vertical="center"/>
    </xf>
    <xf numFmtId="3" fontId="50" fillId="2" borderId="2" xfId="3" applyNumberFormat="1" applyFont="1" applyFill="1" applyBorder="1" applyAlignment="1">
      <alignment horizontal="center" vertical="center" wrapText="1"/>
    </xf>
    <xf numFmtId="0" fontId="56" fillId="2" borderId="10" xfId="3" applyFont="1" applyFill="1" applyBorder="1" applyAlignment="1">
      <alignment horizontal="center" vertical="center" wrapText="1"/>
    </xf>
    <xf numFmtId="0" fontId="41" fillId="0" borderId="0" xfId="3" applyFont="1" applyAlignment="1">
      <alignment horizontal="center" vertical="center"/>
    </xf>
    <xf numFmtId="0" fontId="59" fillId="0" borderId="0" xfId="3" applyFont="1" applyAlignment="1">
      <alignment horizontal="center" vertical="center"/>
    </xf>
    <xf numFmtId="0" fontId="42" fillId="0" borderId="0" xfId="3" applyFont="1" applyAlignment="1">
      <alignment horizontal="right" wrapText="1"/>
    </xf>
    <xf numFmtId="0" fontId="50" fillId="3" borderId="4" xfId="3" applyFont="1" applyFill="1" applyBorder="1" applyAlignment="1">
      <alignment horizontal="center" vertical="center" wrapText="1"/>
    </xf>
    <xf numFmtId="3" fontId="50" fillId="3" borderId="56" xfId="3" applyNumberFormat="1" applyFont="1" applyFill="1" applyBorder="1" applyAlignment="1">
      <alignment horizontal="right" vertical="center"/>
    </xf>
    <xf numFmtId="0" fontId="55" fillId="0" borderId="33" xfId="3" applyFont="1" applyBorder="1" applyAlignment="1">
      <alignment horizontal="center" vertical="center" wrapText="1"/>
    </xf>
    <xf numFmtId="3" fontId="50" fillId="3" borderId="15" xfId="3" applyNumberFormat="1" applyFont="1" applyFill="1" applyBorder="1" applyAlignment="1">
      <alignment horizontal="right" vertical="center"/>
    </xf>
    <xf numFmtId="3" fontId="50" fillId="3" borderId="26" xfId="3" applyNumberFormat="1" applyFont="1" applyFill="1" applyBorder="1" applyAlignment="1">
      <alignment horizontal="right" vertical="center"/>
    </xf>
    <xf numFmtId="0" fontId="55" fillId="0" borderId="34" xfId="3" applyFont="1" applyBorder="1" applyAlignment="1">
      <alignment horizontal="center" vertical="center"/>
    </xf>
    <xf numFmtId="0" fontId="55" fillId="0" borderId="33" xfId="3" applyFont="1" applyBorder="1" applyAlignment="1">
      <alignment horizontal="center" vertical="center"/>
    </xf>
    <xf numFmtId="0" fontId="56" fillId="0" borderId="0" xfId="3" applyFont="1" applyAlignment="1">
      <alignment horizontal="center" vertical="top"/>
    </xf>
    <xf numFmtId="0" fontId="62" fillId="0" borderId="0" xfId="3" applyFont="1" applyAlignment="1">
      <alignment horizontal="center" vertical="center"/>
    </xf>
    <xf numFmtId="0" fontId="56" fillId="0" borderId="0" xfId="3" applyFont="1" applyAlignment="1">
      <alignment horizontal="center" vertical="center"/>
    </xf>
    <xf numFmtId="0" fontId="42" fillId="0" borderId="0" xfId="3" applyFont="1" applyAlignment="1">
      <alignment horizontal="center" vertical="center"/>
    </xf>
    <xf numFmtId="0" fontId="50" fillId="2" borderId="64" xfId="3" applyFont="1" applyFill="1" applyBorder="1" applyAlignment="1">
      <alignment horizontal="center" vertical="center" wrapText="1"/>
    </xf>
    <xf numFmtId="0" fontId="50" fillId="2" borderId="33" xfId="3" applyFont="1" applyFill="1" applyBorder="1" applyAlignment="1">
      <alignment horizontal="center" vertical="center" wrapText="1"/>
    </xf>
    <xf numFmtId="0" fontId="50" fillId="2" borderId="59" xfId="3" applyFont="1" applyFill="1" applyBorder="1" applyAlignment="1">
      <alignment horizontal="center" vertical="center" wrapText="1"/>
    </xf>
    <xf numFmtId="3" fontId="50" fillId="3" borderId="51" xfId="3" applyNumberFormat="1" applyFont="1" applyFill="1" applyBorder="1" applyAlignment="1">
      <alignment horizontal="right" vertical="center"/>
    </xf>
    <xf numFmtId="3" fontId="50" fillId="3" borderId="62" xfId="3" applyNumberFormat="1" applyFont="1" applyFill="1" applyBorder="1" applyAlignment="1">
      <alignment horizontal="right" vertical="center"/>
    </xf>
    <xf numFmtId="3" fontId="50" fillId="3" borderId="37" xfId="3" applyNumberFormat="1" applyFont="1" applyFill="1" applyBorder="1" applyAlignment="1">
      <alignment horizontal="right" vertical="center"/>
    </xf>
    <xf numFmtId="0" fontId="50" fillId="3" borderId="63" xfId="3" applyFont="1" applyFill="1" applyBorder="1" applyAlignment="1">
      <alignment horizontal="right" vertical="center"/>
    </xf>
    <xf numFmtId="0" fontId="50" fillId="3" borderId="57" xfId="3" applyFont="1" applyFill="1" applyBorder="1" applyAlignment="1">
      <alignment horizontal="right" vertical="center"/>
    </xf>
    <xf numFmtId="0" fontId="55" fillId="0" borderId="64" xfId="3" applyFont="1" applyBorder="1" applyAlignment="1">
      <alignment horizontal="center" vertical="center"/>
    </xf>
    <xf numFmtId="0" fontId="55" fillId="0" borderId="31" xfId="3" applyFont="1" applyBorder="1" applyAlignment="1">
      <alignment horizontal="center" vertical="center"/>
    </xf>
    <xf numFmtId="3" fontId="55" fillId="0" borderId="64" xfId="3" applyNumberFormat="1" applyFont="1" applyBorder="1" applyAlignment="1">
      <alignment horizontal="right" vertical="center" wrapText="1"/>
    </xf>
    <xf numFmtId="3" fontId="55" fillId="0" borderId="33" xfId="3" applyNumberFormat="1" applyFont="1" applyBorder="1" applyAlignment="1">
      <alignment horizontal="right" vertical="center" wrapText="1"/>
    </xf>
    <xf numFmtId="0" fontId="55" fillId="0" borderId="59" xfId="3" applyFont="1" applyBorder="1" applyAlignment="1">
      <alignment horizontal="right" vertical="center" wrapText="1"/>
    </xf>
    <xf numFmtId="0" fontId="55" fillId="0" borderId="60" xfId="3" applyFont="1" applyBorder="1" applyAlignment="1">
      <alignment horizontal="right" vertical="center" wrapText="1"/>
    </xf>
    <xf numFmtId="3" fontId="50" fillId="3" borderId="14" xfId="3" applyNumberFormat="1" applyFont="1" applyFill="1" applyBorder="1" applyAlignment="1">
      <alignment horizontal="right" vertical="center"/>
    </xf>
    <xf numFmtId="3" fontId="50" fillId="3" borderId="66" xfId="3" applyNumberFormat="1" applyFont="1" applyFill="1" applyBorder="1" applyAlignment="1">
      <alignment horizontal="right" vertical="center"/>
    </xf>
    <xf numFmtId="3" fontId="50" fillId="3" borderId="35" xfId="3" applyNumberFormat="1" applyFont="1" applyFill="1" applyBorder="1" applyAlignment="1">
      <alignment horizontal="right" vertical="center"/>
    </xf>
    <xf numFmtId="3" fontId="50" fillId="3" borderId="32" xfId="3" applyNumberFormat="1" applyFont="1" applyFill="1" applyBorder="1" applyAlignment="1">
      <alignment horizontal="right" vertical="center"/>
    </xf>
    <xf numFmtId="0" fontId="55" fillId="0" borderId="69" xfId="3" applyFont="1" applyBorder="1" applyAlignment="1">
      <alignment horizontal="center" vertical="center" wrapText="1"/>
    </xf>
    <xf numFmtId="3" fontId="55" fillId="0" borderId="70" xfId="3" applyNumberFormat="1" applyFont="1" applyBorder="1" applyAlignment="1">
      <alignment horizontal="right" vertical="center"/>
    </xf>
    <xf numFmtId="3" fontId="55" fillId="0" borderId="16" xfId="3" applyNumberFormat="1" applyFont="1" applyBorder="1" applyAlignment="1">
      <alignment horizontal="right" vertical="center"/>
    </xf>
    <xf numFmtId="3" fontId="55" fillId="0" borderId="71" xfId="3" applyNumberFormat="1" applyFont="1" applyBorder="1" applyAlignment="1">
      <alignment horizontal="right" vertical="center"/>
    </xf>
    <xf numFmtId="3" fontId="55" fillId="0" borderId="39" xfId="3" applyNumberFormat="1" applyFont="1" applyBorder="1" applyAlignment="1">
      <alignment horizontal="right" vertical="center"/>
    </xf>
    <xf numFmtId="3" fontId="55" fillId="0" borderId="41" xfId="3" applyNumberFormat="1" applyFont="1" applyBorder="1" applyAlignment="1">
      <alignment horizontal="right" vertical="center"/>
    </xf>
    <xf numFmtId="3" fontId="55" fillId="0" borderId="27" xfId="3" applyNumberFormat="1" applyFont="1" applyBorder="1" applyAlignment="1">
      <alignment horizontal="right" vertical="center"/>
    </xf>
    <xf numFmtId="3" fontId="50" fillId="2" borderId="2" xfId="3" applyNumberFormat="1" applyFont="1" applyFill="1" applyBorder="1" applyAlignment="1">
      <alignment horizontal="right" vertical="center"/>
    </xf>
    <xf numFmtId="3" fontId="50" fillId="2" borderId="10" xfId="3" applyNumberFormat="1" applyFont="1" applyFill="1" applyBorder="1" applyAlignment="1">
      <alignment horizontal="right" vertical="center"/>
    </xf>
    <xf numFmtId="0" fontId="41" fillId="0" borderId="0" xfId="5" applyFont="1"/>
    <xf numFmtId="0" fontId="63" fillId="0" borderId="0" xfId="5"/>
    <xf numFmtId="0" fontId="50" fillId="2" borderId="2" xfId="5" applyFont="1" applyFill="1" applyBorder="1" applyAlignment="1">
      <alignment horizontal="center" vertical="center"/>
    </xf>
    <xf numFmtId="0" fontId="50" fillId="2" borderId="11" xfId="5" applyFont="1" applyFill="1" applyBorder="1" applyAlignment="1">
      <alignment horizontal="center" vertical="center"/>
    </xf>
    <xf numFmtId="0" fontId="50" fillId="2" borderId="10" xfId="5" applyFont="1" applyFill="1" applyBorder="1" applyAlignment="1">
      <alignment horizontal="center" vertical="center"/>
    </xf>
    <xf numFmtId="0" fontId="50" fillId="2" borderId="12" xfId="5" applyFont="1" applyFill="1" applyBorder="1" applyAlignment="1">
      <alignment horizontal="center" vertical="center"/>
    </xf>
    <xf numFmtId="3" fontId="50" fillId="2" borderId="2" xfId="5" applyNumberFormat="1" applyFont="1" applyFill="1" applyBorder="1" applyAlignment="1">
      <alignment horizontal="right" vertical="center"/>
    </xf>
    <xf numFmtId="3" fontId="43" fillId="3" borderId="2" xfId="5" applyNumberFormat="1" applyFont="1" applyFill="1" applyBorder="1" applyAlignment="1">
      <alignment horizontal="right"/>
    </xf>
    <xf numFmtId="3" fontId="43" fillId="3" borderId="10" xfId="5" applyNumberFormat="1" applyFont="1" applyFill="1" applyBorder="1" applyAlignment="1">
      <alignment horizontal="right"/>
    </xf>
    <xf numFmtId="0" fontId="41" fillId="0" borderId="3" xfId="5" applyFont="1" applyBorder="1" applyAlignment="1">
      <alignment horizontal="center" vertical="center"/>
    </xf>
    <xf numFmtId="0" fontId="41" fillId="0" borderId="0" xfId="6" applyFont="1" applyAlignment="1">
      <alignment wrapText="1"/>
    </xf>
    <xf numFmtId="3" fontId="41" fillId="0" borderId="13" xfId="5" applyNumberFormat="1" applyFont="1" applyBorder="1" applyAlignment="1">
      <alignment vertical="center"/>
    </xf>
    <xf numFmtId="3" fontId="41" fillId="0" borderId="72" xfId="5" applyNumberFormat="1" applyFont="1" applyBorder="1" applyAlignment="1">
      <alignment vertical="center"/>
    </xf>
    <xf numFmtId="3" fontId="63" fillId="0" borderId="0" xfId="5" applyNumberFormat="1"/>
    <xf numFmtId="0" fontId="41" fillId="0" borderId="8" xfId="5" applyFont="1" applyBorder="1" applyAlignment="1">
      <alignment horizontal="center" vertical="center"/>
    </xf>
    <xf numFmtId="0" fontId="41" fillId="0" borderId="68" xfId="6" applyFont="1" applyBorder="1" applyAlignment="1">
      <alignment wrapText="1"/>
    </xf>
    <xf numFmtId="3" fontId="41" fillId="0" borderId="16" xfId="5" applyNumberFormat="1" applyFont="1" applyBorder="1" applyAlignment="1">
      <alignment vertical="center"/>
    </xf>
    <xf numFmtId="3" fontId="41" fillId="0" borderId="27" xfId="5" applyNumberFormat="1" applyFont="1" applyBorder="1" applyAlignment="1">
      <alignment vertical="center"/>
    </xf>
    <xf numFmtId="3" fontId="43" fillId="3" borderId="2" xfId="5" applyNumberFormat="1" applyFont="1" applyFill="1" applyBorder="1" applyAlignment="1">
      <alignment vertical="center"/>
    </xf>
    <xf numFmtId="3" fontId="43" fillId="3" borderId="10" xfId="5" applyNumberFormat="1" applyFont="1" applyFill="1" applyBorder="1" applyAlignment="1">
      <alignment vertical="center"/>
    </xf>
    <xf numFmtId="0" fontId="41" fillId="0" borderId="51" xfId="5" applyFont="1" applyBorder="1" applyAlignment="1">
      <alignment horizontal="center" vertical="center"/>
    </xf>
    <xf numFmtId="0" fontId="41" fillId="0" borderId="19" xfId="6" applyFont="1" applyBorder="1" applyAlignment="1">
      <alignment vertical="center" wrapText="1"/>
    </xf>
    <xf numFmtId="3" fontId="41" fillId="0" borderId="14" xfId="5" applyNumberFormat="1" applyFont="1" applyBorder="1" applyAlignment="1">
      <alignment vertical="center"/>
    </xf>
    <xf numFmtId="0" fontId="41" fillId="0" borderId="17" xfId="5" applyFont="1" applyBorder="1" applyAlignment="1">
      <alignment horizontal="center" vertical="center"/>
    </xf>
    <xf numFmtId="0" fontId="41" fillId="0" borderId="20" xfId="6" applyFont="1" applyBorder="1" applyAlignment="1">
      <alignment vertical="center" wrapText="1"/>
    </xf>
    <xf numFmtId="3" fontId="41" fillId="0" borderId="17" xfId="5" applyNumberFormat="1" applyFont="1" applyBorder="1" applyAlignment="1">
      <alignment vertical="center"/>
    </xf>
    <xf numFmtId="0" fontId="41" fillId="0" borderId="68" xfId="6" applyFont="1" applyBorder="1" applyAlignment="1">
      <alignment vertical="center" wrapText="1"/>
    </xf>
    <xf numFmtId="0" fontId="65" fillId="0" borderId="0" xfId="5" applyFont="1"/>
    <xf numFmtId="0" fontId="41" fillId="0" borderId="2" xfId="5" applyFont="1" applyBorder="1" applyAlignment="1">
      <alignment horizontal="center"/>
    </xf>
    <xf numFmtId="0" fontId="41" fillId="0" borderId="0" xfId="5" applyFont="1" applyAlignment="1">
      <alignment wrapText="1"/>
    </xf>
    <xf numFmtId="0" fontId="41" fillId="0" borderId="2" xfId="5" applyFont="1" applyBorder="1" applyAlignment="1">
      <alignment horizontal="center" vertical="center"/>
    </xf>
    <xf numFmtId="0" fontId="41" fillId="0" borderId="19" xfId="6" applyFont="1" applyBorder="1" applyAlignment="1">
      <alignment wrapText="1"/>
    </xf>
    <xf numFmtId="3" fontId="50" fillId="2" borderId="2" xfId="5" applyNumberFormat="1" applyFont="1" applyFill="1" applyBorder="1" applyAlignment="1">
      <alignment vertical="center"/>
    </xf>
    <xf numFmtId="0" fontId="66" fillId="0" borderId="0" xfId="5" applyFont="1" applyAlignment="1">
      <alignment horizontal="center"/>
    </xf>
    <xf numFmtId="3" fontId="67" fillId="0" borderId="0" xfId="5" applyNumberFormat="1" applyFont="1"/>
    <xf numFmtId="0" fontId="59" fillId="0" borderId="0" xfId="5" applyFont="1" applyAlignment="1">
      <alignment horizontal="center"/>
    </xf>
    <xf numFmtId="0" fontId="59" fillId="0" borderId="0" xfId="6" applyFont="1" applyAlignment="1">
      <alignment wrapText="1"/>
    </xf>
    <xf numFmtId="3" fontId="59" fillId="0" borderId="0" xfId="5" applyNumberFormat="1" applyFont="1"/>
    <xf numFmtId="0" fontId="53" fillId="0" borderId="0" xfId="3" applyFont="1" applyAlignment="1">
      <alignment horizontal="right" vertical="center" wrapText="1"/>
    </xf>
    <xf numFmtId="0" fontId="50" fillId="8" borderId="10" xfId="3" applyFont="1" applyFill="1" applyBorder="1" applyAlignment="1">
      <alignment horizontal="center" vertical="center" wrapText="1"/>
    </xf>
    <xf numFmtId="49" fontId="50" fillId="0" borderId="6" xfId="3" applyNumberFormat="1" applyFont="1" applyBorder="1" applyAlignment="1">
      <alignment horizontal="center" vertical="center"/>
    </xf>
    <xf numFmtId="0" fontId="55" fillId="0" borderId="3" xfId="3" applyFont="1" applyBorder="1" applyAlignment="1">
      <alignment horizontal="left" vertical="center" wrapText="1"/>
    </xf>
    <xf numFmtId="49" fontId="50" fillId="0" borderId="13" xfId="3" applyNumberFormat="1" applyFont="1" applyBorder="1" applyAlignment="1">
      <alignment horizontal="center" vertical="center"/>
    </xf>
    <xf numFmtId="0" fontId="52" fillId="0" borderId="0" xfId="3" applyFont="1" applyAlignment="1">
      <alignment horizontal="center" vertical="center"/>
    </xf>
    <xf numFmtId="0" fontId="27" fillId="0" borderId="0" xfId="3" applyFont="1"/>
    <xf numFmtId="0" fontId="26" fillId="0" borderId="0" xfId="3" applyFont="1"/>
    <xf numFmtId="0" fontId="35" fillId="2" borderId="2" xfId="3" applyFont="1" applyFill="1" applyBorder="1" applyAlignment="1">
      <alignment horizontal="center" vertical="center"/>
    </xf>
    <xf numFmtId="3" fontId="35" fillId="2" borderId="2" xfId="3" applyNumberFormat="1" applyFont="1" applyFill="1" applyBorder="1" applyAlignment="1">
      <alignment horizontal="center" vertical="center" wrapText="1"/>
    </xf>
    <xf numFmtId="0" fontId="24" fillId="0" borderId="51" xfId="3" applyFont="1" applyBorder="1" applyAlignment="1">
      <alignment horizontal="center" vertical="center"/>
    </xf>
    <xf numFmtId="0" fontId="26" fillId="0" borderId="81" xfId="3" applyFont="1" applyBorder="1" applyAlignment="1">
      <alignment vertical="center" wrapText="1"/>
    </xf>
    <xf numFmtId="3" fontId="26" fillId="0" borderId="80" xfId="4" applyNumberFormat="1" applyFont="1" applyBorder="1" applyAlignment="1">
      <alignment vertical="center"/>
    </xf>
    <xf numFmtId="0" fontId="24" fillId="0" borderId="82" xfId="3" applyFont="1" applyBorder="1" applyAlignment="1">
      <alignment horizontal="center" vertical="center"/>
    </xf>
    <xf numFmtId="0" fontId="26" fillId="0" borderId="79" xfId="3" applyFont="1" applyBorder="1" applyAlignment="1">
      <alignment vertical="center" wrapText="1"/>
    </xf>
    <xf numFmtId="3" fontId="26" fillId="0" borderId="84" xfId="4" applyNumberFormat="1" applyFont="1" applyBorder="1" applyAlignment="1">
      <alignment vertical="center"/>
    </xf>
    <xf numFmtId="0" fontId="24" fillId="0" borderId="77" xfId="3" applyFont="1" applyBorder="1" applyAlignment="1">
      <alignment horizontal="center" vertical="center"/>
    </xf>
    <xf numFmtId="0" fontId="26" fillId="0" borderId="68" xfId="3" applyFont="1" applyBorder="1" applyAlignment="1">
      <alignment vertical="center" wrapText="1"/>
    </xf>
    <xf numFmtId="3" fontId="26" fillId="0" borderId="73" xfId="3" applyNumberFormat="1" applyFont="1" applyBorder="1" applyAlignment="1">
      <alignment vertical="center"/>
    </xf>
    <xf numFmtId="0" fontId="24" fillId="0" borderId="74" xfId="3" applyFont="1" applyBorder="1" applyAlignment="1">
      <alignment horizontal="center" vertical="center"/>
    </xf>
    <xf numFmtId="0" fontId="26" fillId="0" borderId="77" xfId="3" applyFont="1" applyBorder="1" applyAlignment="1">
      <alignment vertical="center" wrapText="1"/>
    </xf>
    <xf numFmtId="0" fontId="24" fillId="0" borderId="85" xfId="3" applyFont="1" applyBorder="1" applyAlignment="1">
      <alignment horizontal="center" vertical="center"/>
    </xf>
    <xf numFmtId="0" fontId="26" fillId="0" borderId="86" xfId="3" applyFont="1" applyBorder="1" applyAlignment="1">
      <alignment vertical="center" wrapText="1"/>
    </xf>
    <xf numFmtId="3" fontId="26" fillId="0" borderId="77" xfId="3" applyNumberFormat="1" applyFont="1" applyBorder="1" applyAlignment="1">
      <alignment vertical="center"/>
    </xf>
    <xf numFmtId="0" fontId="24" fillId="0" borderId="7" xfId="3" applyFont="1" applyBorder="1" applyAlignment="1">
      <alignment horizontal="center" vertical="center"/>
    </xf>
    <xf numFmtId="0" fontId="26" fillId="0" borderId="87" xfId="3" applyFont="1" applyBorder="1" applyAlignment="1">
      <alignment vertical="center" wrapText="1"/>
    </xf>
    <xf numFmtId="3" fontId="26" fillId="0" borderId="8" xfId="3" applyNumberFormat="1" applyFont="1" applyBorder="1" applyAlignment="1">
      <alignment vertical="center"/>
    </xf>
    <xf numFmtId="0" fontId="24" fillId="3" borderId="12" xfId="3" applyFont="1" applyFill="1" applyBorder="1" applyAlignment="1">
      <alignment horizontal="center" vertical="center"/>
    </xf>
    <xf numFmtId="3" fontId="24" fillId="3" borderId="10" xfId="3" applyNumberFormat="1" applyFont="1" applyFill="1" applyBorder="1" applyAlignment="1">
      <alignment vertical="center"/>
    </xf>
    <xf numFmtId="0" fontId="24" fillId="0" borderId="14" xfId="3" applyFont="1" applyBorder="1" applyAlignment="1">
      <alignment horizontal="center" vertical="center"/>
    </xf>
    <xf numFmtId="3" fontId="26" fillId="0" borderId="80" xfId="3" applyNumberFormat="1" applyFont="1" applyBorder="1" applyAlignment="1">
      <alignment vertical="center"/>
    </xf>
    <xf numFmtId="3" fontId="27" fillId="0" borderId="0" xfId="3" applyNumberFormat="1" applyFont="1"/>
    <xf numFmtId="0" fontId="26" fillId="0" borderId="81" xfId="3" applyFont="1" applyBorder="1" applyAlignment="1">
      <alignment horizontal="center" vertical="center"/>
    </xf>
    <xf numFmtId="0" fontId="24" fillId="0" borderId="86" xfId="3" applyFont="1" applyBorder="1" applyAlignment="1">
      <alignment horizontal="center" vertical="center"/>
    </xf>
    <xf numFmtId="0" fontId="26" fillId="0" borderId="79" xfId="3" applyFont="1" applyBorder="1" applyAlignment="1">
      <alignment horizontal="center" vertical="center"/>
    </xf>
    <xf numFmtId="3" fontId="26" fillId="0" borderId="84" xfId="3" applyNumberFormat="1" applyFont="1" applyBorder="1" applyAlignment="1">
      <alignment vertical="center"/>
    </xf>
    <xf numFmtId="0" fontId="24" fillId="0" borderId="8" xfId="3" applyFont="1" applyBorder="1" applyAlignment="1">
      <alignment horizontal="center" vertical="center"/>
    </xf>
    <xf numFmtId="0" fontId="26" fillId="0" borderId="68" xfId="3" applyFont="1" applyBorder="1" applyAlignment="1">
      <alignment horizontal="center" vertical="center"/>
    </xf>
    <xf numFmtId="0" fontId="26" fillId="0" borderId="6" xfId="3" applyFont="1" applyBorder="1" applyAlignment="1">
      <alignment horizontal="center" vertical="center"/>
    </xf>
    <xf numFmtId="0" fontId="35" fillId="8" borderId="12" xfId="3" applyFont="1" applyFill="1" applyBorder="1" applyAlignment="1">
      <alignment horizontal="center" vertical="center"/>
    </xf>
    <xf numFmtId="3" fontId="35" fillId="8" borderId="2" xfId="3" applyNumberFormat="1" applyFont="1" applyFill="1" applyBorder="1" applyAlignment="1">
      <alignment vertical="center"/>
    </xf>
    <xf numFmtId="0" fontId="24" fillId="0" borderId="13" xfId="3" applyFont="1" applyBorder="1" applyAlignment="1">
      <alignment horizontal="center" vertical="center"/>
    </xf>
    <xf numFmtId="0" fontId="26" fillId="0" borderId="88" xfId="3" applyFont="1" applyBorder="1" applyAlignment="1">
      <alignment horizontal="left" vertical="center"/>
    </xf>
    <xf numFmtId="0" fontId="26" fillId="0" borderId="13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3" fontId="26" fillId="0" borderId="3" xfId="3" applyNumberFormat="1" applyFont="1" applyBorder="1" applyAlignment="1">
      <alignment vertical="center"/>
    </xf>
    <xf numFmtId="0" fontId="35" fillId="8" borderId="3" xfId="3" applyFont="1" applyFill="1" applyBorder="1" applyAlignment="1">
      <alignment horizontal="center" vertical="center"/>
    </xf>
    <xf numFmtId="0" fontId="73" fillId="2" borderId="2" xfId="3" applyFont="1" applyFill="1" applyBorder="1" applyAlignment="1">
      <alignment horizontal="center" vertical="center"/>
    </xf>
    <xf numFmtId="3" fontId="73" fillId="2" borderId="9" xfId="3" applyNumberFormat="1" applyFont="1" applyFill="1" applyBorder="1" applyAlignment="1">
      <alignment horizontal="right" vertical="center"/>
    </xf>
    <xf numFmtId="0" fontId="74" fillId="0" borderId="21" xfId="3" applyFont="1" applyBorder="1"/>
    <xf numFmtId="0" fontId="74" fillId="0" borderId="0" xfId="3" applyFont="1"/>
    <xf numFmtId="0" fontId="74" fillId="0" borderId="72" xfId="3" applyFont="1" applyBorder="1"/>
    <xf numFmtId="0" fontId="35" fillId="8" borderId="2" xfId="3" applyFont="1" applyFill="1" applyBorder="1" applyAlignment="1">
      <alignment horizontal="center" vertical="center"/>
    </xf>
    <xf numFmtId="3" fontId="35" fillId="8" borderId="2" xfId="3" applyNumberFormat="1" applyFont="1" applyFill="1" applyBorder="1" applyAlignment="1">
      <alignment horizontal="center" vertical="center" wrapText="1"/>
    </xf>
    <xf numFmtId="0" fontId="26" fillId="0" borderId="81" xfId="3" applyFont="1" applyBorder="1" applyAlignment="1">
      <alignment horizontal="left" vertical="center"/>
    </xf>
    <xf numFmtId="3" fontId="26" fillId="0" borderId="51" xfId="3" applyNumberFormat="1" applyFont="1" applyBorder="1" applyAlignment="1">
      <alignment vertical="center"/>
    </xf>
    <xf numFmtId="0" fontId="26" fillId="0" borderId="79" xfId="3" applyFont="1" applyBorder="1" applyAlignment="1">
      <alignment horizontal="left" vertical="center"/>
    </xf>
    <xf numFmtId="3" fontId="26" fillId="0" borderId="86" xfId="3" applyNumberFormat="1" applyFont="1" applyBorder="1" applyAlignment="1">
      <alignment vertical="center"/>
    </xf>
    <xf numFmtId="1" fontId="27" fillId="0" borderId="0" xfId="3" applyNumberFormat="1" applyFont="1"/>
    <xf numFmtId="0" fontId="26" fillId="0" borderId="86" xfId="3" applyFont="1" applyBorder="1" applyAlignment="1">
      <alignment horizontal="left" vertical="center"/>
    </xf>
    <xf numFmtId="0" fontId="26" fillId="0" borderId="86" xfId="3" applyFont="1" applyBorder="1" applyAlignment="1">
      <alignment horizontal="left" vertical="center" wrapText="1"/>
    </xf>
    <xf numFmtId="0" fontId="35" fillId="3" borderId="11" xfId="3" applyFont="1" applyFill="1" applyBorder="1" applyAlignment="1">
      <alignment horizontal="center" vertical="center"/>
    </xf>
    <xf numFmtId="3" fontId="35" fillId="3" borderId="2" xfId="3" applyNumberFormat="1" applyFont="1" applyFill="1" applyBorder="1" applyAlignment="1">
      <alignment vertical="center"/>
    </xf>
    <xf numFmtId="3" fontId="73" fillId="2" borderId="2" xfId="3" applyNumberFormat="1" applyFont="1" applyFill="1" applyBorder="1" applyAlignment="1">
      <alignment vertical="center"/>
    </xf>
    <xf numFmtId="4" fontId="27" fillId="0" borderId="0" xfId="3" applyNumberFormat="1" applyFont="1"/>
    <xf numFmtId="0" fontId="70" fillId="0" borderId="0" xfId="3" applyFont="1" applyAlignment="1">
      <alignment vertical="center" wrapText="1"/>
    </xf>
    <xf numFmtId="0" fontId="70" fillId="0" borderId="0" xfId="3" applyFont="1" applyAlignment="1">
      <alignment horizontal="center" vertical="center" wrapText="1"/>
    </xf>
    <xf numFmtId="0" fontId="26" fillId="0" borderId="0" xfId="3" applyFont="1" applyAlignment="1">
      <alignment horizontal="left"/>
    </xf>
    <xf numFmtId="0" fontId="26" fillId="0" borderId="0" xfId="3" applyFont="1" applyAlignment="1">
      <alignment horizontal="center"/>
    </xf>
    <xf numFmtId="0" fontId="22" fillId="0" borderId="0" xfId="3" applyFont="1" applyAlignment="1">
      <alignment horizontal="right"/>
    </xf>
    <xf numFmtId="3" fontId="10" fillId="0" borderId="0" xfId="3" applyNumberFormat="1" applyFont="1"/>
    <xf numFmtId="0" fontId="27" fillId="0" borderId="0" xfId="3" applyFont="1" applyAlignment="1">
      <alignment horizontal="left"/>
    </xf>
    <xf numFmtId="0" fontId="27" fillId="0" borderId="0" xfId="3" applyFont="1" applyAlignment="1">
      <alignment horizontal="center"/>
    </xf>
    <xf numFmtId="0" fontId="10" fillId="0" borderId="0" xfId="3" applyFont="1" applyAlignment="1">
      <alignment horizontal="left"/>
    </xf>
    <xf numFmtId="3" fontId="10" fillId="0" borderId="0" xfId="3" applyNumberFormat="1" applyFont="1" applyAlignment="1">
      <alignment horizontal="center"/>
    </xf>
    <xf numFmtId="0" fontId="10" fillId="0" borderId="0" xfId="3" applyFont="1" applyAlignment="1">
      <alignment horizontal="center"/>
    </xf>
    <xf numFmtId="3" fontId="75" fillId="0" borderId="8" xfId="3" applyNumberFormat="1" applyFont="1" applyBorder="1" applyAlignment="1">
      <alignment horizontal="right" vertical="center" wrapText="1"/>
    </xf>
    <xf numFmtId="3" fontId="75" fillId="0" borderId="2" xfId="3" applyNumberFormat="1" applyFont="1" applyBorder="1" applyAlignment="1">
      <alignment horizontal="right" vertical="center" wrapText="1"/>
    </xf>
    <xf numFmtId="3" fontId="75" fillId="0" borderId="51" xfId="3" applyNumberFormat="1" applyFont="1" applyBorder="1" applyAlignment="1">
      <alignment horizontal="right" vertical="center"/>
    </xf>
    <xf numFmtId="3" fontId="75" fillId="0" borderId="2" xfId="3" applyNumberFormat="1" applyFont="1" applyBorder="1" applyAlignment="1">
      <alignment horizontal="right" vertical="center"/>
    </xf>
    <xf numFmtId="0" fontId="55" fillId="3" borderId="2" xfId="3" applyFont="1" applyFill="1" applyBorder="1" applyAlignment="1">
      <alignment horizontal="center" vertical="center" wrapText="1"/>
    </xf>
    <xf numFmtId="49" fontId="59" fillId="0" borderId="0" xfId="3" applyNumberFormat="1" applyFont="1" applyAlignment="1">
      <alignment horizontal="center" vertical="center"/>
    </xf>
    <xf numFmtId="3" fontId="59" fillId="0" borderId="0" xfId="3" applyNumberFormat="1" applyFont="1" applyAlignment="1">
      <alignment horizontal="right" vertical="center"/>
    </xf>
    <xf numFmtId="0" fontId="7" fillId="0" borderId="0" xfId="3" applyAlignment="1">
      <alignment vertical="center"/>
    </xf>
    <xf numFmtId="49" fontId="76" fillId="0" borderId="0" xfId="3" applyNumberFormat="1" applyFont="1" applyAlignment="1">
      <alignment horizontal="center" vertical="center"/>
    </xf>
    <xf numFmtId="3" fontId="76" fillId="0" borderId="0" xfId="3" applyNumberFormat="1" applyFont="1" applyAlignment="1">
      <alignment horizontal="center" vertical="center"/>
    </xf>
    <xf numFmtId="3" fontId="76" fillId="0" borderId="0" xfId="3" applyNumberFormat="1" applyFont="1" applyAlignment="1">
      <alignment horizontal="right" vertical="center"/>
    </xf>
    <xf numFmtId="0" fontId="10" fillId="0" borderId="0" xfId="3" applyFont="1" applyAlignment="1">
      <alignment vertical="center"/>
    </xf>
    <xf numFmtId="4" fontId="59" fillId="0" borderId="0" xfId="3" applyNumberFormat="1" applyFont="1" applyAlignment="1">
      <alignment horizontal="center" vertical="center"/>
    </xf>
    <xf numFmtId="4" fontId="59" fillId="0" borderId="0" xfId="3" applyNumberFormat="1" applyFont="1" applyAlignment="1">
      <alignment horizontal="right" vertical="center"/>
    </xf>
    <xf numFmtId="2" fontId="59" fillId="0" borderId="0" xfId="3" applyNumberFormat="1" applyFont="1" applyAlignment="1">
      <alignment horizontal="center" vertical="center"/>
    </xf>
    <xf numFmtId="49" fontId="76" fillId="0" borderId="0" xfId="3" applyNumberFormat="1" applyFont="1" applyAlignment="1">
      <alignment horizontal="center"/>
    </xf>
    <xf numFmtId="3" fontId="76" fillId="0" borderId="0" xfId="3" applyNumberFormat="1" applyFont="1" applyAlignment="1">
      <alignment horizontal="right"/>
    </xf>
    <xf numFmtId="0" fontId="76" fillId="0" borderId="0" xfId="3" applyFont="1"/>
    <xf numFmtId="0" fontId="76" fillId="0" borderId="0" xfId="3" applyFont="1" applyAlignment="1">
      <alignment horizontal="center"/>
    </xf>
    <xf numFmtId="49" fontId="10" fillId="0" borderId="0" xfId="3" applyNumberFormat="1" applyFont="1" applyAlignment="1">
      <alignment horizontal="center" vertical="center"/>
    </xf>
    <xf numFmtId="0" fontId="50" fillId="0" borderId="11" xfId="3" applyFont="1" applyBorder="1" applyAlignment="1">
      <alignment horizontal="center" vertical="center"/>
    </xf>
    <xf numFmtId="0" fontId="55" fillId="0" borderId="10" xfId="3" applyFont="1" applyBorder="1" applyAlignment="1">
      <alignment horizontal="center" vertical="center"/>
    </xf>
    <xf numFmtId="3" fontId="55" fillId="0" borderId="2" xfId="3" applyNumberFormat="1" applyFont="1" applyBorder="1" applyAlignment="1">
      <alignment horizontal="right" vertical="center" wrapText="1"/>
    </xf>
    <xf numFmtId="3" fontId="55" fillId="6" borderId="12" xfId="3" applyNumberFormat="1" applyFont="1" applyFill="1" applyBorder="1" applyAlignment="1">
      <alignment horizontal="right" vertical="center"/>
    </xf>
    <xf numFmtId="0" fontId="55" fillId="0" borderId="2" xfId="3" applyFont="1" applyBorder="1" applyAlignment="1">
      <alignment vertical="center" wrapText="1"/>
    </xf>
    <xf numFmtId="3" fontId="55" fillId="0" borderId="3" xfId="3" applyNumberFormat="1" applyFont="1" applyBorder="1" applyAlignment="1">
      <alignment horizontal="right" vertical="center" wrapText="1"/>
    </xf>
    <xf numFmtId="3" fontId="55" fillId="6" borderId="24" xfId="3" applyNumberFormat="1" applyFont="1" applyFill="1" applyBorder="1" applyAlignment="1">
      <alignment horizontal="right" vertical="center"/>
    </xf>
    <xf numFmtId="3" fontId="55" fillId="0" borderId="3" xfId="3" applyNumberFormat="1" applyFont="1" applyBorder="1" applyAlignment="1">
      <alignment horizontal="right" vertical="center"/>
    </xf>
    <xf numFmtId="0" fontId="50" fillId="0" borderId="76" xfId="3" applyFont="1" applyBorder="1" applyAlignment="1">
      <alignment horizontal="center" vertical="center"/>
    </xf>
    <xf numFmtId="49" fontId="50" fillId="0" borderId="8" xfId="3" applyNumberFormat="1" applyFont="1" applyBorder="1" applyAlignment="1">
      <alignment horizontal="center" vertical="center"/>
    </xf>
    <xf numFmtId="0" fontId="55" fillId="0" borderId="89" xfId="3" applyFont="1" applyBorder="1" applyAlignment="1">
      <alignment horizontal="center" vertical="center" wrapText="1"/>
    </xf>
    <xf numFmtId="3" fontId="55" fillId="0" borderId="51" xfId="3" applyNumberFormat="1" applyFont="1" applyBorder="1" applyAlignment="1">
      <alignment horizontal="right" vertical="center" wrapText="1"/>
    </xf>
    <xf numFmtId="3" fontId="55" fillId="0" borderId="90" xfId="3" applyNumberFormat="1" applyFont="1" applyBorder="1" applyAlignment="1">
      <alignment horizontal="right" vertical="center" wrapText="1"/>
    </xf>
    <xf numFmtId="0" fontId="55" fillId="0" borderId="10" xfId="3" applyFont="1" applyBorder="1" applyAlignment="1">
      <alignment horizontal="center" vertical="center" wrapText="1"/>
    </xf>
    <xf numFmtId="0" fontId="50" fillId="0" borderId="3" xfId="3" applyFont="1" applyBorder="1" applyAlignment="1">
      <alignment horizontal="center" vertical="center"/>
    </xf>
    <xf numFmtId="0" fontId="55" fillId="0" borderId="5" xfId="3" applyFont="1" applyBorder="1" applyAlignment="1">
      <alignment horizontal="center" vertical="center" wrapText="1"/>
    </xf>
    <xf numFmtId="3" fontId="55" fillId="6" borderId="24" xfId="3" applyNumberFormat="1" applyFont="1" applyFill="1" applyBorder="1" applyAlignment="1">
      <alignment horizontal="right" vertical="center" wrapText="1"/>
    </xf>
    <xf numFmtId="49" fontId="50" fillId="0" borderId="51" xfId="3" applyNumberFormat="1" applyFont="1" applyBorder="1" applyAlignment="1">
      <alignment horizontal="center" vertical="center"/>
    </xf>
    <xf numFmtId="0" fontId="55" fillId="0" borderId="57" xfId="3" applyFont="1" applyBorder="1" applyAlignment="1">
      <alignment horizontal="center" vertical="center"/>
    </xf>
    <xf numFmtId="3" fontId="55" fillId="6" borderId="83" xfId="3" applyNumberFormat="1" applyFont="1" applyFill="1" applyBorder="1" applyAlignment="1">
      <alignment horizontal="right" vertical="center"/>
    </xf>
    <xf numFmtId="0" fontId="55" fillId="0" borderId="51" xfId="3" applyFont="1" applyBorder="1" applyAlignment="1">
      <alignment horizontal="left" vertical="center" wrapText="1"/>
    </xf>
    <xf numFmtId="49" fontId="50" fillId="0" borderId="86" xfId="3" applyNumberFormat="1" applyFont="1" applyBorder="1" applyAlignment="1">
      <alignment horizontal="center" vertical="center"/>
    </xf>
    <xf numFmtId="0" fontId="55" fillId="0" borderId="84" xfId="3" applyFont="1" applyBorder="1" applyAlignment="1">
      <alignment horizontal="center" vertical="center"/>
    </xf>
    <xf numFmtId="3" fontId="55" fillId="0" borderId="86" xfId="3" applyNumberFormat="1" applyFont="1" applyBorder="1" applyAlignment="1">
      <alignment horizontal="right" vertical="center" wrapText="1"/>
    </xf>
    <xf numFmtId="3" fontId="55" fillId="6" borderId="79" xfId="3" applyNumberFormat="1" applyFont="1" applyFill="1" applyBorder="1" applyAlignment="1">
      <alignment horizontal="right" vertical="center"/>
    </xf>
    <xf numFmtId="3" fontId="55" fillId="0" borderId="86" xfId="3" applyNumberFormat="1" applyFont="1" applyBorder="1" applyAlignment="1">
      <alignment horizontal="right" vertical="center"/>
    </xf>
    <xf numFmtId="0" fontId="55" fillId="0" borderId="86" xfId="3" applyFont="1" applyBorder="1" applyAlignment="1">
      <alignment vertical="center" wrapText="1"/>
    </xf>
    <xf numFmtId="0" fontId="55" fillId="0" borderId="51" xfId="3" applyFont="1" applyBorder="1" applyAlignment="1">
      <alignment vertical="center" wrapText="1"/>
    </xf>
    <xf numFmtId="0" fontId="55" fillId="0" borderId="9" xfId="3" applyFont="1" applyBorder="1" applyAlignment="1">
      <alignment horizontal="center" vertical="center"/>
    </xf>
    <xf numFmtId="3" fontId="55" fillId="0" borderId="6" xfId="3" applyNumberFormat="1" applyFont="1" applyBorder="1" applyAlignment="1">
      <alignment horizontal="right" vertical="center" wrapText="1"/>
    </xf>
    <xf numFmtId="3" fontId="55" fillId="6" borderId="1" xfId="3" applyNumberFormat="1" applyFont="1" applyFill="1" applyBorder="1" applyAlignment="1">
      <alignment horizontal="right" vertical="center"/>
    </xf>
    <xf numFmtId="0" fontId="55" fillId="0" borderId="6" xfId="3" applyFont="1" applyBorder="1" applyAlignment="1">
      <alignment vertical="center" wrapText="1"/>
    </xf>
    <xf numFmtId="0" fontId="50" fillId="0" borderId="2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77" fillId="0" borderId="0" xfId="0" applyFont="1" applyAlignment="1">
      <alignment horizontal="justify" vertical="center"/>
    </xf>
    <xf numFmtId="0" fontId="55" fillId="0" borderId="3" xfId="3" applyFont="1" applyBorder="1" applyAlignment="1">
      <alignment vertical="center" wrapText="1"/>
    </xf>
    <xf numFmtId="0" fontId="22" fillId="0" borderId="0" xfId="3" applyFont="1" applyAlignment="1">
      <alignment horizontal="center" vertical="center" wrapText="1"/>
    </xf>
    <xf numFmtId="0" fontId="71" fillId="0" borderId="0" xfId="3" applyFont="1" applyAlignment="1">
      <alignment vertical="center" wrapText="1"/>
    </xf>
    <xf numFmtId="0" fontId="26" fillId="6" borderId="2" xfId="3" applyFont="1" applyFill="1" applyBorder="1" applyAlignment="1">
      <alignment horizontal="center" vertical="center"/>
    </xf>
    <xf numFmtId="3" fontId="26" fillId="6" borderId="2" xfId="3" applyNumberFormat="1" applyFont="1" applyFill="1" applyBorder="1" applyAlignment="1">
      <alignment horizontal="right" vertical="center" wrapText="1"/>
    </xf>
    <xf numFmtId="0" fontId="26" fillId="0" borderId="2" xfId="1" applyFont="1" applyBorder="1" applyAlignment="1">
      <alignment vertical="center" wrapText="1"/>
    </xf>
    <xf numFmtId="3" fontId="26" fillId="6" borderId="2" xfId="3" applyNumberFormat="1" applyFont="1" applyFill="1" applyBorder="1" applyAlignment="1">
      <alignment horizontal="left" vertical="center" wrapText="1"/>
    </xf>
    <xf numFmtId="49" fontId="43" fillId="6" borderId="2" xfId="3" applyNumberFormat="1" applyFont="1" applyFill="1" applyBorder="1" applyAlignment="1">
      <alignment horizontal="center" vertical="center"/>
    </xf>
    <xf numFmtId="3" fontId="43" fillId="6" borderId="2" xfId="3" applyNumberFormat="1" applyFont="1" applyFill="1" applyBorder="1" applyAlignment="1">
      <alignment horizontal="center" vertical="center"/>
    </xf>
    <xf numFmtId="0" fontId="41" fillId="6" borderId="2" xfId="3" applyFont="1" applyFill="1" applyBorder="1" applyAlignment="1">
      <alignment horizontal="center" vertical="center"/>
    </xf>
    <xf numFmtId="3" fontId="41" fillId="6" borderId="2" xfId="3" applyNumberFormat="1" applyFont="1" applyFill="1" applyBorder="1" applyAlignment="1">
      <alignment horizontal="right" vertical="center" wrapText="1"/>
    </xf>
    <xf numFmtId="3" fontId="41" fillId="6" borderId="2" xfId="3" applyNumberFormat="1" applyFont="1" applyFill="1" applyBorder="1" applyAlignment="1">
      <alignment horizontal="left" vertical="center" wrapText="1"/>
    </xf>
    <xf numFmtId="3" fontId="26" fillId="6" borderId="2" xfId="1" applyNumberFormat="1" applyFont="1" applyFill="1" applyBorder="1" applyAlignment="1">
      <alignment vertical="center"/>
    </xf>
    <xf numFmtId="0" fontId="24" fillId="0" borderId="13" xfId="4" applyFont="1" applyBorder="1" applyAlignment="1">
      <alignment horizontal="center" vertical="center"/>
    </xf>
    <xf numFmtId="0" fontId="24" fillId="0" borderId="6" xfId="4" applyFont="1" applyBorder="1" applyAlignment="1">
      <alignment vertical="center"/>
    </xf>
    <xf numFmtId="0" fontId="24" fillId="0" borderId="3" xfId="4" applyFont="1" applyBorder="1" applyAlignment="1">
      <alignment vertical="center"/>
    </xf>
    <xf numFmtId="3" fontId="24" fillId="0" borderId="3" xfId="4" applyNumberFormat="1" applyFont="1" applyBorder="1" applyAlignment="1">
      <alignment vertical="center"/>
    </xf>
    <xf numFmtId="0" fontId="26" fillId="6" borderId="3" xfId="1" applyFont="1" applyFill="1" applyBorder="1" applyAlignment="1">
      <alignment horizontal="left" vertical="center" wrapText="1"/>
    </xf>
    <xf numFmtId="0" fontId="26" fillId="0" borderId="2" xfId="4" applyFont="1" applyBorder="1" applyAlignment="1">
      <alignment horizontal="center" vertical="center"/>
    </xf>
    <xf numFmtId="3" fontId="26" fillId="6" borderId="2" xfId="4" applyNumberFormat="1" applyFont="1" applyFill="1" applyBorder="1" applyAlignment="1">
      <alignment vertical="center"/>
    </xf>
    <xf numFmtId="3" fontId="26" fillId="0" borderId="2" xfId="3" applyNumberFormat="1" applyFont="1" applyBorder="1" applyAlignment="1">
      <alignment horizontal="left" vertical="center" wrapText="1"/>
    </xf>
    <xf numFmtId="3" fontId="26" fillId="6" borderId="2" xfId="4" applyNumberFormat="1" applyFont="1" applyFill="1" applyBorder="1" applyAlignment="1">
      <alignment horizontal="right" vertical="center"/>
    </xf>
    <xf numFmtId="0" fontId="41" fillId="6" borderId="2" xfId="4" applyFont="1" applyFill="1" applyBorder="1" applyAlignment="1">
      <alignment vertical="center" wrapText="1"/>
    </xf>
    <xf numFmtId="0" fontId="41" fillId="6" borderId="2" xfId="4" applyFont="1" applyFill="1" applyBorder="1" applyAlignment="1">
      <alignment horizontal="left" vertical="center" wrapText="1"/>
    </xf>
    <xf numFmtId="0" fontId="26" fillId="0" borderId="6" xfId="4" applyFont="1" applyBorder="1" applyAlignment="1">
      <alignment horizontal="center" vertical="center"/>
    </xf>
    <xf numFmtId="3" fontId="26" fillId="6" borderId="6" xfId="4" applyNumberFormat="1" applyFont="1" applyFill="1" applyBorder="1" applyAlignment="1">
      <alignment horizontal="right" vertical="center"/>
    </xf>
    <xf numFmtId="3" fontId="41" fillId="6" borderId="6" xfId="4" applyNumberFormat="1" applyFont="1" applyFill="1" applyBorder="1" applyAlignment="1">
      <alignment horizontal="right" vertical="center"/>
    </xf>
    <xf numFmtId="0" fontId="41" fillId="6" borderId="6" xfId="4" applyFont="1" applyFill="1" applyBorder="1" applyAlignment="1">
      <alignment vertical="center" wrapText="1"/>
    </xf>
    <xf numFmtId="3" fontId="26" fillId="6" borderId="2" xfId="3" applyNumberFormat="1" applyFont="1" applyFill="1" applyBorder="1" applyAlignment="1">
      <alignment horizontal="right" vertical="center"/>
    </xf>
    <xf numFmtId="0" fontId="41" fillId="6" borderId="2" xfId="3" applyFont="1" applyFill="1" applyBorder="1" applyAlignment="1">
      <alignment horizontal="left" vertical="center" wrapText="1"/>
    </xf>
    <xf numFmtId="0" fontId="24" fillId="0" borderId="13" xfId="4" applyFont="1" applyBorder="1" applyAlignment="1">
      <alignment vertical="center"/>
    </xf>
    <xf numFmtId="0" fontId="41" fillId="0" borderId="2" xfId="3" applyFont="1" applyBorder="1" applyAlignment="1">
      <alignment horizontal="left" vertical="center" wrapText="1"/>
    </xf>
    <xf numFmtId="0" fontId="24" fillId="0" borderId="13" xfId="4" applyFont="1" applyBorder="1" applyAlignment="1">
      <alignment horizontal="center"/>
    </xf>
    <xf numFmtId="3" fontId="24" fillId="0" borderId="13" xfId="3" applyNumberFormat="1" applyFont="1" applyBorder="1" applyAlignment="1">
      <alignment horizontal="center"/>
    </xf>
    <xf numFmtId="3" fontId="26" fillId="0" borderId="2" xfId="3" applyNumberFormat="1" applyFont="1" applyBorder="1" applyAlignment="1">
      <alignment horizontal="right" vertical="center"/>
    </xf>
    <xf numFmtId="3" fontId="26" fillId="6" borderId="6" xfId="3" applyNumberFormat="1" applyFont="1" applyFill="1" applyBorder="1" applyAlignment="1">
      <alignment horizontal="right" vertical="center"/>
    </xf>
    <xf numFmtId="0" fontId="41" fillId="0" borderId="6" xfId="3" applyFont="1" applyBorder="1" applyAlignment="1">
      <alignment horizontal="left" vertical="center" wrapText="1"/>
    </xf>
    <xf numFmtId="3" fontId="24" fillId="0" borderId="13" xfId="3" applyNumberFormat="1" applyFont="1" applyBorder="1" applyAlignment="1">
      <alignment vertical="center"/>
    </xf>
    <xf numFmtId="0" fontId="41" fillId="0" borderId="2" xfId="3" applyFont="1" applyBorder="1" applyAlignment="1">
      <alignment vertical="center" wrapText="1"/>
    </xf>
    <xf numFmtId="0" fontId="3" fillId="3" borderId="11" xfId="1" applyFill="1" applyBorder="1"/>
    <xf numFmtId="0" fontId="3" fillId="3" borderId="12" xfId="1" applyFill="1" applyBorder="1"/>
    <xf numFmtId="3" fontId="24" fillId="3" borderId="2" xfId="3" applyNumberFormat="1" applyFont="1" applyFill="1" applyBorder="1" applyAlignment="1">
      <alignment horizontal="center" vertical="center"/>
    </xf>
    <xf numFmtId="0" fontId="26" fillId="3" borderId="2" xfId="3" applyFont="1" applyFill="1" applyBorder="1" applyAlignment="1">
      <alignment horizontal="center" vertical="center"/>
    </xf>
    <xf numFmtId="3" fontId="24" fillId="3" borderId="2" xfId="3" applyNumberFormat="1" applyFont="1" applyFill="1" applyBorder="1" applyAlignment="1">
      <alignment horizontal="right" vertical="center"/>
    </xf>
    <xf numFmtId="3" fontId="24" fillId="8" borderId="2" xfId="3" applyNumberFormat="1" applyFont="1" applyFill="1" applyBorder="1" applyAlignment="1">
      <alignment horizontal="right" vertical="center"/>
    </xf>
    <xf numFmtId="0" fontId="26" fillId="8" borderId="2" xfId="3" applyFont="1" applyFill="1" applyBorder="1"/>
    <xf numFmtId="0" fontId="52" fillId="0" borderId="0" xfId="3" applyFont="1" applyAlignment="1">
      <alignment vertical="center" wrapText="1"/>
    </xf>
    <xf numFmtId="0" fontId="59" fillId="0" borderId="0" xfId="3" applyFont="1" applyAlignment="1">
      <alignment vertical="center"/>
    </xf>
    <xf numFmtId="3" fontId="59" fillId="0" borderId="0" xfId="3" applyNumberFormat="1" applyFont="1" applyAlignment="1">
      <alignment vertical="center"/>
    </xf>
    <xf numFmtId="0" fontId="59" fillId="0" borderId="0" xfId="3" applyFont="1" applyAlignment="1">
      <alignment horizontal="center" vertical="center" wrapText="1"/>
    </xf>
    <xf numFmtId="3" fontId="59" fillId="0" borderId="0" xfId="3" applyNumberFormat="1" applyFont="1" applyAlignment="1">
      <alignment horizontal="center" vertical="center"/>
    </xf>
    <xf numFmtId="0" fontId="43" fillId="3" borderId="46" xfId="3" applyFont="1" applyFill="1" applyBorder="1" applyAlignment="1">
      <alignment horizontal="center" vertical="center"/>
    </xf>
    <xf numFmtId="0" fontId="43" fillId="3" borderId="40" xfId="3" applyFont="1" applyFill="1" applyBorder="1" applyAlignment="1">
      <alignment horizontal="center" vertical="center"/>
    </xf>
    <xf numFmtId="0" fontId="43" fillId="3" borderId="36" xfId="3" applyFont="1" applyFill="1" applyBorder="1" applyAlignment="1">
      <alignment horizontal="center" vertical="center" wrapText="1"/>
    </xf>
    <xf numFmtId="3" fontId="43" fillId="11" borderId="63" xfId="3" applyNumberFormat="1" applyFont="1" applyFill="1" applyBorder="1" applyAlignment="1">
      <alignment horizontal="right" vertical="center"/>
    </xf>
    <xf numFmtId="0" fontId="42" fillId="0" borderId="96" xfId="3" applyFont="1" applyBorder="1" applyAlignment="1">
      <alignment horizontal="center" vertical="center"/>
    </xf>
    <xf numFmtId="3" fontId="42" fillId="0" borderId="103" xfId="3" applyNumberFormat="1" applyFont="1" applyBorder="1" applyAlignment="1">
      <alignment horizontal="right" vertical="center"/>
    </xf>
    <xf numFmtId="0" fontId="41" fillId="0" borderId="104" xfId="3" applyFont="1" applyBorder="1" applyAlignment="1">
      <alignment horizontal="center" vertical="center"/>
    </xf>
    <xf numFmtId="0" fontId="9" fillId="0" borderId="104" xfId="3" applyFont="1" applyBorder="1" applyAlignment="1">
      <alignment horizontal="center" vertical="center"/>
    </xf>
    <xf numFmtId="3" fontId="41" fillId="0" borderId="105" xfId="3" applyNumberFormat="1" applyFont="1" applyBorder="1" applyAlignment="1">
      <alignment horizontal="right" vertical="center"/>
    </xf>
    <xf numFmtId="3" fontId="43" fillId="11" borderId="103" xfId="3" applyNumberFormat="1" applyFont="1" applyFill="1" applyBorder="1" applyAlignment="1">
      <alignment horizontal="right" vertical="center"/>
    </xf>
    <xf numFmtId="0" fontId="41" fillId="0" borderId="96" xfId="3" applyFont="1" applyBorder="1" applyAlignment="1">
      <alignment horizontal="center" vertical="center"/>
    </xf>
    <xf numFmtId="0" fontId="9" fillId="0" borderId="96" xfId="3" applyFont="1" applyBorder="1" applyAlignment="1">
      <alignment horizontal="center" vertical="center"/>
    </xf>
    <xf numFmtId="3" fontId="41" fillId="0" borderId="103" xfId="3" applyNumberFormat="1" applyFont="1" applyBorder="1" applyAlignment="1">
      <alignment horizontal="right" vertical="center"/>
    </xf>
    <xf numFmtId="0" fontId="42" fillId="0" borderId="96" xfId="3" applyFont="1" applyBorder="1" applyAlignment="1">
      <alignment horizontal="center" vertical="center" wrapText="1"/>
    </xf>
    <xf numFmtId="0" fontId="41" fillId="0" borderId="111" xfId="3" applyFont="1" applyBorder="1" applyAlignment="1">
      <alignment horizontal="center" vertical="center"/>
    </xf>
    <xf numFmtId="0" fontId="9" fillId="0" borderId="111" xfId="3" applyFont="1" applyBorder="1" applyAlignment="1">
      <alignment horizontal="center" vertical="center"/>
    </xf>
    <xf numFmtId="3" fontId="41" fillId="0" borderId="112" xfId="3" applyNumberFormat="1" applyFont="1" applyBorder="1" applyAlignment="1">
      <alignment horizontal="right" vertical="center"/>
    </xf>
    <xf numFmtId="3" fontId="43" fillId="3" borderId="36" xfId="3" applyNumberFormat="1" applyFont="1" applyFill="1" applyBorder="1" applyAlignment="1">
      <alignment horizontal="right" vertical="center"/>
    </xf>
    <xf numFmtId="49" fontId="59" fillId="0" borderId="0" xfId="3" applyNumberFormat="1" applyFont="1" applyAlignment="1">
      <alignment vertical="center"/>
    </xf>
    <xf numFmtId="0" fontId="59" fillId="0" borderId="0" xfId="3" applyFont="1" applyAlignment="1">
      <alignment horizontal="right" vertical="center"/>
    </xf>
    <xf numFmtId="0" fontId="76" fillId="0" borderId="0" xfId="3" applyFont="1" applyAlignment="1">
      <alignment vertical="center"/>
    </xf>
    <xf numFmtId="0" fontId="43" fillId="3" borderId="111" xfId="3" applyFont="1" applyFill="1" applyBorder="1" applyAlignment="1">
      <alignment horizontal="center" vertical="center" wrapText="1"/>
    </xf>
    <xf numFmtId="0" fontId="5" fillId="12" borderId="115" xfId="3" applyFont="1" applyFill="1" applyBorder="1" applyAlignment="1">
      <alignment horizontal="center" vertical="center"/>
    </xf>
    <xf numFmtId="3" fontId="43" fillId="12" borderId="115" xfId="3" applyNumberFormat="1" applyFont="1" applyFill="1" applyBorder="1" applyAlignment="1">
      <alignment horizontal="right" vertical="center"/>
    </xf>
    <xf numFmtId="3" fontId="43" fillId="12" borderId="116" xfId="3" applyNumberFormat="1" applyFont="1" applyFill="1" applyBorder="1" applyAlignment="1">
      <alignment horizontal="right" vertical="center"/>
    </xf>
    <xf numFmtId="49" fontId="43" fillId="0" borderId="104" xfId="3" applyNumberFormat="1" applyFont="1" applyBorder="1" applyAlignment="1">
      <alignment horizontal="center" vertical="center"/>
    </xf>
    <xf numFmtId="0" fontId="43" fillId="0" borderId="104" xfId="3" applyFont="1" applyBorder="1" applyAlignment="1">
      <alignment horizontal="center" vertical="center" wrapText="1"/>
    </xf>
    <xf numFmtId="0" fontId="43" fillId="0" borderId="96" xfId="3" applyFont="1" applyBorder="1" applyAlignment="1">
      <alignment horizontal="center" vertical="center" wrapText="1"/>
    </xf>
    <xf numFmtId="3" fontId="43" fillId="0" borderId="96" xfId="3" applyNumberFormat="1" applyFont="1" applyBorder="1" applyAlignment="1">
      <alignment horizontal="right" vertical="center"/>
    </xf>
    <xf numFmtId="3" fontId="43" fillId="0" borderId="103" xfId="3" applyNumberFormat="1" applyFont="1" applyBorder="1" applyAlignment="1">
      <alignment horizontal="right" vertical="center"/>
    </xf>
    <xf numFmtId="3" fontId="42" fillId="0" borderId="96" xfId="3" applyNumberFormat="1" applyFont="1" applyBorder="1" applyAlignment="1">
      <alignment horizontal="right" vertical="center"/>
    </xf>
    <xf numFmtId="0" fontId="43" fillId="12" borderId="96" xfId="3" applyFont="1" applyFill="1" applyBorder="1" applyAlignment="1">
      <alignment horizontal="center" vertical="center"/>
    </xf>
    <xf numFmtId="49" fontId="43" fillId="12" borderId="96" xfId="3" applyNumberFormat="1" applyFont="1" applyFill="1" applyBorder="1" applyAlignment="1">
      <alignment horizontal="center" vertical="center"/>
    </xf>
    <xf numFmtId="49" fontId="5" fillId="12" borderId="96" xfId="3" applyNumberFormat="1" applyFont="1" applyFill="1" applyBorder="1" applyAlignment="1">
      <alignment horizontal="center" vertical="center"/>
    </xf>
    <xf numFmtId="3" fontId="43" fillId="12" borderId="96" xfId="3" applyNumberFormat="1" applyFont="1" applyFill="1" applyBorder="1" applyAlignment="1">
      <alignment horizontal="right" vertical="center"/>
    </xf>
    <xf numFmtId="3" fontId="43" fillId="12" borderId="103" xfId="3" applyNumberFormat="1" applyFont="1" applyFill="1" applyBorder="1" applyAlignment="1">
      <alignment horizontal="right" vertical="center"/>
    </xf>
    <xf numFmtId="3" fontId="5" fillId="0" borderId="96" xfId="3" applyNumberFormat="1" applyFont="1" applyBorder="1" applyAlignment="1">
      <alignment horizontal="right" vertical="center"/>
    </xf>
    <xf numFmtId="3" fontId="5" fillId="0" borderId="103" xfId="3" applyNumberFormat="1" applyFont="1" applyBorder="1" applyAlignment="1">
      <alignment horizontal="right" vertical="center"/>
    </xf>
    <xf numFmtId="3" fontId="59" fillId="10" borderId="0" xfId="3" applyNumberFormat="1" applyFont="1" applyFill="1" applyAlignment="1">
      <alignment horizontal="center" vertical="center"/>
    </xf>
    <xf numFmtId="0" fontId="59" fillId="10" borderId="0" xfId="3" applyFont="1" applyFill="1" applyAlignment="1">
      <alignment horizontal="center" vertical="center"/>
    </xf>
    <xf numFmtId="3" fontId="8" fillId="0" borderId="96" xfId="3" applyNumberFormat="1" applyFont="1" applyBorder="1" applyAlignment="1">
      <alignment horizontal="right" vertical="center"/>
    </xf>
    <xf numFmtId="3" fontId="8" fillId="0" borderId="103" xfId="3" applyNumberFormat="1" applyFont="1" applyBorder="1" applyAlignment="1">
      <alignment horizontal="right" vertical="center"/>
    </xf>
    <xf numFmtId="3" fontId="42" fillId="10" borderId="0" xfId="3" applyNumberFormat="1" applyFont="1" applyFill="1" applyAlignment="1">
      <alignment horizontal="center" vertical="center"/>
    </xf>
    <xf numFmtId="0" fontId="42" fillId="10" borderId="0" xfId="3" applyFont="1" applyFill="1" applyAlignment="1">
      <alignment horizontal="center" vertical="center"/>
    </xf>
    <xf numFmtId="0" fontId="43" fillId="12" borderId="115" xfId="3" applyFont="1" applyFill="1" applyBorder="1" applyAlignment="1">
      <alignment horizontal="center" vertical="center" wrapText="1"/>
    </xf>
    <xf numFmtId="0" fontId="43" fillId="0" borderId="96" xfId="3" applyFont="1" applyBorder="1" applyAlignment="1">
      <alignment horizontal="center" vertical="center"/>
    </xf>
    <xf numFmtId="0" fontId="42" fillId="0" borderId="104" xfId="3" applyFont="1" applyBorder="1" applyAlignment="1">
      <alignment horizontal="center" vertical="center"/>
    </xf>
    <xf numFmtId="3" fontId="42" fillId="0" borderId="104" xfId="3" applyNumberFormat="1" applyFont="1" applyBorder="1" applyAlignment="1">
      <alignment horizontal="right" vertical="center"/>
    </xf>
    <xf numFmtId="3" fontId="42" fillId="0" borderId="105" xfId="3" applyNumberFormat="1" applyFont="1" applyBorder="1" applyAlignment="1">
      <alignment horizontal="right" vertical="center"/>
    </xf>
    <xf numFmtId="0" fontId="42" fillId="0" borderId="104" xfId="3" applyFont="1" applyBorder="1" applyAlignment="1">
      <alignment horizontal="center" vertical="center" wrapText="1"/>
    </xf>
    <xf numFmtId="0" fontId="42" fillId="0" borderId="100" xfId="3" applyFont="1" applyBorder="1" applyAlignment="1">
      <alignment horizontal="center" vertical="center" wrapText="1"/>
    </xf>
    <xf numFmtId="3" fontId="42" fillId="0" borderId="100" xfId="3" applyNumberFormat="1" applyFont="1" applyBorder="1" applyAlignment="1">
      <alignment horizontal="right" vertical="center"/>
    </xf>
    <xf numFmtId="3" fontId="8" fillId="0" borderId="100" xfId="3" applyNumberFormat="1" applyFont="1" applyBorder="1" applyAlignment="1">
      <alignment horizontal="right" vertical="center"/>
    </xf>
    <xf numFmtId="3" fontId="8" fillId="0" borderId="117" xfId="3" applyNumberFormat="1" applyFont="1" applyBorder="1" applyAlignment="1">
      <alignment horizontal="right" vertical="center"/>
    </xf>
    <xf numFmtId="49" fontId="43" fillId="3" borderId="40" xfId="3" applyNumberFormat="1" applyFont="1" applyFill="1" applyBorder="1" applyAlignment="1">
      <alignment horizontal="center" vertical="center"/>
    </xf>
    <xf numFmtId="3" fontId="43" fillId="3" borderId="40" xfId="3" applyNumberFormat="1" applyFont="1" applyFill="1" applyBorder="1" applyAlignment="1">
      <alignment horizontal="right" vertical="center"/>
    </xf>
    <xf numFmtId="49" fontId="59" fillId="0" borderId="0" xfId="3" applyNumberFormat="1" applyFont="1" applyAlignment="1">
      <alignment horizontal="center" vertical="top"/>
    </xf>
    <xf numFmtId="49" fontId="79" fillId="0" borderId="0" xfId="3" applyNumberFormat="1" applyFont="1" applyAlignment="1">
      <alignment horizontal="center" vertical="center"/>
    </xf>
    <xf numFmtId="0" fontId="59" fillId="0" borderId="0" xfId="3" applyFont="1" applyAlignment="1">
      <alignment horizontal="center" vertical="top"/>
    </xf>
    <xf numFmtId="0" fontId="79" fillId="0" borderId="0" xfId="3" applyFont="1" applyAlignment="1">
      <alignment horizontal="center" vertical="center"/>
    </xf>
    <xf numFmtId="0" fontId="76" fillId="0" borderId="0" xfId="3" applyFont="1" applyAlignment="1">
      <alignment horizontal="center" vertical="center"/>
    </xf>
    <xf numFmtId="0" fontId="80" fillId="0" borderId="0" xfId="3" applyFont="1" applyAlignment="1">
      <alignment horizontal="center" vertical="top"/>
    </xf>
    <xf numFmtId="0" fontId="52" fillId="0" borderId="0" xfId="3" applyFont="1" applyAlignment="1">
      <alignment horizontal="center" vertical="center" wrapText="1"/>
    </xf>
    <xf numFmtId="0" fontId="42" fillId="0" borderId="0" xfId="3" applyFont="1" applyAlignment="1">
      <alignment vertical="center" wrapText="1"/>
    </xf>
    <xf numFmtId="0" fontId="45" fillId="8" borderId="119" xfId="3" applyFont="1" applyFill="1" applyBorder="1" applyAlignment="1">
      <alignment horizontal="center" vertical="center" wrapText="1"/>
    </xf>
    <xf numFmtId="0" fontId="45" fillId="8" borderId="105" xfId="3" applyFont="1" applyFill="1" applyBorder="1" applyAlignment="1">
      <alignment horizontal="center" vertical="center" wrapText="1"/>
    </xf>
    <xf numFmtId="3" fontId="45" fillId="3" borderId="2" xfId="3" applyNumberFormat="1" applyFont="1" applyFill="1" applyBorder="1" applyAlignment="1">
      <alignment horizontal="right" vertical="center"/>
    </xf>
    <xf numFmtId="3" fontId="45" fillId="3" borderId="78" xfId="3" applyNumberFormat="1" applyFont="1" applyFill="1" applyBorder="1" applyAlignment="1">
      <alignment horizontal="right" vertical="center"/>
    </xf>
    <xf numFmtId="3" fontId="45" fillId="3" borderId="36" xfId="3" applyNumberFormat="1" applyFont="1" applyFill="1" applyBorder="1" applyAlignment="1">
      <alignment horizontal="right" vertical="center"/>
    </xf>
    <xf numFmtId="3" fontId="42" fillId="0" borderId="95" xfId="3" applyNumberFormat="1" applyFont="1" applyBorder="1" applyAlignment="1">
      <alignment horizontal="right" vertical="center"/>
    </xf>
    <xf numFmtId="3" fontId="42" fillId="0" borderId="92" xfId="3" applyNumberFormat="1" applyFont="1" applyBorder="1" applyAlignment="1">
      <alignment horizontal="right" vertical="center"/>
    </xf>
    <xf numFmtId="3" fontId="42" fillId="0" borderId="93" xfId="3" applyNumberFormat="1" applyFont="1" applyBorder="1" applyAlignment="1">
      <alignment horizontal="right" vertical="center"/>
    </xf>
    <xf numFmtId="0" fontId="41" fillId="0" borderId="119" xfId="3" applyFont="1" applyBorder="1" applyAlignment="1">
      <alignment horizontal="center" vertical="center"/>
    </xf>
    <xf numFmtId="49" fontId="42" fillId="12" borderId="120" xfId="3" applyNumberFormat="1" applyFont="1" applyFill="1" applyBorder="1" applyAlignment="1">
      <alignment horizontal="center" vertical="center" wrapText="1"/>
    </xf>
    <xf numFmtId="3" fontId="41" fillId="0" borderId="97" xfId="3" applyNumberFormat="1" applyFont="1" applyBorder="1" applyAlignment="1">
      <alignment horizontal="right" vertical="center"/>
    </xf>
    <xf numFmtId="3" fontId="41" fillId="0" borderId="119" xfId="3" applyNumberFormat="1" applyFont="1" applyBorder="1" applyAlignment="1">
      <alignment horizontal="right" vertical="center"/>
    </xf>
    <xf numFmtId="3" fontId="41" fillId="0" borderId="105" xfId="3" applyNumberFormat="1" applyFont="1" applyBorder="1" applyAlignment="1">
      <alignment vertical="center"/>
    </xf>
    <xf numFmtId="0" fontId="41" fillId="0" borderId="110" xfId="3" applyFont="1" applyBorder="1" applyAlignment="1">
      <alignment horizontal="center" vertical="center"/>
    </xf>
    <xf numFmtId="49" fontId="42" fillId="12" borderId="112" xfId="3" applyNumberFormat="1" applyFont="1" applyFill="1" applyBorder="1" applyAlignment="1">
      <alignment horizontal="center" vertical="center" wrapText="1"/>
    </xf>
    <xf numFmtId="3" fontId="41" fillId="0" borderId="121" xfId="3" applyNumberFormat="1" applyFont="1" applyBorder="1" applyAlignment="1">
      <alignment horizontal="right" vertical="center"/>
    </xf>
    <xf numFmtId="3" fontId="41" fillId="0" borderId="112" xfId="3" applyNumberFormat="1" applyFont="1" applyBorder="1" applyAlignment="1">
      <alignment vertical="center"/>
    </xf>
    <xf numFmtId="0" fontId="41" fillId="0" borderId="121" xfId="3" applyFont="1" applyBorder="1" applyAlignment="1">
      <alignment horizontal="center" vertical="center"/>
    </xf>
    <xf numFmtId="49" fontId="42" fillId="12" borderId="122" xfId="3" applyNumberFormat="1" applyFont="1" applyFill="1" applyBorder="1" applyAlignment="1">
      <alignment horizontal="center" vertical="center" wrapText="1"/>
    </xf>
    <xf numFmtId="3" fontId="43" fillId="8" borderId="2" xfId="3" applyNumberFormat="1" applyFont="1" applyFill="1" applyBorder="1" applyAlignment="1">
      <alignment horizontal="right" vertical="center"/>
    </xf>
    <xf numFmtId="3" fontId="43" fillId="8" borderId="78" xfId="3" applyNumberFormat="1" applyFont="1" applyFill="1" applyBorder="1" applyAlignment="1">
      <alignment horizontal="right" vertical="center"/>
    </xf>
    <xf numFmtId="3" fontId="43" fillId="8" borderId="10" xfId="3" applyNumberFormat="1" applyFont="1" applyFill="1" applyBorder="1" applyAlignment="1">
      <alignment horizontal="right" vertical="center"/>
    </xf>
    <xf numFmtId="49" fontId="80" fillId="0" borderId="0" xfId="3" applyNumberFormat="1" applyFont="1" applyAlignment="1">
      <alignment horizontal="center" vertical="top"/>
    </xf>
    <xf numFmtId="3" fontId="66" fillId="0" borderId="0" xfId="3" applyNumberFormat="1" applyFont="1" applyAlignment="1">
      <alignment horizontal="right" vertical="center"/>
    </xf>
    <xf numFmtId="0" fontId="55" fillId="0" borderId="6" xfId="3" applyFont="1" applyBorder="1" applyAlignment="1">
      <alignment horizontal="left" vertical="center" wrapText="1"/>
    </xf>
    <xf numFmtId="0" fontId="50" fillId="0" borderId="7" xfId="3" applyFont="1" applyBorder="1" applyAlignment="1">
      <alignment horizontal="center" vertical="center"/>
    </xf>
    <xf numFmtId="0" fontId="57" fillId="0" borderId="0" xfId="7" applyNumberFormat="1" applyFont="1" applyFill="1" applyBorder="1" applyAlignment="1" applyProtection="1">
      <alignment vertical="center" wrapText="1"/>
      <protection locked="0"/>
    </xf>
    <xf numFmtId="3" fontId="43" fillId="0" borderId="0" xfId="7" applyNumberFormat="1" applyFont="1" applyFill="1" applyBorder="1" applyAlignment="1" applyProtection="1">
      <alignment horizontal="center" vertical="center"/>
      <protection locked="0"/>
    </xf>
    <xf numFmtId="3" fontId="41" fillId="0" borderId="0" xfId="7" applyNumberFormat="1" applyFont="1" applyFill="1" applyBorder="1" applyAlignment="1" applyProtection="1">
      <alignment horizontal="center" vertical="center"/>
      <protection locked="0"/>
    </xf>
    <xf numFmtId="3" fontId="41" fillId="0" borderId="96" xfId="7" applyNumberFormat="1" applyFont="1" applyFill="1" applyBorder="1" applyAlignment="1" applyProtection="1">
      <alignment horizontal="left" vertical="center"/>
      <protection locked="0"/>
    </xf>
    <xf numFmtId="0" fontId="41" fillId="0" borderId="0" xfId="7" applyNumberFormat="1" applyFont="1" applyFill="1" applyBorder="1" applyAlignment="1" applyProtection="1">
      <alignment horizontal="left" vertical="center"/>
      <protection locked="0"/>
    </xf>
    <xf numFmtId="3" fontId="42" fillId="0" borderId="0" xfId="7" applyNumberFormat="1" applyFont="1" applyFill="1" applyBorder="1" applyAlignment="1" applyProtection="1">
      <alignment horizontal="right" vertical="center"/>
      <protection locked="0"/>
    </xf>
    <xf numFmtId="3" fontId="82" fillId="0" borderId="0" xfId="7" applyNumberFormat="1" applyFont="1" applyFill="1" applyBorder="1" applyAlignment="1" applyProtection="1">
      <alignment horizontal="center" vertical="center"/>
      <protection locked="0"/>
    </xf>
    <xf numFmtId="3" fontId="83" fillId="0" borderId="0" xfId="7" applyNumberFormat="1" applyFont="1" applyFill="1" applyBorder="1" applyAlignment="1" applyProtection="1">
      <alignment horizontal="center" vertical="center"/>
      <protection locked="0"/>
    </xf>
    <xf numFmtId="3" fontId="83" fillId="0" borderId="96" xfId="7" applyNumberFormat="1" applyFont="1" applyFill="1" applyBorder="1" applyAlignment="1" applyProtection="1">
      <alignment horizontal="left" vertical="center"/>
      <protection locked="0"/>
    </xf>
    <xf numFmtId="0" fontId="83" fillId="0" borderId="0" xfId="7" applyNumberFormat="1" applyFont="1" applyFill="1" applyBorder="1" applyAlignment="1" applyProtection="1">
      <alignment horizontal="left" vertical="center"/>
      <protection locked="0"/>
    </xf>
    <xf numFmtId="49" fontId="84" fillId="13" borderId="11" xfId="7" applyNumberFormat="1" applyFont="1" applyFill="1" applyBorder="1" applyAlignment="1" applyProtection="1">
      <alignment horizontal="center" vertical="center" wrapText="1"/>
      <protection locked="0"/>
    </xf>
    <xf numFmtId="49" fontId="84" fillId="13" borderId="2" xfId="7" applyNumberFormat="1" applyFont="1" applyFill="1" applyBorder="1" applyAlignment="1" applyProtection="1">
      <alignment horizontal="center" vertical="center" wrapText="1"/>
      <protection locked="0"/>
    </xf>
    <xf numFmtId="49" fontId="84" fillId="13" borderId="10" xfId="7" applyNumberFormat="1" applyFont="1" applyFill="1" applyBorder="1" applyAlignment="1" applyProtection="1">
      <alignment horizontal="center" vertical="center" wrapText="1"/>
      <protection locked="0"/>
    </xf>
    <xf numFmtId="49" fontId="43" fillId="13" borderId="2" xfId="7" applyNumberFormat="1" applyFont="1" applyFill="1" applyBorder="1" applyAlignment="1" applyProtection="1">
      <alignment horizontal="center" vertical="center" wrapText="1"/>
      <protection locked="0"/>
    </xf>
    <xf numFmtId="3" fontId="43" fillId="8" borderId="2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115" xfId="7" applyNumberFormat="1" applyFont="1" applyFill="1" applyBorder="1" applyAlignment="1" applyProtection="1">
      <alignment horizontal="center" vertical="center"/>
      <protection locked="0"/>
    </xf>
    <xf numFmtId="3" fontId="41" fillId="0" borderId="94" xfId="7" applyNumberFormat="1" applyFont="1" applyFill="1" applyBorder="1" applyAlignment="1" applyProtection="1">
      <alignment horizontal="center" vertical="center"/>
      <protection locked="0"/>
    </xf>
    <xf numFmtId="49" fontId="43" fillId="14" borderId="11" xfId="7" applyNumberFormat="1" applyFont="1" applyFill="1" applyBorder="1" applyAlignment="1" applyProtection="1">
      <alignment horizontal="center" vertical="center" wrapText="1"/>
      <protection locked="0"/>
    </xf>
    <xf numFmtId="49" fontId="43" fillId="14" borderId="2" xfId="7" applyNumberFormat="1" applyFont="1" applyFill="1" applyBorder="1" applyAlignment="1" applyProtection="1">
      <alignment horizontal="center" vertical="center" wrapText="1"/>
      <protection locked="0"/>
    </xf>
    <xf numFmtId="49" fontId="43" fillId="14" borderId="10" xfId="7" applyNumberFormat="1" applyFont="1" applyFill="1" applyBorder="1" applyAlignment="1" applyProtection="1">
      <alignment horizontal="center" vertical="center" wrapText="1"/>
      <protection locked="0"/>
    </xf>
    <xf numFmtId="3" fontId="43" fillId="0" borderId="95" xfId="7" applyNumberFormat="1" applyFont="1" applyFill="1" applyBorder="1" applyAlignment="1" applyProtection="1">
      <alignment horizontal="center" vertical="center"/>
      <protection locked="0"/>
    </xf>
    <xf numFmtId="3" fontId="41" fillId="0" borderId="96" xfId="7" applyNumberFormat="1" applyFont="1" applyFill="1" applyBorder="1" applyAlignment="1" applyProtection="1">
      <alignment horizontal="center" vertical="center"/>
      <protection locked="0"/>
    </xf>
    <xf numFmtId="3" fontId="43" fillId="0" borderId="96" xfId="7" applyNumberFormat="1" applyFont="1" applyFill="1" applyBorder="1" applyAlignment="1" applyProtection="1">
      <alignment horizontal="center" vertical="center"/>
      <protection locked="0"/>
    </xf>
    <xf numFmtId="3" fontId="43" fillId="0" borderId="99" xfId="7" applyNumberFormat="1" applyFont="1" applyFill="1" applyBorder="1" applyAlignment="1" applyProtection="1">
      <alignment horizontal="center" vertical="center"/>
      <protection locked="0"/>
    </xf>
    <xf numFmtId="49" fontId="43" fillId="15" borderId="11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3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123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124" xfId="7" applyNumberFormat="1" applyFont="1" applyFill="1" applyBorder="1" applyAlignment="1" applyProtection="1">
      <alignment horizontal="left" vertical="center" wrapText="1"/>
      <protection locked="0"/>
    </xf>
    <xf numFmtId="3" fontId="43" fillId="16" borderId="3" xfId="7" applyNumberFormat="1" applyFont="1" applyFill="1" applyBorder="1" applyAlignment="1" applyProtection="1">
      <alignment horizontal="right" vertical="center"/>
      <protection locked="0"/>
    </xf>
    <xf numFmtId="3" fontId="41" fillId="0" borderId="99" xfId="7" applyNumberFormat="1" applyFont="1" applyFill="1" applyBorder="1" applyAlignment="1" applyProtection="1">
      <alignment horizontal="center" vertical="center"/>
      <protection locked="0"/>
    </xf>
    <xf numFmtId="49" fontId="41" fillId="14" borderId="21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125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126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127" xfId="7" applyNumberFormat="1" applyFont="1" applyFill="1" applyBorder="1" applyAlignment="1" applyProtection="1">
      <alignment horizontal="left" vertical="center" wrapText="1"/>
      <protection locked="0"/>
    </xf>
    <xf numFmtId="3" fontId="45" fillId="18" borderId="125" xfId="7" applyNumberFormat="1" applyFont="1" applyFill="1" applyBorder="1" applyAlignment="1" applyProtection="1">
      <alignment horizontal="right" vertical="center"/>
      <protection locked="0"/>
    </xf>
    <xf numFmtId="3" fontId="43" fillId="0" borderId="95" xfId="7" applyNumberFormat="1" applyFont="1" applyFill="1" applyBorder="1" applyAlignment="1" applyProtection="1">
      <alignment horizontal="right" vertical="center"/>
      <protection locked="0"/>
    </xf>
    <xf numFmtId="3" fontId="41" fillId="0" borderId="98" xfId="7" applyNumberFormat="1" applyFont="1" applyFill="1" applyBorder="1" applyAlignment="1" applyProtection="1">
      <alignment horizontal="center" vertical="center"/>
      <protection locked="0"/>
    </xf>
    <xf numFmtId="3" fontId="41" fillId="0" borderId="130" xfId="7" applyNumberFormat="1" applyFont="1" applyFill="1" applyBorder="1" applyAlignment="1" applyProtection="1">
      <alignment vertical="center"/>
      <protection locked="0"/>
    </xf>
    <xf numFmtId="3" fontId="43" fillId="0" borderId="131" xfId="7" applyNumberFormat="1" applyFont="1" applyFill="1" applyBorder="1" applyAlignment="1" applyProtection="1">
      <alignment horizontal="center" vertical="center"/>
      <protection locked="0"/>
    </xf>
    <xf numFmtId="3" fontId="41" fillId="0" borderId="132" xfId="7" applyNumberFormat="1" applyFont="1" applyFill="1" applyBorder="1" applyAlignment="1" applyProtection="1">
      <alignment horizontal="center" vertical="center"/>
      <protection locked="0"/>
    </xf>
    <xf numFmtId="3" fontId="41" fillId="0" borderId="131" xfId="7" applyNumberFormat="1" applyFont="1" applyFill="1" applyBorder="1" applyAlignment="1" applyProtection="1">
      <alignment horizontal="center" vertical="center"/>
      <protection locked="0"/>
    </xf>
    <xf numFmtId="3" fontId="41" fillId="0" borderId="133" xfId="7" applyNumberFormat="1" applyFont="1" applyFill="1" applyBorder="1" applyAlignment="1" applyProtection="1">
      <alignment horizontal="center" vertical="center"/>
      <protection locked="0"/>
    </xf>
    <xf numFmtId="3" fontId="41" fillId="0" borderId="131" xfId="7" applyNumberFormat="1" applyFont="1" applyFill="1" applyBorder="1" applyAlignment="1" applyProtection="1">
      <alignment horizontal="left" vertical="center"/>
      <protection locked="0"/>
    </xf>
    <xf numFmtId="3" fontId="42" fillId="0" borderId="135" xfId="7" applyNumberFormat="1" applyFont="1" applyFill="1" applyBorder="1" applyAlignment="1" applyProtection="1">
      <alignment horizontal="right" vertical="center"/>
      <protection locked="0"/>
    </xf>
    <xf numFmtId="3" fontId="43" fillId="0" borderId="136" xfId="7" applyNumberFormat="1" applyFont="1" applyFill="1" applyBorder="1" applyAlignment="1" applyProtection="1">
      <alignment horizontal="center" vertical="center"/>
      <protection locked="0"/>
    </xf>
    <xf numFmtId="3" fontId="41" fillId="0" borderId="137" xfId="7" applyNumberFormat="1" applyFont="1" applyFill="1" applyBorder="1" applyAlignment="1" applyProtection="1">
      <alignment horizontal="center" vertical="center"/>
      <protection locked="0"/>
    </xf>
    <xf numFmtId="3" fontId="41" fillId="0" borderId="136" xfId="7" applyNumberFormat="1" applyFont="1" applyFill="1" applyBorder="1" applyAlignment="1" applyProtection="1">
      <alignment horizontal="center" vertical="center"/>
      <protection locked="0"/>
    </xf>
    <xf numFmtId="3" fontId="41" fillId="0" borderId="138" xfId="7" applyNumberFormat="1" applyFont="1" applyFill="1" applyBorder="1" applyAlignment="1" applyProtection="1">
      <alignment horizontal="center" vertical="center"/>
      <protection locked="0"/>
    </xf>
    <xf numFmtId="3" fontId="41" fillId="0" borderId="136" xfId="7" applyNumberFormat="1" applyFont="1" applyFill="1" applyBorder="1" applyAlignment="1" applyProtection="1">
      <alignment horizontal="left" vertical="center"/>
      <protection locked="0"/>
    </xf>
    <xf numFmtId="49" fontId="41" fillId="14" borderId="1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1" xfId="9" applyNumberFormat="1" applyFont="1" applyBorder="1" applyAlignment="1">
      <alignment horizontal="right" vertical="center"/>
    </xf>
    <xf numFmtId="3" fontId="43" fillId="0" borderId="142" xfId="7" applyNumberFormat="1" applyFont="1" applyFill="1" applyBorder="1" applyAlignment="1" applyProtection="1">
      <alignment horizontal="center" vertical="center"/>
      <protection locked="0"/>
    </xf>
    <xf numFmtId="3" fontId="41" fillId="0" borderId="143" xfId="7" applyNumberFormat="1" applyFont="1" applyFill="1" applyBorder="1" applyAlignment="1" applyProtection="1">
      <alignment horizontal="center" vertical="center"/>
      <protection locked="0"/>
    </xf>
    <xf numFmtId="3" fontId="41" fillId="0" borderId="142" xfId="7" applyNumberFormat="1" applyFont="1" applyFill="1" applyBorder="1" applyAlignment="1" applyProtection="1">
      <alignment horizontal="center" vertical="center"/>
      <protection locked="0"/>
    </xf>
    <xf numFmtId="3" fontId="41" fillId="0" borderId="144" xfId="7" applyNumberFormat="1" applyFont="1" applyFill="1" applyBorder="1" applyAlignment="1" applyProtection="1">
      <alignment horizontal="center" vertical="center"/>
      <protection locked="0"/>
    </xf>
    <xf numFmtId="3" fontId="41" fillId="0" borderId="142" xfId="7" applyNumberFormat="1" applyFont="1" applyFill="1" applyBorder="1" applyAlignment="1" applyProtection="1">
      <alignment horizontal="left" vertical="center"/>
      <protection locked="0"/>
    </xf>
    <xf numFmtId="49" fontId="41" fillId="14" borderId="14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7" xfId="9" applyNumberFormat="1" applyFont="1" applyBorder="1" applyAlignment="1">
      <alignment horizontal="right" vertical="center"/>
    </xf>
    <xf numFmtId="3" fontId="43" fillId="0" borderId="148" xfId="7" applyNumberFormat="1" applyFont="1" applyFill="1" applyBorder="1" applyAlignment="1" applyProtection="1">
      <alignment horizontal="center" vertical="center"/>
      <protection locked="0"/>
    </xf>
    <xf numFmtId="3" fontId="41" fillId="0" borderId="149" xfId="7" applyNumberFormat="1" applyFont="1" applyFill="1" applyBorder="1" applyAlignment="1" applyProtection="1">
      <alignment horizontal="center" vertical="center"/>
      <protection locked="0"/>
    </xf>
    <xf numFmtId="3" fontId="41" fillId="0" borderId="148" xfId="7" applyNumberFormat="1" applyFont="1" applyFill="1" applyBorder="1" applyAlignment="1" applyProtection="1">
      <alignment horizontal="center" vertical="center"/>
      <protection locked="0"/>
    </xf>
    <xf numFmtId="3" fontId="41" fillId="0" borderId="150" xfId="7" applyNumberFormat="1" applyFont="1" applyFill="1" applyBorder="1" applyAlignment="1" applyProtection="1">
      <alignment horizontal="center" vertical="center"/>
      <protection locked="0"/>
    </xf>
    <xf numFmtId="3" fontId="41" fillId="0" borderId="148" xfId="7" applyNumberFormat="1" applyFont="1" applyFill="1" applyBorder="1" applyAlignment="1" applyProtection="1">
      <alignment horizontal="left" vertical="center"/>
      <protection locked="0"/>
    </xf>
    <xf numFmtId="49" fontId="41" fillId="14" borderId="15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3" xfId="9" applyNumberFormat="1" applyFont="1" applyBorder="1" applyAlignment="1">
      <alignment horizontal="right" vertical="center"/>
    </xf>
    <xf numFmtId="3" fontId="43" fillId="0" borderId="154" xfId="7" applyNumberFormat="1" applyFont="1" applyFill="1" applyBorder="1" applyAlignment="1" applyProtection="1">
      <alignment horizontal="center" vertical="center"/>
      <protection locked="0"/>
    </xf>
    <xf numFmtId="3" fontId="41" fillId="0" borderId="155" xfId="7" applyNumberFormat="1" applyFont="1" applyFill="1" applyBorder="1" applyAlignment="1" applyProtection="1">
      <alignment horizontal="center" vertical="center"/>
      <protection locked="0"/>
    </xf>
    <xf numFmtId="3" fontId="41" fillId="0" borderId="154" xfId="7" applyNumberFormat="1" applyFont="1" applyFill="1" applyBorder="1" applyAlignment="1" applyProtection="1">
      <alignment horizontal="center" vertical="center"/>
      <protection locked="0"/>
    </xf>
    <xf numFmtId="3" fontId="41" fillId="0" borderId="156" xfId="7" applyNumberFormat="1" applyFont="1" applyFill="1" applyBorder="1" applyAlignment="1" applyProtection="1">
      <alignment horizontal="center" vertical="center"/>
      <protection locked="0"/>
    </xf>
    <xf numFmtId="3" fontId="41" fillId="0" borderId="154" xfId="7" applyNumberFormat="1" applyFont="1" applyFill="1" applyBorder="1" applyAlignment="1" applyProtection="1">
      <alignment horizontal="left" vertical="center"/>
      <protection locked="0"/>
    </xf>
    <xf numFmtId="49" fontId="41" fillId="14" borderId="15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9" xfId="9" applyNumberFormat="1" applyFont="1" applyBorder="1" applyAlignment="1">
      <alignment horizontal="right" vertical="center"/>
    </xf>
    <xf numFmtId="3" fontId="43" fillId="0" borderId="160" xfId="7" applyNumberFormat="1" applyFont="1" applyFill="1" applyBorder="1" applyAlignment="1" applyProtection="1">
      <alignment horizontal="center" vertical="center"/>
      <protection locked="0"/>
    </xf>
    <xf numFmtId="3" fontId="41" fillId="0" borderId="161" xfId="7" applyNumberFormat="1" applyFont="1" applyFill="1" applyBorder="1" applyAlignment="1" applyProtection="1">
      <alignment horizontal="center" vertical="center"/>
      <protection locked="0"/>
    </xf>
    <xf numFmtId="3" fontId="41" fillId="0" borderId="160" xfId="7" applyNumberFormat="1" applyFont="1" applyFill="1" applyBorder="1" applyAlignment="1" applyProtection="1">
      <alignment horizontal="center" vertical="center"/>
      <protection locked="0"/>
    </xf>
    <xf numFmtId="3" fontId="41" fillId="0" borderId="162" xfId="7" applyNumberFormat="1" applyFont="1" applyFill="1" applyBorder="1" applyAlignment="1" applyProtection="1">
      <alignment horizontal="center" vertical="center"/>
      <protection locked="0"/>
    </xf>
    <xf numFmtId="3" fontId="41" fillId="0" borderId="160" xfId="7" applyNumberFormat="1" applyFont="1" applyFill="1" applyBorder="1" applyAlignment="1" applyProtection="1">
      <alignment horizontal="left" vertical="center"/>
      <protection locked="0"/>
    </xf>
    <xf numFmtId="49" fontId="41" fillId="14" borderId="16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5" xfId="9" applyNumberFormat="1" applyFont="1" applyBorder="1" applyAlignment="1">
      <alignment horizontal="right" vertical="center"/>
    </xf>
    <xf numFmtId="3" fontId="43" fillId="0" borderId="166" xfId="7" applyNumberFormat="1" applyFont="1" applyFill="1" applyBorder="1" applyAlignment="1" applyProtection="1">
      <alignment horizontal="center" vertical="center"/>
      <protection locked="0"/>
    </xf>
    <xf numFmtId="3" fontId="41" fillId="0" borderId="167" xfId="7" applyNumberFormat="1" applyFont="1" applyFill="1" applyBorder="1" applyAlignment="1" applyProtection="1">
      <alignment horizontal="center" vertical="center"/>
      <protection locked="0"/>
    </xf>
    <xf numFmtId="3" fontId="41" fillId="0" borderId="166" xfId="7" applyNumberFormat="1" applyFont="1" applyFill="1" applyBorder="1" applyAlignment="1" applyProtection="1">
      <alignment horizontal="center" vertical="center"/>
      <protection locked="0"/>
    </xf>
    <xf numFmtId="3" fontId="41" fillId="0" borderId="168" xfId="7" applyNumberFormat="1" applyFont="1" applyFill="1" applyBorder="1" applyAlignment="1" applyProtection="1">
      <alignment horizontal="center" vertical="center"/>
      <protection locked="0"/>
    </xf>
    <xf numFmtId="3" fontId="41" fillId="0" borderId="166" xfId="7" applyNumberFormat="1" applyFont="1" applyFill="1" applyBorder="1" applyAlignment="1" applyProtection="1">
      <alignment horizontal="left" vertical="center"/>
      <protection locked="0"/>
    </xf>
    <xf numFmtId="49" fontId="41" fillId="14" borderId="16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1" xfId="9" applyNumberFormat="1" applyFont="1" applyBorder="1" applyAlignment="1">
      <alignment horizontal="right" vertical="center"/>
    </xf>
    <xf numFmtId="3" fontId="43" fillId="0" borderId="172" xfId="7" applyNumberFormat="1" applyFont="1" applyFill="1" applyBorder="1" applyAlignment="1" applyProtection="1">
      <alignment horizontal="center" vertical="center"/>
      <protection locked="0"/>
    </xf>
    <xf numFmtId="3" fontId="41" fillId="0" borderId="173" xfId="7" applyNumberFormat="1" applyFont="1" applyFill="1" applyBorder="1" applyAlignment="1" applyProtection="1">
      <alignment horizontal="center" vertical="center"/>
      <protection locked="0"/>
    </xf>
    <xf numFmtId="3" fontId="41" fillId="0" borderId="172" xfId="7" applyNumberFormat="1" applyFont="1" applyFill="1" applyBorder="1" applyAlignment="1" applyProtection="1">
      <alignment horizontal="center" vertical="center"/>
      <protection locked="0"/>
    </xf>
    <xf numFmtId="3" fontId="41" fillId="0" borderId="174" xfId="7" applyNumberFormat="1" applyFont="1" applyFill="1" applyBorder="1" applyAlignment="1" applyProtection="1">
      <alignment horizontal="center" vertical="center"/>
      <protection locked="0"/>
    </xf>
    <xf numFmtId="3" fontId="41" fillId="0" borderId="172" xfId="7" applyNumberFormat="1" applyFont="1" applyFill="1" applyBorder="1" applyAlignment="1" applyProtection="1">
      <alignment horizontal="left" vertical="center"/>
      <protection locked="0"/>
    </xf>
    <xf numFmtId="49" fontId="41" fillId="14" borderId="17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6" xfId="7" applyNumberFormat="1" applyFont="1" applyFill="1" applyBorder="1" applyAlignment="1" applyProtection="1">
      <alignment horizontal="right" vertical="center"/>
      <protection locked="0"/>
    </xf>
    <xf numFmtId="3" fontId="43" fillId="0" borderId="177" xfId="7" applyNumberFormat="1" applyFont="1" applyFill="1" applyBorder="1" applyAlignment="1" applyProtection="1">
      <alignment horizontal="center" vertical="center"/>
      <protection locked="0"/>
    </xf>
    <xf numFmtId="3" fontId="41" fillId="0" borderId="178" xfId="7" applyNumberFormat="1" applyFont="1" applyFill="1" applyBorder="1" applyAlignment="1" applyProtection="1">
      <alignment horizontal="center" vertical="center"/>
      <protection locked="0"/>
    </xf>
    <xf numFmtId="3" fontId="41" fillId="0" borderId="177" xfId="7" applyNumberFormat="1" applyFont="1" applyFill="1" applyBorder="1" applyAlignment="1" applyProtection="1">
      <alignment horizontal="center" vertical="center"/>
      <protection locked="0"/>
    </xf>
    <xf numFmtId="3" fontId="41" fillId="0" borderId="179" xfId="7" applyNumberFormat="1" applyFont="1" applyFill="1" applyBorder="1" applyAlignment="1" applyProtection="1">
      <alignment horizontal="center" vertical="center"/>
      <protection locked="0"/>
    </xf>
    <xf numFmtId="3" fontId="41" fillId="0" borderId="177" xfId="7" applyNumberFormat="1" applyFont="1" applyFill="1" applyBorder="1" applyAlignment="1" applyProtection="1">
      <alignment horizontal="left" vertical="center"/>
      <protection locked="0"/>
    </xf>
    <xf numFmtId="3" fontId="42" fillId="0" borderId="182" xfId="7" applyNumberFormat="1" applyFont="1" applyFill="1" applyBorder="1" applyAlignment="1" applyProtection="1">
      <alignment horizontal="right" vertical="center"/>
      <protection locked="0"/>
    </xf>
    <xf numFmtId="3" fontId="43" fillId="0" borderId="183" xfId="7" applyNumberFormat="1" applyFont="1" applyFill="1" applyBorder="1" applyAlignment="1" applyProtection="1">
      <alignment horizontal="center" vertical="center"/>
      <protection locked="0"/>
    </xf>
    <xf numFmtId="3" fontId="41" fillId="0" borderId="184" xfId="7" applyNumberFormat="1" applyFont="1" applyFill="1" applyBorder="1" applyAlignment="1" applyProtection="1">
      <alignment horizontal="center" vertical="center"/>
      <protection locked="0"/>
    </xf>
    <xf numFmtId="3" fontId="41" fillId="0" borderId="183" xfId="7" applyNumberFormat="1" applyFont="1" applyFill="1" applyBorder="1" applyAlignment="1" applyProtection="1">
      <alignment horizontal="center" vertical="center"/>
      <protection locked="0"/>
    </xf>
    <xf numFmtId="3" fontId="41" fillId="0" borderId="185" xfId="7" applyNumberFormat="1" applyFont="1" applyFill="1" applyBorder="1" applyAlignment="1" applyProtection="1">
      <alignment horizontal="center" vertical="center"/>
      <protection locked="0"/>
    </xf>
    <xf numFmtId="3" fontId="41" fillId="0" borderId="183" xfId="7" applyNumberFormat="1" applyFont="1" applyFill="1" applyBorder="1" applyAlignment="1" applyProtection="1">
      <alignment horizontal="left" vertical="center"/>
      <protection locked="0"/>
    </xf>
    <xf numFmtId="49" fontId="41" fillId="14" borderId="1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8" xfId="10" applyNumberFormat="1" applyFont="1" applyBorder="1" applyAlignment="1">
      <alignment horizontal="right" vertical="center"/>
    </xf>
    <xf numFmtId="49" fontId="41" fillId="14" borderId="18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1" xfId="7" applyNumberFormat="1" applyFont="1" applyFill="1" applyBorder="1" applyAlignment="1" applyProtection="1">
      <alignment horizontal="center" vertical="center"/>
      <protection locked="0"/>
    </xf>
    <xf numFmtId="3" fontId="41" fillId="0" borderId="192" xfId="7" applyNumberFormat="1" applyFont="1" applyFill="1" applyBorder="1" applyAlignment="1" applyProtection="1">
      <alignment horizontal="center" vertical="center"/>
      <protection locked="0"/>
    </xf>
    <xf numFmtId="3" fontId="41" fillId="0" borderId="194" xfId="7" applyNumberFormat="1" applyFont="1" applyFill="1" applyBorder="1" applyAlignment="1" applyProtection="1">
      <alignment horizontal="right" vertical="center"/>
      <protection locked="0"/>
    </xf>
    <xf numFmtId="3" fontId="43" fillId="0" borderId="195" xfId="7" applyNumberFormat="1" applyFont="1" applyFill="1" applyBorder="1" applyAlignment="1" applyProtection="1">
      <alignment horizontal="center" vertical="center"/>
      <protection locked="0"/>
    </xf>
    <xf numFmtId="3" fontId="41" fillId="0" borderId="195" xfId="7" applyNumberFormat="1" applyFont="1" applyFill="1" applyBorder="1" applyAlignment="1" applyProtection="1">
      <alignment horizontal="center" vertical="center"/>
      <protection locked="0"/>
    </xf>
    <xf numFmtId="3" fontId="41" fillId="0" borderId="195" xfId="7" applyNumberFormat="1" applyFont="1" applyFill="1" applyBorder="1" applyAlignment="1" applyProtection="1">
      <alignment horizontal="left" vertical="center"/>
      <protection locked="0"/>
    </xf>
    <xf numFmtId="3" fontId="41" fillId="0" borderId="197" xfId="7" applyNumberFormat="1" applyFont="1" applyFill="1" applyBorder="1" applyAlignment="1" applyProtection="1">
      <alignment horizontal="right" vertical="center"/>
      <protection locked="0"/>
    </xf>
    <xf numFmtId="3" fontId="43" fillId="0" borderId="198" xfId="7" applyNumberFormat="1" applyFont="1" applyFill="1" applyBorder="1" applyAlignment="1" applyProtection="1">
      <alignment horizontal="center" vertical="center"/>
      <protection locked="0"/>
    </xf>
    <xf numFmtId="3" fontId="41" fillId="0" borderId="198" xfId="7" applyNumberFormat="1" applyFont="1" applyFill="1" applyBorder="1" applyAlignment="1" applyProtection="1">
      <alignment horizontal="center" vertical="center"/>
      <protection locked="0"/>
    </xf>
    <xf numFmtId="3" fontId="41" fillId="0" borderId="198" xfId="7" applyNumberFormat="1" applyFont="1" applyFill="1" applyBorder="1" applyAlignment="1" applyProtection="1">
      <alignment horizontal="left" vertical="center"/>
      <protection locked="0"/>
    </xf>
    <xf numFmtId="49" fontId="41" fillId="14" borderId="19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1" xfId="7" applyNumberFormat="1" applyFont="1" applyFill="1" applyBorder="1" applyAlignment="1" applyProtection="1">
      <alignment horizontal="right" vertical="center"/>
      <protection locked="0"/>
    </xf>
    <xf numFmtId="3" fontId="43" fillId="0" borderId="202" xfId="7" applyNumberFormat="1" applyFont="1" applyFill="1" applyBorder="1" applyAlignment="1" applyProtection="1">
      <alignment horizontal="center" vertical="center"/>
      <protection locked="0"/>
    </xf>
    <xf numFmtId="3" fontId="41" fillId="0" borderId="202" xfId="7" applyNumberFormat="1" applyFont="1" applyFill="1" applyBorder="1" applyAlignment="1" applyProtection="1">
      <alignment horizontal="center" vertical="center"/>
      <protection locked="0"/>
    </xf>
    <xf numFmtId="3" fontId="41" fillId="0" borderId="202" xfId="7" applyNumberFormat="1" applyFont="1" applyFill="1" applyBorder="1" applyAlignment="1" applyProtection="1">
      <alignment horizontal="left" vertical="center"/>
      <protection locked="0"/>
    </xf>
    <xf numFmtId="3" fontId="43" fillId="0" borderId="207" xfId="7" applyNumberFormat="1" applyFont="1" applyFill="1" applyBorder="1" applyAlignment="1" applyProtection="1">
      <alignment horizontal="right" vertical="center"/>
      <protection locked="0"/>
    </xf>
    <xf numFmtId="3" fontId="43" fillId="0" borderId="208" xfId="7" applyNumberFormat="1" applyFont="1" applyFill="1" applyBorder="1" applyAlignment="1" applyProtection="1">
      <alignment horizontal="center" vertical="center"/>
      <protection locked="0"/>
    </xf>
    <xf numFmtId="3" fontId="41" fillId="0" borderId="208" xfId="7" applyNumberFormat="1" applyFont="1" applyFill="1" applyBorder="1" applyAlignment="1" applyProtection="1">
      <alignment horizontal="center" vertical="center"/>
      <protection locked="0"/>
    </xf>
    <xf numFmtId="3" fontId="41" fillId="0" borderId="208" xfId="7" applyNumberFormat="1" applyFont="1" applyFill="1" applyBorder="1" applyAlignment="1" applyProtection="1">
      <alignment horizontal="left" vertical="center"/>
      <protection locked="0"/>
    </xf>
    <xf numFmtId="3" fontId="41" fillId="0" borderId="210" xfId="7" applyNumberFormat="1" applyFont="1" applyFill="1" applyBorder="1" applyAlignment="1" applyProtection="1">
      <alignment horizontal="right" vertical="center"/>
      <protection locked="0"/>
    </xf>
    <xf numFmtId="3" fontId="43" fillId="0" borderId="211" xfId="7" applyNumberFormat="1" applyFont="1" applyFill="1" applyBorder="1" applyAlignment="1" applyProtection="1">
      <alignment horizontal="center" vertical="center"/>
      <protection locked="0"/>
    </xf>
    <xf numFmtId="3" fontId="41" fillId="0" borderId="211" xfId="7" applyNumberFormat="1" applyFont="1" applyFill="1" applyBorder="1" applyAlignment="1" applyProtection="1">
      <alignment horizontal="center" vertical="center"/>
      <protection locked="0"/>
    </xf>
    <xf numFmtId="3" fontId="41" fillId="0" borderId="211" xfId="7" applyNumberFormat="1" applyFont="1" applyFill="1" applyBorder="1" applyAlignment="1" applyProtection="1">
      <alignment horizontal="left" vertical="center"/>
      <protection locked="0"/>
    </xf>
    <xf numFmtId="49" fontId="41" fillId="14" borderId="21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4" xfId="7" applyNumberFormat="1" applyFont="1" applyFill="1" applyBorder="1" applyAlignment="1" applyProtection="1">
      <alignment horizontal="right" vertical="center"/>
      <protection locked="0"/>
    </xf>
    <xf numFmtId="3" fontId="41" fillId="0" borderId="215" xfId="7" applyNumberFormat="1" applyFont="1" applyFill="1" applyBorder="1" applyAlignment="1" applyProtection="1">
      <alignment horizontal="center" vertical="center"/>
      <protection locked="0"/>
    </xf>
    <xf numFmtId="3" fontId="41" fillId="0" borderId="216" xfId="7" applyNumberFormat="1" applyFont="1" applyFill="1" applyBorder="1" applyAlignment="1" applyProtection="1">
      <alignment horizontal="center" vertical="center"/>
      <protection locked="0"/>
    </xf>
    <xf numFmtId="49" fontId="41" fillId="14" borderId="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" xfId="7" applyNumberFormat="1" applyFont="1" applyFill="1" applyBorder="1" applyAlignment="1" applyProtection="1">
      <alignment horizontal="right" vertical="center"/>
      <protection locked="0"/>
    </xf>
    <xf numFmtId="49" fontId="45" fillId="17" borderId="6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219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220" xfId="7" applyNumberFormat="1" applyFont="1" applyFill="1" applyBorder="1" applyAlignment="1" applyProtection="1">
      <alignment horizontal="left" vertical="center" wrapText="1"/>
      <protection locked="0"/>
    </xf>
    <xf numFmtId="3" fontId="45" fillId="18" borderId="6" xfId="7" applyNumberFormat="1" applyFont="1" applyFill="1" applyBorder="1" applyAlignment="1" applyProtection="1">
      <alignment horizontal="right" vertical="center"/>
      <protection locked="0"/>
    </xf>
    <xf numFmtId="0" fontId="85" fillId="6" borderId="3" xfId="0" applyFont="1" applyFill="1" applyBorder="1" applyAlignment="1">
      <alignment vertical="center" wrapText="1"/>
    </xf>
    <xf numFmtId="3" fontId="43" fillId="0" borderId="223" xfId="7" applyNumberFormat="1" applyFont="1" applyFill="1" applyBorder="1" applyAlignment="1" applyProtection="1">
      <alignment horizontal="right" vertical="center"/>
      <protection locked="0"/>
    </xf>
    <xf numFmtId="0" fontId="85" fillId="6" borderId="13" xfId="0" applyFont="1" applyFill="1" applyBorder="1" applyAlignment="1">
      <alignment vertical="center" wrapText="1"/>
    </xf>
    <xf numFmtId="3" fontId="41" fillId="0" borderId="226" xfId="7" applyNumberFormat="1" applyFont="1" applyFill="1" applyBorder="1" applyAlignment="1" applyProtection="1">
      <alignment horizontal="right" vertical="center"/>
      <protection locked="0"/>
    </xf>
    <xf numFmtId="3" fontId="43" fillId="0" borderId="227" xfId="7" applyNumberFormat="1" applyFont="1" applyFill="1" applyBorder="1" applyAlignment="1" applyProtection="1">
      <alignment horizontal="center" vertical="center"/>
      <protection locked="0"/>
    </xf>
    <xf numFmtId="3" fontId="41" fillId="0" borderId="227" xfId="7" applyNumberFormat="1" applyFont="1" applyFill="1" applyBorder="1" applyAlignment="1" applyProtection="1">
      <alignment horizontal="center" vertical="center"/>
      <protection locked="0"/>
    </xf>
    <xf numFmtId="3" fontId="41" fillId="0" borderId="227" xfId="7" applyNumberFormat="1" applyFont="1" applyFill="1" applyBorder="1" applyAlignment="1" applyProtection="1">
      <alignment horizontal="left" vertical="center"/>
      <protection locked="0"/>
    </xf>
    <xf numFmtId="49" fontId="41" fillId="14" borderId="22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3" xfId="7" applyNumberFormat="1" applyFont="1" applyFill="1" applyBorder="1" applyAlignment="1" applyProtection="1">
      <alignment horizontal="right" vertical="center"/>
      <protection locked="0"/>
    </xf>
    <xf numFmtId="3" fontId="41" fillId="0" borderId="230" xfId="7" applyNumberFormat="1" applyFont="1" applyFill="1" applyBorder="1" applyAlignment="1" applyProtection="1">
      <alignment horizontal="center" vertical="center"/>
      <protection locked="0"/>
    </xf>
    <xf numFmtId="3" fontId="41" fillId="0" borderId="231" xfId="7" applyNumberFormat="1" applyFont="1" applyFill="1" applyBorder="1" applyAlignment="1" applyProtection="1">
      <alignment horizontal="center" vertical="center"/>
      <protection locked="0"/>
    </xf>
    <xf numFmtId="49" fontId="41" fillId="14" borderId="23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3" xfId="7" applyNumberFormat="1" applyFont="1" applyFill="1" applyBorder="1" applyAlignment="1" applyProtection="1">
      <alignment horizontal="left" vertical="center" wrapText="1"/>
      <protection locked="0"/>
    </xf>
    <xf numFmtId="49" fontId="47" fillId="14" borderId="13" xfId="7" applyNumberFormat="1" applyFont="1" applyFill="1" applyBorder="1" applyAlignment="1" applyProtection="1">
      <alignment horizontal="center" vertical="center" wrapText="1"/>
      <protection locked="0"/>
    </xf>
    <xf numFmtId="0" fontId="86" fillId="6" borderId="13" xfId="0" applyFont="1" applyFill="1" applyBorder="1" applyAlignment="1">
      <alignment vertical="center" wrapText="1"/>
    </xf>
    <xf numFmtId="49" fontId="41" fillId="14" borderId="2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5" xfId="7" applyNumberFormat="1" applyFont="1" applyFill="1" applyBorder="1" applyAlignment="1" applyProtection="1">
      <alignment horizontal="left" vertical="center" wrapText="1"/>
      <protection locked="0"/>
    </xf>
    <xf numFmtId="0" fontId="85" fillId="6" borderId="13" xfId="0" applyFont="1" applyFill="1" applyBorder="1" applyAlignment="1">
      <alignment horizontal="center" vertical="center" wrapText="1"/>
    </xf>
    <xf numFmtId="49" fontId="41" fillId="14" borderId="23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1" xfId="7" applyNumberFormat="1" applyFont="1" applyFill="1" applyBorder="1" applyAlignment="1" applyProtection="1">
      <alignment horizontal="center" vertical="center"/>
      <protection locked="0"/>
    </xf>
    <xf numFmtId="3" fontId="41" fillId="0" borderId="242" xfId="7" applyNumberFormat="1" applyFont="1" applyFill="1" applyBorder="1" applyAlignment="1" applyProtection="1">
      <alignment horizontal="center" vertical="center"/>
      <protection locked="0"/>
    </xf>
    <xf numFmtId="49" fontId="41" fillId="14" borderId="24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5" xfId="7" applyNumberFormat="1" applyFont="1" applyFill="1" applyBorder="1" applyAlignment="1" applyProtection="1">
      <alignment horizontal="center" vertical="center"/>
      <protection locked="0"/>
    </xf>
    <xf numFmtId="3" fontId="41" fillId="0" borderId="246" xfId="7" applyNumberFormat="1" applyFont="1" applyFill="1" applyBorder="1" applyAlignment="1" applyProtection="1">
      <alignment horizontal="center" vertical="center"/>
      <protection locked="0"/>
    </xf>
    <xf numFmtId="49" fontId="41" fillId="14" borderId="24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9" xfId="7" applyNumberFormat="1" applyFont="1" applyFill="1" applyBorder="1" applyAlignment="1" applyProtection="1">
      <alignment horizontal="center" vertical="center"/>
      <protection locked="0"/>
    </xf>
    <xf numFmtId="3" fontId="41" fillId="0" borderId="250" xfId="7" applyNumberFormat="1" applyFont="1" applyFill="1" applyBorder="1" applyAlignment="1" applyProtection="1">
      <alignment horizontal="center" vertical="center"/>
      <protection locked="0"/>
    </xf>
    <xf numFmtId="49" fontId="41" fillId="14" borderId="25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3" xfId="7" applyNumberFormat="1" applyFont="1" applyFill="1" applyBorder="1" applyAlignment="1" applyProtection="1">
      <alignment horizontal="center" vertical="center"/>
      <protection locked="0"/>
    </xf>
    <xf numFmtId="3" fontId="41" fillId="0" borderId="254" xfId="7" applyNumberFormat="1" applyFont="1" applyFill="1" applyBorder="1" applyAlignment="1" applyProtection="1">
      <alignment horizontal="center" vertical="center"/>
      <protection locked="0"/>
    </xf>
    <xf numFmtId="49" fontId="41" fillId="14" borderId="25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7" xfId="7" applyNumberFormat="1" applyFont="1" applyFill="1" applyBorder="1" applyAlignment="1" applyProtection="1">
      <alignment horizontal="center" vertical="center"/>
      <protection locked="0"/>
    </xf>
    <xf numFmtId="3" fontId="41" fillId="0" borderId="258" xfId="7" applyNumberFormat="1" applyFont="1" applyFill="1" applyBorder="1" applyAlignment="1" applyProtection="1">
      <alignment horizontal="center" vertical="center"/>
      <protection locked="0"/>
    </xf>
    <xf numFmtId="49" fontId="41" fillId="14" borderId="25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1" xfId="7" applyNumberFormat="1" applyFont="1" applyFill="1" applyBorder="1" applyAlignment="1" applyProtection="1">
      <alignment horizontal="center" vertical="center"/>
      <protection locked="0"/>
    </xf>
    <xf numFmtId="3" fontId="41" fillId="0" borderId="262" xfId="7" applyNumberFormat="1" applyFont="1" applyFill="1" applyBorder="1" applyAlignment="1" applyProtection="1">
      <alignment horizontal="center" vertical="center"/>
      <protection locked="0"/>
    </xf>
    <xf numFmtId="49" fontId="41" fillId="14" borderId="26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5" xfId="7" applyNumberFormat="1" applyFont="1" applyFill="1" applyBorder="1" applyAlignment="1" applyProtection="1">
      <alignment horizontal="center" vertical="center"/>
      <protection locked="0"/>
    </xf>
    <xf numFmtId="3" fontId="41" fillId="0" borderId="266" xfId="7" applyNumberFormat="1" applyFont="1" applyFill="1" applyBorder="1" applyAlignment="1" applyProtection="1">
      <alignment horizontal="center" vertical="center"/>
      <protection locked="0"/>
    </xf>
    <xf numFmtId="49" fontId="41" fillId="14" borderId="26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9" xfId="7" applyNumberFormat="1" applyFont="1" applyFill="1" applyBorder="1" applyAlignment="1" applyProtection="1">
      <alignment horizontal="center" vertical="center"/>
      <protection locked="0"/>
    </xf>
    <xf numFmtId="3" fontId="41" fillId="0" borderId="270" xfId="7" applyNumberFormat="1" applyFont="1" applyFill="1" applyBorder="1" applyAlignment="1" applyProtection="1">
      <alignment horizontal="center" vertical="center"/>
      <protection locked="0"/>
    </xf>
    <xf numFmtId="49" fontId="41" fillId="14" borderId="27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3" xfId="7" applyNumberFormat="1" applyFont="1" applyFill="1" applyBorder="1" applyAlignment="1" applyProtection="1">
      <alignment horizontal="center" vertical="center"/>
      <protection locked="0"/>
    </xf>
    <xf numFmtId="3" fontId="41" fillId="0" borderId="274" xfId="7" applyNumberFormat="1" applyFont="1" applyFill="1" applyBorder="1" applyAlignment="1" applyProtection="1">
      <alignment horizontal="center" vertical="center"/>
      <protection locked="0"/>
    </xf>
    <xf numFmtId="49" fontId="41" fillId="14" borderId="27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7" xfId="7" applyNumberFormat="1" applyFont="1" applyFill="1" applyBorder="1" applyAlignment="1" applyProtection="1">
      <alignment horizontal="center" vertical="center"/>
      <protection locked="0"/>
    </xf>
    <xf numFmtId="3" fontId="41" fillId="0" borderId="278" xfId="7" applyNumberFormat="1" applyFont="1" applyFill="1" applyBorder="1" applyAlignment="1" applyProtection="1">
      <alignment horizontal="center" vertical="center"/>
      <protection locked="0"/>
    </xf>
    <xf numFmtId="0" fontId="85" fillId="6" borderId="6" xfId="0" applyFont="1" applyFill="1" applyBorder="1" applyAlignment="1">
      <alignment horizontal="center" vertical="center" wrapText="1"/>
    </xf>
    <xf numFmtId="49" fontId="41" fillId="14" borderId="27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1" xfId="7" applyNumberFormat="1" applyFont="1" applyFill="1" applyBorder="1" applyAlignment="1" applyProtection="1">
      <alignment horizontal="center" vertical="center"/>
      <protection locked="0"/>
    </xf>
    <xf numFmtId="3" fontId="41" fillId="0" borderId="282" xfId="7" applyNumberFormat="1" applyFont="1" applyFill="1" applyBorder="1" applyAlignment="1" applyProtection="1">
      <alignment horizontal="center" vertical="center"/>
      <protection locked="0"/>
    </xf>
    <xf numFmtId="49" fontId="41" fillId="0" borderId="13" xfId="7" applyNumberFormat="1" applyFont="1" applyFill="1" applyBorder="1" applyAlignment="1" applyProtection="1">
      <alignment vertical="center" wrapText="1"/>
      <protection locked="0"/>
    </xf>
    <xf numFmtId="3" fontId="43" fillId="0" borderId="51" xfId="7" applyNumberFormat="1" applyFont="1" applyFill="1" applyBorder="1" applyAlignment="1" applyProtection="1">
      <alignment horizontal="right" vertical="center"/>
      <protection locked="0"/>
    </xf>
    <xf numFmtId="3" fontId="41" fillId="0" borderId="284" xfId="7" applyNumberFormat="1" applyFont="1" applyFill="1" applyBorder="1" applyAlignment="1" applyProtection="1">
      <alignment horizontal="right" vertical="center"/>
      <protection locked="0"/>
    </xf>
    <xf numFmtId="3" fontId="43" fillId="0" borderId="285" xfId="7" applyNumberFormat="1" applyFont="1" applyFill="1" applyBorder="1" applyAlignment="1" applyProtection="1">
      <alignment horizontal="center" vertical="center"/>
      <protection locked="0"/>
    </xf>
    <xf numFmtId="3" fontId="41" fillId="0" borderId="285" xfId="7" applyNumberFormat="1" applyFont="1" applyFill="1" applyBorder="1" applyAlignment="1" applyProtection="1">
      <alignment horizontal="center" vertical="center"/>
      <protection locked="0"/>
    </xf>
    <xf numFmtId="3" fontId="41" fillId="0" borderId="285" xfId="7" applyNumberFormat="1" applyFont="1" applyFill="1" applyBorder="1" applyAlignment="1" applyProtection="1">
      <alignment horizontal="left" vertical="center"/>
      <protection locked="0"/>
    </xf>
    <xf numFmtId="3" fontId="42" fillId="0" borderId="287" xfId="7" applyNumberFormat="1" applyFont="1" applyFill="1" applyBorder="1" applyAlignment="1" applyProtection="1">
      <alignment horizontal="right" vertical="center"/>
      <protection locked="0"/>
    </xf>
    <xf numFmtId="3" fontId="43" fillId="0" borderId="288" xfId="7" applyNumberFormat="1" applyFont="1" applyFill="1" applyBorder="1" applyAlignment="1" applyProtection="1">
      <alignment horizontal="center" vertical="center"/>
      <protection locked="0"/>
    </xf>
    <xf numFmtId="3" fontId="41" fillId="0" borderId="288" xfId="7" applyNumberFormat="1" applyFont="1" applyFill="1" applyBorder="1" applyAlignment="1" applyProtection="1">
      <alignment horizontal="center" vertical="center"/>
      <protection locked="0"/>
    </xf>
    <xf numFmtId="3" fontId="41" fillId="0" borderId="288" xfId="7" applyNumberFormat="1" applyFont="1" applyFill="1" applyBorder="1" applyAlignment="1" applyProtection="1">
      <alignment horizontal="left" vertical="center"/>
      <protection locked="0"/>
    </xf>
    <xf numFmtId="49" fontId="41" fillId="14" borderId="28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1" xfId="7" applyNumberFormat="1" applyFont="1" applyFill="1" applyBorder="1" applyAlignment="1" applyProtection="1">
      <alignment horizontal="right" vertical="center"/>
      <protection locked="0"/>
    </xf>
    <xf numFmtId="3" fontId="43" fillId="0" borderId="292" xfId="7" applyNumberFormat="1" applyFont="1" applyFill="1" applyBorder="1" applyAlignment="1" applyProtection="1">
      <alignment horizontal="center" vertical="center"/>
      <protection locked="0"/>
    </xf>
    <xf numFmtId="3" fontId="41" fillId="0" borderId="292" xfId="7" applyNumberFormat="1" applyFont="1" applyFill="1" applyBorder="1" applyAlignment="1" applyProtection="1">
      <alignment horizontal="center" vertical="center"/>
      <protection locked="0"/>
    </xf>
    <xf numFmtId="3" fontId="41" fillId="0" borderId="292" xfId="7" applyNumberFormat="1" applyFont="1" applyFill="1" applyBorder="1" applyAlignment="1" applyProtection="1">
      <alignment horizontal="left" vertical="center"/>
      <protection locked="0"/>
    </xf>
    <xf numFmtId="49" fontId="41" fillId="14" borderId="2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5" xfId="7" applyNumberFormat="1" applyFont="1" applyFill="1" applyBorder="1" applyAlignment="1" applyProtection="1">
      <alignment horizontal="right" vertical="center"/>
      <protection locked="0"/>
    </xf>
    <xf numFmtId="3" fontId="43" fillId="0" borderId="296" xfId="7" applyNumberFormat="1" applyFont="1" applyFill="1" applyBorder="1" applyAlignment="1" applyProtection="1">
      <alignment horizontal="center" vertical="center"/>
      <protection locked="0"/>
    </xf>
    <xf numFmtId="3" fontId="41" fillId="0" borderId="296" xfId="7" applyNumberFormat="1" applyFont="1" applyFill="1" applyBorder="1" applyAlignment="1" applyProtection="1">
      <alignment horizontal="center" vertical="center"/>
      <protection locked="0"/>
    </xf>
    <xf numFmtId="3" fontId="41" fillId="0" borderId="296" xfId="7" applyNumberFormat="1" applyFont="1" applyFill="1" applyBorder="1" applyAlignment="1" applyProtection="1">
      <alignment horizontal="left" vertical="center"/>
      <protection locked="0"/>
    </xf>
    <xf numFmtId="3" fontId="41" fillId="0" borderId="299" xfId="7" applyNumberFormat="1" applyFont="1" applyFill="1" applyBorder="1" applyAlignment="1" applyProtection="1">
      <alignment horizontal="right" vertical="center"/>
      <protection locked="0"/>
    </xf>
    <xf numFmtId="3" fontId="43" fillId="0" borderId="300" xfId="7" applyNumberFormat="1" applyFont="1" applyFill="1" applyBorder="1" applyAlignment="1" applyProtection="1">
      <alignment horizontal="center" vertical="center"/>
      <protection locked="0"/>
    </xf>
    <xf numFmtId="3" fontId="41" fillId="0" borderId="300" xfId="7" applyNumberFormat="1" applyFont="1" applyFill="1" applyBorder="1" applyAlignment="1" applyProtection="1">
      <alignment horizontal="center" vertical="center"/>
      <protection locked="0"/>
    </xf>
    <xf numFmtId="3" fontId="41" fillId="0" borderId="300" xfId="7" applyNumberFormat="1" applyFont="1" applyFill="1" applyBorder="1" applyAlignment="1" applyProtection="1">
      <alignment horizontal="left" vertical="center"/>
      <protection locked="0"/>
    </xf>
    <xf numFmtId="49" fontId="41" fillId="14" borderId="3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3" xfId="7" applyNumberFormat="1" applyFont="1" applyFill="1" applyBorder="1" applyAlignment="1" applyProtection="1">
      <alignment horizontal="right" vertical="center"/>
      <protection locked="0"/>
    </xf>
    <xf numFmtId="3" fontId="43" fillId="0" borderId="304" xfId="7" applyNumberFormat="1" applyFont="1" applyFill="1" applyBorder="1" applyAlignment="1" applyProtection="1">
      <alignment horizontal="center" vertical="center"/>
      <protection locked="0"/>
    </xf>
    <xf numFmtId="3" fontId="41" fillId="0" borderId="304" xfId="7" applyNumberFormat="1" applyFont="1" applyFill="1" applyBorder="1" applyAlignment="1" applyProtection="1">
      <alignment horizontal="center" vertical="center"/>
      <protection locked="0"/>
    </xf>
    <xf numFmtId="3" fontId="41" fillId="0" borderId="304" xfId="7" applyNumberFormat="1" applyFont="1" applyFill="1" applyBorder="1" applyAlignment="1" applyProtection="1">
      <alignment horizontal="left" vertical="center"/>
      <protection locked="0"/>
    </xf>
    <xf numFmtId="49" fontId="41" fillId="14" borderId="3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7" xfId="7" applyNumberFormat="1" applyFont="1" applyFill="1" applyBorder="1" applyAlignment="1" applyProtection="1">
      <alignment horizontal="right" vertical="center"/>
      <protection locked="0"/>
    </xf>
    <xf numFmtId="3" fontId="43" fillId="0" borderId="308" xfId="7" applyNumberFormat="1" applyFont="1" applyFill="1" applyBorder="1" applyAlignment="1" applyProtection="1">
      <alignment horizontal="center" vertical="center"/>
      <protection locked="0"/>
    </xf>
    <xf numFmtId="3" fontId="41" fillId="0" borderId="308" xfId="7" applyNumberFormat="1" applyFont="1" applyFill="1" applyBorder="1" applyAlignment="1" applyProtection="1">
      <alignment horizontal="center" vertical="center"/>
      <protection locked="0"/>
    </xf>
    <xf numFmtId="3" fontId="41" fillId="0" borderId="308" xfId="7" applyNumberFormat="1" applyFont="1" applyFill="1" applyBorder="1" applyAlignment="1" applyProtection="1">
      <alignment horizontal="left" vertical="center"/>
      <protection locked="0"/>
    </xf>
    <xf numFmtId="3" fontId="41" fillId="0" borderId="311" xfId="7" applyNumberFormat="1" applyFont="1" applyFill="1" applyBorder="1" applyAlignment="1" applyProtection="1">
      <alignment horizontal="right" vertical="center"/>
      <protection locked="0"/>
    </xf>
    <xf numFmtId="3" fontId="43" fillId="0" borderId="312" xfId="7" applyNumberFormat="1" applyFont="1" applyFill="1" applyBorder="1" applyAlignment="1" applyProtection="1">
      <alignment horizontal="center" vertical="center"/>
      <protection locked="0"/>
    </xf>
    <xf numFmtId="3" fontId="41" fillId="0" borderId="312" xfId="7" applyNumberFormat="1" applyFont="1" applyFill="1" applyBorder="1" applyAlignment="1" applyProtection="1">
      <alignment horizontal="center" vertical="center"/>
      <protection locked="0"/>
    </xf>
    <xf numFmtId="3" fontId="41" fillId="0" borderId="312" xfId="7" applyNumberFormat="1" applyFont="1" applyFill="1" applyBorder="1" applyAlignment="1" applyProtection="1">
      <alignment horizontal="left" vertical="center"/>
      <protection locked="0"/>
    </xf>
    <xf numFmtId="3" fontId="43" fillId="0" borderId="314" xfId="7" applyNumberFormat="1" applyFont="1" applyFill="1" applyBorder="1" applyAlignment="1" applyProtection="1">
      <alignment horizontal="right" vertical="center"/>
      <protection locked="0"/>
    </xf>
    <xf numFmtId="3" fontId="43" fillId="0" borderId="315" xfId="7" applyNumberFormat="1" applyFont="1" applyFill="1" applyBorder="1" applyAlignment="1" applyProtection="1">
      <alignment horizontal="center" vertical="center"/>
      <protection locked="0"/>
    </xf>
    <xf numFmtId="3" fontId="41" fillId="0" borderId="315" xfId="7" applyNumberFormat="1" applyFont="1" applyFill="1" applyBorder="1" applyAlignment="1" applyProtection="1">
      <alignment horizontal="center" vertical="center"/>
      <protection locked="0"/>
    </xf>
    <xf numFmtId="3" fontId="41" fillId="0" borderId="315" xfId="7" applyNumberFormat="1" applyFont="1" applyFill="1" applyBorder="1" applyAlignment="1" applyProtection="1">
      <alignment horizontal="left" vertical="center"/>
      <protection locked="0"/>
    </xf>
    <xf numFmtId="3" fontId="41" fillId="0" borderId="317" xfId="7" applyNumberFormat="1" applyFont="1" applyFill="1" applyBorder="1" applyAlignment="1" applyProtection="1">
      <alignment horizontal="right" vertical="center"/>
      <protection locked="0"/>
    </xf>
    <xf numFmtId="3" fontId="43" fillId="0" borderId="318" xfId="7" applyNumberFormat="1" applyFont="1" applyFill="1" applyBorder="1" applyAlignment="1" applyProtection="1">
      <alignment horizontal="center" vertical="center"/>
      <protection locked="0"/>
    </xf>
    <xf numFmtId="3" fontId="41" fillId="0" borderId="318" xfId="7" applyNumberFormat="1" applyFont="1" applyFill="1" applyBorder="1" applyAlignment="1" applyProtection="1">
      <alignment horizontal="center" vertical="center"/>
      <protection locked="0"/>
    </xf>
    <xf numFmtId="3" fontId="41" fillId="0" borderId="318" xfId="7" applyNumberFormat="1" applyFont="1" applyFill="1" applyBorder="1" applyAlignment="1" applyProtection="1">
      <alignment horizontal="left" vertical="center"/>
      <protection locked="0"/>
    </xf>
    <xf numFmtId="49" fontId="41" fillId="0" borderId="6" xfId="7" applyNumberFormat="1" applyFont="1" applyFill="1" applyBorder="1" applyAlignment="1" applyProtection="1">
      <alignment vertical="center" wrapText="1"/>
      <protection locked="0"/>
    </xf>
    <xf numFmtId="49" fontId="41" fillId="14" borderId="3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1" xfId="7" applyNumberFormat="1" applyFont="1" applyFill="1" applyBorder="1" applyAlignment="1" applyProtection="1">
      <alignment horizontal="right" vertical="center"/>
      <protection locked="0"/>
    </xf>
    <xf numFmtId="3" fontId="43" fillId="0" borderId="322" xfId="7" applyNumberFormat="1" applyFont="1" applyFill="1" applyBorder="1" applyAlignment="1" applyProtection="1">
      <alignment horizontal="center" vertical="center"/>
      <protection locked="0"/>
    </xf>
    <xf numFmtId="3" fontId="41" fillId="0" borderId="322" xfId="7" applyNumberFormat="1" applyFont="1" applyFill="1" applyBorder="1" applyAlignment="1" applyProtection="1">
      <alignment horizontal="center" vertical="center"/>
      <protection locked="0"/>
    </xf>
    <xf numFmtId="3" fontId="41" fillId="0" borderId="322" xfId="7" applyNumberFormat="1" applyFont="1" applyFill="1" applyBorder="1" applyAlignment="1" applyProtection="1">
      <alignment horizontal="left" vertical="center"/>
      <protection locked="0"/>
    </xf>
    <xf numFmtId="49" fontId="41" fillId="14" borderId="32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2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5" xfId="7" applyNumberFormat="1" applyFont="1" applyFill="1" applyBorder="1" applyAlignment="1" applyProtection="1">
      <alignment horizontal="left" vertical="center" wrapText="1"/>
      <protection locked="0"/>
    </xf>
    <xf numFmtId="49" fontId="45" fillId="17" borderId="2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326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327" xfId="7" applyNumberFormat="1" applyFont="1" applyFill="1" applyBorder="1" applyAlignment="1" applyProtection="1">
      <alignment horizontal="left" vertical="center" wrapText="1"/>
      <protection locked="0"/>
    </xf>
    <xf numFmtId="3" fontId="45" fillId="18" borderId="2" xfId="7" applyNumberFormat="1" applyFont="1" applyFill="1" applyBorder="1" applyAlignment="1" applyProtection="1">
      <alignment horizontal="right" vertical="center"/>
      <protection locked="0"/>
    </xf>
    <xf numFmtId="3" fontId="41" fillId="0" borderId="330" xfId="7" applyNumberFormat="1" applyFont="1" applyFill="1" applyBorder="1" applyAlignment="1" applyProtection="1">
      <alignment horizontal="right" vertical="center"/>
      <protection locked="0"/>
    </xf>
    <xf numFmtId="3" fontId="43" fillId="0" borderId="331" xfId="7" applyNumberFormat="1" applyFont="1" applyFill="1" applyBorder="1" applyAlignment="1" applyProtection="1">
      <alignment horizontal="center" vertical="center"/>
      <protection locked="0"/>
    </xf>
    <xf numFmtId="3" fontId="41" fillId="0" borderId="331" xfId="7" applyNumberFormat="1" applyFont="1" applyFill="1" applyBorder="1" applyAlignment="1" applyProtection="1">
      <alignment horizontal="center" vertical="center"/>
      <protection locked="0"/>
    </xf>
    <xf numFmtId="3" fontId="41" fillId="0" borderId="331" xfId="7" applyNumberFormat="1" applyFont="1" applyFill="1" applyBorder="1" applyAlignment="1" applyProtection="1">
      <alignment horizontal="left" vertical="center"/>
      <protection locked="0"/>
    </xf>
    <xf numFmtId="49" fontId="41" fillId="14" borderId="33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4" xfId="7" applyNumberFormat="1" applyFont="1" applyFill="1" applyBorder="1" applyAlignment="1" applyProtection="1">
      <alignment horizontal="center" vertical="center"/>
      <protection locked="0"/>
    </xf>
    <xf numFmtId="3" fontId="41" fillId="0" borderId="335" xfId="7" applyNumberFormat="1" applyFont="1" applyFill="1" applyBorder="1" applyAlignment="1" applyProtection="1">
      <alignment horizontal="center" vertical="center"/>
      <protection locked="0"/>
    </xf>
    <xf numFmtId="49" fontId="41" fillId="14" borderId="33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2" xfId="7" applyNumberFormat="1" applyFont="1" applyFill="1" applyBorder="1" applyAlignment="1" applyProtection="1">
      <alignment horizontal="center" vertical="center"/>
      <protection locked="0"/>
    </xf>
    <xf numFmtId="3" fontId="41" fillId="0" borderId="343" xfId="7" applyNumberFormat="1" applyFont="1" applyFill="1" applyBorder="1" applyAlignment="1" applyProtection="1">
      <alignment horizontal="center" vertical="center"/>
      <protection locked="0"/>
    </xf>
    <xf numFmtId="49" fontId="41" fillId="14" borderId="3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6" xfId="7" applyNumberFormat="1" applyFont="1" applyFill="1" applyBorder="1" applyAlignment="1" applyProtection="1">
      <alignment horizontal="center" vertical="center"/>
      <protection locked="0"/>
    </xf>
    <xf numFmtId="3" fontId="41" fillId="0" borderId="347" xfId="7" applyNumberFormat="1" applyFont="1" applyFill="1" applyBorder="1" applyAlignment="1" applyProtection="1">
      <alignment horizontal="center" vertical="center"/>
      <protection locked="0"/>
    </xf>
    <xf numFmtId="49" fontId="41" fillId="14" borderId="3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3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351" xfId="7" applyNumberFormat="1" applyFont="1" applyFill="1" applyBorder="1" applyAlignment="1" applyProtection="1">
      <alignment horizontal="right" vertical="center"/>
      <protection locked="0"/>
    </xf>
    <xf numFmtId="3" fontId="43" fillId="0" borderId="352" xfId="7" applyNumberFormat="1" applyFont="1" applyFill="1" applyBorder="1" applyAlignment="1" applyProtection="1">
      <alignment horizontal="center" vertical="center"/>
      <protection locked="0"/>
    </xf>
    <xf numFmtId="3" fontId="41" fillId="0" borderId="352" xfId="7" applyNumberFormat="1" applyFont="1" applyFill="1" applyBorder="1" applyAlignment="1" applyProtection="1">
      <alignment horizontal="center" vertical="center"/>
      <protection locked="0"/>
    </xf>
    <xf numFmtId="3" fontId="41" fillId="0" borderId="352" xfId="7" applyNumberFormat="1" applyFont="1" applyFill="1" applyBorder="1" applyAlignment="1" applyProtection="1">
      <alignment horizontal="left" vertical="center"/>
      <protection locked="0"/>
    </xf>
    <xf numFmtId="3" fontId="42" fillId="0" borderId="354" xfId="7" applyNumberFormat="1" applyFont="1" applyFill="1" applyBorder="1" applyAlignment="1" applyProtection="1">
      <alignment horizontal="right" vertical="center"/>
      <protection locked="0"/>
    </xf>
    <xf numFmtId="3" fontId="43" fillId="0" borderId="355" xfId="7" applyNumberFormat="1" applyFont="1" applyFill="1" applyBorder="1" applyAlignment="1" applyProtection="1">
      <alignment horizontal="center" vertical="center"/>
      <protection locked="0"/>
    </xf>
    <xf numFmtId="3" fontId="41" fillId="0" borderId="355" xfId="7" applyNumberFormat="1" applyFont="1" applyFill="1" applyBorder="1" applyAlignment="1" applyProtection="1">
      <alignment horizontal="center" vertical="center"/>
      <protection locked="0"/>
    </xf>
    <xf numFmtId="3" fontId="41" fillId="0" borderId="355" xfId="7" applyNumberFormat="1" applyFont="1" applyFill="1" applyBorder="1" applyAlignment="1" applyProtection="1">
      <alignment horizontal="left" vertical="center"/>
      <protection locked="0"/>
    </xf>
    <xf numFmtId="49" fontId="41" fillId="0" borderId="356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357" xfId="0" applyFont="1" applyBorder="1" applyAlignment="1">
      <alignment vertical="center" wrapText="1"/>
    </xf>
    <xf numFmtId="3" fontId="41" fillId="0" borderId="358" xfId="7" applyNumberFormat="1" applyFont="1" applyFill="1" applyBorder="1" applyAlignment="1" applyProtection="1">
      <alignment horizontal="right" vertical="center"/>
      <protection locked="0"/>
    </xf>
    <xf numFmtId="3" fontId="43" fillId="0" borderId="359" xfId="7" applyNumberFormat="1" applyFont="1" applyFill="1" applyBorder="1" applyAlignment="1" applyProtection="1">
      <alignment horizontal="center" vertical="center"/>
      <protection locked="0"/>
    </xf>
    <xf numFmtId="3" fontId="41" fillId="0" borderId="359" xfId="7" applyNumberFormat="1" applyFont="1" applyFill="1" applyBorder="1" applyAlignment="1" applyProtection="1">
      <alignment horizontal="center" vertical="center"/>
      <protection locked="0"/>
    </xf>
    <xf numFmtId="3" fontId="41" fillId="0" borderId="359" xfId="7" applyNumberFormat="1" applyFont="1" applyFill="1" applyBorder="1" applyAlignment="1" applyProtection="1">
      <alignment horizontal="left" vertical="center"/>
      <protection locked="0"/>
    </xf>
    <xf numFmtId="49" fontId="41" fillId="0" borderId="236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60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361" xfId="0" applyFont="1" applyBorder="1" applyAlignment="1">
      <alignment vertical="center" wrapText="1"/>
    </xf>
    <xf numFmtId="3" fontId="41" fillId="0" borderId="362" xfId="7" applyNumberFormat="1" applyFont="1" applyFill="1" applyBorder="1" applyAlignment="1" applyProtection="1">
      <alignment horizontal="right" vertical="center"/>
      <protection locked="0"/>
    </xf>
    <xf numFmtId="3" fontId="43" fillId="0" borderId="363" xfId="7" applyNumberFormat="1" applyFont="1" applyFill="1" applyBorder="1" applyAlignment="1" applyProtection="1">
      <alignment horizontal="center" vertical="center"/>
      <protection locked="0"/>
    </xf>
    <xf numFmtId="3" fontId="41" fillId="0" borderId="363" xfId="7" applyNumberFormat="1" applyFont="1" applyFill="1" applyBorder="1" applyAlignment="1" applyProtection="1">
      <alignment horizontal="center" vertical="center"/>
      <protection locked="0"/>
    </xf>
    <xf numFmtId="3" fontId="41" fillId="0" borderId="363" xfId="7" applyNumberFormat="1" applyFont="1" applyFill="1" applyBorder="1" applyAlignment="1" applyProtection="1">
      <alignment horizontal="left" vertical="center"/>
      <protection locked="0"/>
    </xf>
    <xf numFmtId="49" fontId="41" fillId="0" borderId="364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365" xfId="0" applyFont="1" applyBorder="1" applyAlignment="1">
      <alignment vertical="center" wrapText="1"/>
    </xf>
    <xf numFmtId="3" fontId="41" fillId="0" borderId="366" xfId="7" applyNumberFormat="1" applyFont="1" applyFill="1" applyBorder="1" applyAlignment="1" applyProtection="1">
      <alignment horizontal="right" vertical="center"/>
      <protection locked="0"/>
    </xf>
    <xf numFmtId="3" fontId="43" fillId="0" borderId="367" xfId="7" applyNumberFormat="1" applyFont="1" applyFill="1" applyBorder="1" applyAlignment="1" applyProtection="1">
      <alignment horizontal="center" vertical="center"/>
      <protection locked="0"/>
    </xf>
    <xf numFmtId="3" fontId="41" fillId="0" borderId="367" xfId="7" applyNumberFormat="1" applyFont="1" applyFill="1" applyBorder="1" applyAlignment="1" applyProtection="1">
      <alignment horizontal="center" vertical="center"/>
      <protection locked="0"/>
    </xf>
    <xf numFmtId="3" fontId="41" fillId="0" borderId="367" xfId="7" applyNumberFormat="1" applyFont="1" applyFill="1" applyBorder="1" applyAlignment="1" applyProtection="1">
      <alignment horizontal="left" vertical="center"/>
      <protection locked="0"/>
    </xf>
    <xf numFmtId="49" fontId="41" fillId="0" borderId="368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369" xfId="0" applyFont="1" applyBorder="1" applyAlignment="1">
      <alignment vertical="center" wrapText="1"/>
    </xf>
    <xf numFmtId="3" fontId="41" fillId="0" borderId="370" xfId="7" applyNumberFormat="1" applyFont="1" applyFill="1" applyBorder="1" applyAlignment="1" applyProtection="1">
      <alignment horizontal="right" vertical="center"/>
      <protection locked="0"/>
    </xf>
    <xf numFmtId="3" fontId="43" fillId="0" borderId="371" xfId="7" applyNumberFormat="1" applyFont="1" applyFill="1" applyBorder="1" applyAlignment="1" applyProtection="1">
      <alignment horizontal="center" vertical="center"/>
      <protection locked="0"/>
    </xf>
    <xf numFmtId="3" fontId="41" fillId="0" borderId="371" xfId="7" applyNumberFormat="1" applyFont="1" applyFill="1" applyBorder="1" applyAlignment="1" applyProtection="1">
      <alignment horizontal="center" vertical="center"/>
      <protection locked="0"/>
    </xf>
    <xf numFmtId="3" fontId="41" fillId="0" borderId="371" xfId="7" applyNumberFormat="1" applyFont="1" applyFill="1" applyBorder="1" applyAlignment="1" applyProtection="1">
      <alignment horizontal="left" vertical="center"/>
      <protection locked="0"/>
    </xf>
    <xf numFmtId="3" fontId="41" fillId="0" borderId="374" xfId="7" applyNumberFormat="1" applyFont="1" applyFill="1" applyBorder="1" applyAlignment="1" applyProtection="1">
      <alignment horizontal="right" vertical="center"/>
      <protection locked="0"/>
    </xf>
    <xf numFmtId="3" fontId="43" fillId="0" borderId="375" xfId="7" applyNumberFormat="1" applyFont="1" applyFill="1" applyBorder="1" applyAlignment="1" applyProtection="1">
      <alignment horizontal="center" vertical="center"/>
      <protection locked="0"/>
    </xf>
    <xf numFmtId="3" fontId="41" fillId="0" borderId="375" xfId="7" applyNumberFormat="1" applyFont="1" applyFill="1" applyBorder="1" applyAlignment="1" applyProtection="1">
      <alignment horizontal="center" vertical="center"/>
      <protection locked="0"/>
    </xf>
    <xf numFmtId="3" fontId="41" fillId="0" borderId="375" xfId="7" applyNumberFormat="1" applyFont="1" applyFill="1" applyBorder="1" applyAlignment="1" applyProtection="1">
      <alignment horizontal="left" vertical="center"/>
      <protection locked="0"/>
    </xf>
    <xf numFmtId="3" fontId="42" fillId="0" borderId="223" xfId="7" applyNumberFormat="1" applyFont="1" applyFill="1" applyBorder="1" applyAlignment="1" applyProtection="1">
      <alignment horizontal="right" vertical="center"/>
      <protection locked="0"/>
    </xf>
    <xf numFmtId="49" fontId="41" fillId="14" borderId="3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8" xfId="7" applyNumberFormat="1" applyFont="1" applyFill="1" applyBorder="1" applyAlignment="1" applyProtection="1">
      <alignment horizontal="right" vertical="center"/>
      <protection locked="0"/>
    </xf>
    <xf numFmtId="3" fontId="43" fillId="0" borderId="379" xfId="7" applyNumberFormat="1" applyFont="1" applyFill="1" applyBorder="1" applyAlignment="1" applyProtection="1">
      <alignment horizontal="center" vertical="center"/>
      <protection locked="0"/>
    </xf>
    <xf numFmtId="3" fontId="41" fillId="0" borderId="379" xfId="7" applyNumberFormat="1" applyFont="1" applyFill="1" applyBorder="1" applyAlignment="1" applyProtection="1">
      <alignment horizontal="center" vertical="center"/>
      <protection locked="0"/>
    </xf>
    <xf numFmtId="3" fontId="41" fillId="0" borderId="379" xfId="7" applyNumberFormat="1" applyFont="1" applyFill="1" applyBorder="1" applyAlignment="1" applyProtection="1">
      <alignment horizontal="left" vertical="center"/>
      <protection locked="0"/>
    </xf>
    <xf numFmtId="49" fontId="41" fillId="14" borderId="38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8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82" xfId="7" applyNumberFormat="1" applyFont="1" applyFill="1" applyBorder="1" applyAlignment="1" applyProtection="1">
      <alignment horizontal="right" vertical="center"/>
      <protection locked="0"/>
    </xf>
    <xf numFmtId="3" fontId="43" fillId="0" borderId="383" xfId="7" applyNumberFormat="1" applyFont="1" applyFill="1" applyBorder="1" applyAlignment="1" applyProtection="1">
      <alignment horizontal="center" vertical="center"/>
      <protection locked="0"/>
    </xf>
    <xf numFmtId="3" fontId="41" fillId="0" borderId="383" xfId="7" applyNumberFormat="1" applyFont="1" applyFill="1" applyBorder="1" applyAlignment="1" applyProtection="1">
      <alignment horizontal="center" vertical="center"/>
      <protection locked="0"/>
    </xf>
    <xf numFmtId="3" fontId="41" fillId="0" borderId="383" xfId="7" applyNumberFormat="1" applyFont="1" applyFill="1" applyBorder="1" applyAlignment="1" applyProtection="1">
      <alignment horizontal="left" vertical="center"/>
      <protection locked="0"/>
    </xf>
    <xf numFmtId="49" fontId="41" fillId="14" borderId="38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8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86" xfId="7" applyNumberFormat="1" applyFont="1" applyFill="1" applyBorder="1" applyAlignment="1" applyProtection="1">
      <alignment horizontal="right" vertical="center"/>
      <protection locked="0"/>
    </xf>
    <xf numFmtId="3" fontId="43" fillId="0" borderId="387" xfId="7" applyNumberFormat="1" applyFont="1" applyFill="1" applyBorder="1" applyAlignment="1" applyProtection="1">
      <alignment horizontal="center" vertical="center"/>
      <protection locked="0"/>
    </xf>
    <xf numFmtId="3" fontId="41" fillId="0" borderId="387" xfId="7" applyNumberFormat="1" applyFont="1" applyFill="1" applyBorder="1" applyAlignment="1" applyProtection="1">
      <alignment horizontal="center" vertical="center"/>
      <protection locked="0"/>
    </xf>
    <xf numFmtId="3" fontId="41" fillId="0" borderId="387" xfId="7" applyNumberFormat="1" applyFont="1" applyFill="1" applyBorder="1" applyAlignment="1" applyProtection="1">
      <alignment horizontal="left" vertical="center"/>
      <protection locked="0"/>
    </xf>
    <xf numFmtId="49" fontId="41" fillId="14" borderId="38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8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90" xfId="7" applyNumberFormat="1" applyFont="1" applyFill="1" applyBorder="1" applyAlignment="1" applyProtection="1">
      <alignment horizontal="right" vertical="center"/>
      <protection locked="0"/>
    </xf>
    <xf numFmtId="3" fontId="43" fillId="0" borderId="391" xfId="7" applyNumberFormat="1" applyFont="1" applyFill="1" applyBorder="1" applyAlignment="1" applyProtection="1">
      <alignment horizontal="center" vertical="center"/>
      <protection locked="0"/>
    </xf>
    <xf numFmtId="3" fontId="41" fillId="0" borderId="391" xfId="7" applyNumberFormat="1" applyFont="1" applyFill="1" applyBorder="1" applyAlignment="1" applyProtection="1">
      <alignment horizontal="center" vertical="center"/>
      <protection locked="0"/>
    </xf>
    <xf numFmtId="3" fontId="41" fillId="0" borderId="391" xfId="7" applyNumberFormat="1" applyFont="1" applyFill="1" applyBorder="1" applyAlignment="1" applyProtection="1">
      <alignment horizontal="left" vertical="center"/>
      <protection locked="0"/>
    </xf>
    <xf numFmtId="49" fontId="41" fillId="14" borderId="39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93" xfId="7" applyNumberFormat="1" applyFont="1" applyFill="1" applyBorder="1" applyAlignment="1" applyProtection="1">
      <alignment horizontal="right" vertical="center"/>
      <protection locked="0"/>
    </xf>
    <xf numFmtId="3" fontId="43" fillId="0" borderId="394" xfId="7" applyNumberFormat="1" applyFont="1" applyFill="1" applyBorder="1" applyAlignment="1" applyProtection="1">
      <alignment horizontal="center" vertical="center"/>
      <protection locked="0"/>
    </xf>
    <xf numFmtId="3" fontId="41" fillId="0" borderId="394" xfId="7" applyNumberFormat="1" applyFont="1" applyFill="1" applyBorder="1" applyAlignment="1" applyProtection="1">
      <alignment horizontal="center" vertical="center"/>
      <protection locked="0"/>
    </xf>
    <xf numFmtId="3" fontId="41" fillId="0" borderId="394" xfId="7" applyNumberFormat="1" applyFont="1" applyFill="1" applyBorder="1" applyAlignment="1" applyProtection="1">
      <alignment horizontal="left" vertical="center"/>
      <protection locked="0"/>
    </xf>
    <xf numFmtId="49" fontId="41" fillId="14" borderId="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95" xfId="7" applyNumberFormat="1" applyFont="1" applyFill="1" applyBorder="1" applyAlignment="1" applyProtection="1">
      <alignment vertical="center" wrapText="1"/>
      <protection locked="0"/>
    </xf>
    <xf numFmtId="49" fontId="41" fillId="14" borderId="396" xfId="7" applyNumberFormat="1" applyFont="1" applyFill="1" applyBorder="1" applyAlignment="1" applyProtection="1">
      <alignment vertical="center" wrapText="1"/>
      <protection locked="0"/>
    </xf>
    <xf numFmtId="3" fontId="41" fillId="0" borderId="397" xfId="7" applyNumberFormat="1" applyFont="1" applyFill="1" applyBorder="1" applyAlignment="1" applyProtection="1">
      <alignment horizontal="right" vertical="center"/>
      <protection locked="0"/>
    </xf>
    <xf numFmtId="3" fontId="43" fillId="0" borderId="398" xfId="7" applyNumberFormat="1" applyFont="1" applyFill="1" applyBorder="1" applyAlignment="1" applyProtection="1">
      <alignment horizontal="center" vertical="center"/>
      <protection locked="0"/>
    </xf>
    <xf numFmtId="3" fontId="41" fillId="0" borderId="398" xfId="7" applyNumberFormat="1" applyFont="1" applyFill="1" applyBorder="1" applyAlignment="1" applyProtection="1">
      <alignment horizontal="center" vertical="center"/>
      <protection locked="0"/>
    </xf>
    <xf numFmtId="3" fontId="41" fillId="0" borderId="398" xfId="7" applyNumberFormat="1" applyFont="1" applyFill="1" applyBorder="1" applyAlignment="1" applyProtection="1">
      <alignment horizontal="left" vertical="center"/>
      <protection locked="0"/>
    </xf>
    <xf numFmtId="49" fontId="41" fillId="14" borderId="39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0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01" xfId="7" applyNumberFormat="1" applyFont="1" applyFill="1" applyBorder="1" applyAlignment="1" applyProtection="1">
      <alignment horizontal="right" vertical="center"/>
      <protection locked="0"/>
    </xf>
    <xf numFmtId="3" fontId="43" fillId="0" borderId="402" xfId="7" applyNumberFormat="1" applyFont="1" applyFill="1" applyBorder="1" applyAlignment="1" applyProtection="1">
      <alignment horizontal="center" vertical="center"/>
      <protection locked="0"/>
    </xf>
    <xf numFmtId="3" fontId="41" fillId="0" borderId="402" xfId="7" applyNumberFormat="1" applyFont="1" applyFill="1" applyBorder="1" applyAlignment="1" applyProtection="1">
      <alignment horizontal="center" vertical="center"/>
      <protection locked="0"/>
    </xf>
    <xf numFmtId="3" fontId="41" fillId="0" borderId="402" xfId="7" applyNumberFormat="1" applyFont="1" applyFill="1" applyBorder="1" applyAlignment="1" applyProtection="1">
      <alignment horizontal="left" vertical="center"/>
      <protection locked="0"/>
    </xf>
    <xf numFmtId="49" fontId="41" fillId="14" borderId="4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04" xfId="7" applyNumberFormat="1" applyFont="1" applyFill="1" applyBorder="1" applyAlignment="1" applyProtection="1">
      <alignment horizontal="left" vertical="center" wrapText="1"/>
      <protection locked="0"/>
    </xf>
    <xf numFmtId="3" fontId="43" fillId="0" borderId="401" xfId="7" applyNumberFormat="1" applyFont="1" applyFill="1" applyBorder="1" applyAlignment="1" applyProtection="1">
      <alignment horizontal="right" vertical="center"/>
      <protection locked="0"/>
    </xf>
    <xf numFmtId="49" fontId="41" fillId="14" borderId="2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" xfId="7" applyNumberFormat="1" applyFont="1" applyFill="1" applyBorder="1" applyAlignment="1" applyProtection="1">
      <alignment horizontal="right" vertical="center"/>
      <protection locked="0"/>
    </xf>
    <xf numFmtId="49" fontId="43" fillId="15" borderId="2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326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327" xfId="7" applyNumberFormat="1" applyFont="1" applyFill="1" applyBorder="1" applyAlignment="1" applyProtection="1">
      <alignment horizontal="left" vertical="center" wrapText="1"/>
      <protection locked="0"/>
    </xf>
    <xf numFmtId="3" fontId="43" fillId="2" borderId="2" xfId="7" applyNumberFormat="1" applyFont="1" applyFill="1" applyBorder="1" applyAlignment="1" applyProtection="1">
      <alignment horizontal="right" vertical="center"/>
      <protection locked="0"/>
    </xf>
    <xf numFmtId="49" fontId="41" fillId="14" borderId="4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408" xfId="7" applyNumberFormat="1" applyFont="1" applyFill="1" applyBorder="1" applyAlignment="1" applyProtection="1">
      <alignment horizontal="right" vertical="center"/>
      <protection locked="0"/>
    </xf>
    <xf numFmtId="3" fontId="43" fillId="0" borderId="409" xfId="7" applyNumberFormat="1" applyFont="1" applyFill="1" applyBorder="1" applyAlignment="1" applyProtection="1">
      <alignment horizontal="center" vertical="center"/>
      <protection locked="0"/>
    </xf>
    <xf numFmtId="3" fontId="41" fillId="0" borderId="409" xfId="7" applyNumberFormat="1" applyFont="1" applyFill="1" applyBorder="1" applyAlignment="1" applyProtection="1">
      <alignment horizontal="center" vertical="center"/>
      <protection locked="0"/>
    </xf>
    <xf numFmtId="3" fontId="41" fillId="0" borderId="409" xfId="7" applyNumberFormat="1" applyFont="1" applyFill="1" applyBorder="1" applyAlignment="1" applyProtection="1">
      <alignment horizontal="left" vertical="center"/>
      <protection locked="0"/>
    </xf>
    <xf numFmtId="49" fontId="41" fillId="14" borderId="41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11" xfId="7" applyNumberFormat="1" applyFont="1" applyFill="1" applyBorder="1" applyAlignment="1" applyProtection="1">
      <alignment horizontal="right" vertical="center"/>
      <protection locked="0"/>
    </xf>
    <xf numFmtId="3" fontId="43" fillId="0" borderId="412" xfId="7" applyNumberFormat="1" applyFont="1" applyFill="1" applyBorder="1" applyAlignment="1" applyProtection="1">
      <alignment horizontal="center" vertical="center"/>
      <protection locked="0"/>
    </xf>
    <xf numFmtId="3" fontId="41" fillId="0" borderId="412" xfId="7" applyNumberFormat="1" applyFont="1" applyFill="1" applyBorder="1" applyAlignment="1" applyProtection="1">
      <alignment horizontal="center" vertical="center"/>
      <protection locked="0"/>
    </xf>
    <xf numFmtId="3" fontId="41" fillId="0" borderId="412" xfId="7" applyNumberFormat="1" applyFont="1" applyFill="1" applyBorder="1" applyAlignment="1" applyProtection="1">
      <alignment horizontal="left" vertical="center"/>
      <protection locked="0"/>
    </xf>
    <xf numFmtId="49" fontId="41" fillId="14" borderId="41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14" xfId="7" applyNumberFormat="1" applyFont="1" applyFill="1" applyBorder="1" applyAlignment="1" applyProtection="1">
      <alignment horizontal="right" vertical="center"/>
      <protection locked="0"/>
    </xf>
    <xf numFmtId="3" fontId="43" fillId="0" borderId="415" xfId="7" applyNumberFormat="1" applyFont="1" applyFill="1" applyBorder="1" applyAlignment="1" applyProtection="1">
      <alignment horizontal="center" vertical="center"/>
      <protection locked="0"/>
    </xf>
    <xf numFmtId="3" fontId="41" fillId="0" borderId="415" xfId="7" applyNumberFormat="1" applyFont="1" applyFill="1" applyBorder="1" applyAlignment="1" applyProtection="1">
      <alignment horizontal="center" vertical="center"/>
      <protection locked="0"/>
    </xf>
    <xf numFmtId="3" fontId="41" fillId="0" borderId="415" xfId="7" applyNumberFormat="1" applyFont="1" applyFill="1" applyBorder="1" applyAlignment="1" applyProtection="1">
      <alignment horizontal="left" vertical="center"/>
      <protection locked="0"/>
    </xf>
    <xf numFmtId="49" fontId="41" fillId="14" borderId="41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1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18" xfId="7" applyNumberFormat="1" applyFont="1" applyFill="1" applyBorder="1" applyAlignment="1" applyProtection="1">
      <alignment horizontal="right" vertical="center"/>
      <protection locked="0"/>
    </xf>
    <xf numFmtId="3" fontId="43" fillId="0" borderId="419" xfId="7" applyNumberFormat="1" applyFont="1" applyFill="1" applyBorder="1" applyAlignment="1" applyProtection="1">
      <alignment horizontal="center" vertical="center"/>
      <protection locked="0"/>
    </xf>
    <xf numFmtId="3" fontId="41" fillId="0" borderId="419" xfId="7" applyNumberFormat="1" applyFont="1" applyFill="1" applyBorder="1" applyAlignment="1" applyProtection="1">
      <alignment horizontal="center" vertical="center"/>
      <protection locked="0"/>
    </xf>
    <xf numFmtId="3" fontId="41" fillId="0" borderId="419" xfId="7" applyNumberFormat="1" applyFont="1" applyFill="1" applyBorder="1" applyAlignment="1" applyProtection="1">
      <alignment horizontal="left" vertical="center"/>
      <protection locked="0"/>
    </xf>
    <xf numFmtId="49" fontId="41" fillId="14" borderId="42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2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22" xfId="7" applyNumberFormat="1" applyFont="1" applyFill="1" applyBorder="1" applyAlignment="1" applyProtection="1">
      <alignment horizontal="right" vertical="center"/>
      <protection locked="0"/>
    </xf>
    <xf numFmtId="3" fontId="43" fillId="0" borderId="423" xfId="7" applyNumberFormat="1" applyFont="1" applyFill="1" applyBorder="1" applyAlignment="1" applyProtection="1">
      <alignment horizontal="center" vertical="center"/>
      <protection locked="0"/>
    </xf>
    <xf numFmtId="3" fontId="41" fillId="0" borderId="423" xfId="7" applyNumberFormat="1" applyFont="1" applyFill="1" applyBorder="1" applyAlignment="1" applyProtection="1">
      <alignment horizontal="center" vertical="center"/>
      <protection locked="0"/>
    </xf>
    <xf numFmtId="3" fontId="41" fillId="0" borderId="423" xfId="7" applyNumberFormat="1" applyFont="1" applyFill="1" applyBorder="1" applyAlignment="1" applyProtection="1">
      <alignment horizontal="left" vertical="center"/>
      <protection locked="0"/>
    </xf>
    <xf numFmtId="49" fontId="41" fillId="14" borderId="42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2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26" xfId="7" applyNumberFormat="1" applyFont="1" applyFill="1" applyBorder="1" applyAlignment="1" applyProtection="1">
      <alignment horizontal="right" vertical="center"/>
      <protection locked="0"/>
    </xf>
    <xf numFmtId="3" fontId="43" fillId="0" borderId="427" xfId="7" applyNumberFormat="1" applyFont="1" applyFill="1" applyBorder="1" applyAlignment="1" applyProtection="1">
      <alignment horizontal="center" vertical="center"/>
      <protection locked="0"/>
    </xf>
    <xf numFmtId="3" fontId="41" fillId="0" borderId="427" xfId="7" applyNumberFormat="1" applyFont="1" applyFill="1" applyBorder="1" applyAlignment="1" applyProtection="1">
      <alignment horizontal="center" vertical="center"/>
      <protection locked="0"/>
    </xf>
    <xf numFmtId="3" fontId="41" fillId="0" borderId="427" xfId="7" applyNumberFormat="1" applyFont="1" applyFill="1" applyBorder="1" applyAlignment="1" applyProtection="1">
      <alignment horizontal="left" vertical="center"/>
      <protection locked="0"/>
    </xf>
    <xf numFmtId="49" fontId="41" fillId="14" borderId="42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2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30" xfId="7" applyNumberFormat="1" applyFont="1" applyFill="1" applyBorder="1" applyAlignment="1" applyProtection="1">
      <alignment horizontal="right" vertical="center"/>
      <protection locked="0"/>
    </xf>
    <xf numFmtId="3" fontId="43" fillId="0" borderId="431" xfId="7" applyNumberFormat="1" applyFont="1" applyFill="1" applyBorder="1" applyAlignment="1" applyProtection="1">
      <alignment horizontal="center" vertical="center"/>
      <protection locked="0"/>
    </xf>
    <xf numFmtId="3" fontId="41" fillId="0" borderId="431" xfId="7" applyNumberFormat="1" applyFont="1" applyFill="1" applyBorder="1" applyAlignment="1" applyProtection="1">
      <alignment horizontal="center" vertical="center"/>
      <protection locked="0"/>
    </xf>
    <xf numFmtId="3" fontId="41" fillId="0" borderId="431" xfId="7" applyNumberFormat="1" applyFont="1" applyFill="1" applyBorder="1" applyAlignment="1" applyProtection="1">
      <alignment horizontal="left" vertical="center"/>
      <protection locked="0"/>
    </xf>
    <xf numFmtId="49" fontId="41" fillId="14" borderId="43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3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34" xfId="7" applyNumberFormat="1" applyFont="1" applyFill="1" applyBorder="1" applyAlignment="1" applyProtection="1">
      <alignment horizontal="right" vertical="center"/>
      <protection locked="0"/>
    </xf>
    <xf numFmtId="3" fontId="43" fillId="0" borderId="435" xfId="7" applyNumberFormat="1" applyFont="1" applyFill="1" applyBorder="1" applyAlignment="1" applyProtection="1">
      <alignment horizontal="center" vertical="center"/>
      <protection locked="0"/>
    </xf>
    <xf numFmtId="3" fontId="41" fillId="0" borderId="435" xfId="7" applyNumberFormat="1" applyFont="1" applyFill="1" applyBorder="1" applyAlignment="1" applyProtection="1">
      <alignment horizontal="center" vertical="center"/>
      <protection locked="0"/>
    </xf>
    <xf numFmtId="3" fontId="41" fillId="0" borderId="435" xfId="7" applyNumberFormat="1" applyFont="1" applyFill="1" applyBorder="1" applyAlignment="1" applyProtection="1">
      <alignment horizontal="left" vertical="center"/>
      <protection locked="0"/>
    </xf>
    <xf numFmtId="49" fontId="41" fillId="14" borderId="43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3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38" xfId="7" applyNumberFormat="1" applyFont="1" applyFill="1" applyBorder="1" applyAlignment="1" applyProtection="1">
      <alignment horizontal="right" vertical="center"/>
      <protection locked="0"/>
    </xf>
    <xf numFmtId="3" fontId="43" fillId="0" borderId="439" xfId="7" applyNumberFormat="1" applyFont="1" applyFill="1" applyBorder="1" applyAlignment="1" applyProtection="1">
      <alignment horizontal="center" vertical="center"/>
      <protection locked="0"/>
    </xf>
    <xf numFmtId="3" fontId="41" fillId="0" borderId="439" xfId="7" applyNumberFormat="1" applyFont="1" applyFill="1" applyBorder="1" applyAlignment="1" applyProtection="1">
      <alignment horizontal="center" vertical="center"/>
      <protection locked="0"/>
    </xf>
    <xf numFmtId="3" fontId="41" fillId="0" borderId="439" xfId="7" applyNumberFormat="1" applyFont="1" applyFill="1" applyBorder="1" applyAlignment="1" applyProtection="1">
      <alignment horizontal="left" vertical="center"/>
      <protection locked="0"/>
    </xf>
    <xf numFmtId="49" fontId="41" fillId="14" borderId="4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42" xfId="7" applyNumberFormat="1" applyFont="1" applyFill="1" applyBorder="1" applyAlignment="1" applyProtection="1">
      <alignment horizontal="right" vertical="center"/>
      <protection locked="0"/>
    </xf>
    <xf numFmtId="3" fontId="43" fillId="0" borderId="443" xfId="7" applyNumberFormat="1" applyFont="1" applyFill="1" applyBorder="1" applyAlignment="1" applyProtection="1">
      <alignment horizontal="center" vertical="center"/>
      <protection locked="0"/>
    </xf>
    <xf numFmtId="3" fontId="41" fillId="0" borderId="443" xfId="7" applyNumberFormat="1" applyFont="1" applyFill="1" applyBorder="1" applyAlignment="1" applyProtection="1">
      <alignment horizontal="center" vertical="center"/>
      <protection locked="0"/>
    </xf>
    <xf numFmtId="3" fontId="41" fillId="0" borderId="443" xfId="7" applyNumberFormat="1" applyFont="1" applyFill="1" applyBorder="1" applyAlignment="1" applyProtection="1">
      <alignment horizontal="left" vertical="center"/>
      <protection locked="0"/>
    </xf>
    <xf numFmtId="49" fontId="41" fillId="14" borderId="4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46" xfId="7" applyNumberFormat="1" applyFont="1" applyFill="1" applyBorder="1" applyAlignment="1" applyProtection="1">
      <alignment horizontal="right" vertical="center"/>
      <protection locked="0"/>
    </xf>
    <xf numFmtId="3" fontId="43" fillId="0" borderId="447" xfId="7" applyNumberFormat="1" applyFont="1" applyFill="1" applyBorder="1" applyAlignment="1" applyProtection="1">
      <alignment horizontal="center" vertical="center"/>
      <protection locked="0"/>
    </xf>
    <xf numFmtId="3" fontId="41" fillId="0" borderId="447" xfId="7" applyNumberFormat="1" applyFont="1" applyFill="1" applyBorder="1" applyAlignment="1" applyProtection="1">
      <alignment horizontal="center" vertical="center"/>
      <protection locked="0"/>
    </xf>
    <xf numFmtId="3" fontId="41" fillId="0" borderId="447" xfId="7" applyNumberFormat="1" applyFont="1" applyFill="1" applyBorder="1" applyAlignment="1" applyProtection="1">
      <alignment horizontal="left" vertical="center"/>
      <protection locked="0"/>
    </xf>
    <xf numFmtId="49" fontId="41" fillId="14" borderId="4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50" xfId="7" applyNumberFormat="1" applyFont="1" applyFill="1" applyBorder="1" applyAlignment="1" applyProtection="1">
      <alignment horizontal="right" vertical="center"/>
      <protection locked="0"/>
    </xf>
    <xf numFmtId="3" fontId="43" fillId="0" borderId="451" xfId="7" applyNumberFormat="1" applyFont="1" applyFill="1" applyBorder="1" applyAlignment="1" applyProtection="1">
      <alignment horizontal="center" vertical="center"/>
      <protection locked="0"/>
    </xf>
    <xf numFmtId="3" fontId="41" fillId="0" borderId="451" xfId="7" applyNumberFormat="1" applyFont="1" applyFill="1" applyBorder="1" applyAlignment="1" applyProtection="1">
      <alignment horizontal="center" vertical="center"/>
      <protection locked="0"/>
    </xf>
    <xf numFmtId="3" fontId="41" fillId="0" borderId="451" xfId="7" applyNumberFormat="1" applyFont="1" applyFill="1" applyBorder="1" applyAlignment="1" applyProtection="1">
      <alignment horizontal="left" vertical="center"/>
      <protection locked="0"/>
    </xf>
    <xf numFmtId="49" fontId="41" fillId="14" borderId="4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54" xfId="7" applyNumberFormat="1" applyFont="1" applyFill="1" applyBorder="1" applyAlignment="1" applyProtection="1">
      <alignment horizontal="right" vertical="center"/>
      <protection locked="0"/>
    </xf>
    <xf numFmtId="3" fontId="43" fillId="0" borderId="455" xfId="7" applyNumberFormat="1" applyFont="1" applyFill="1" applyBorder="1" applyAlignment="1" applyProtection="1">
      <alignment horizontal="center" vertical="center"/>
      <protection locked="0"/>
    </xf>
    <xf numFmtId="3" fontId="41" fillId="0" borderId="455" xfId="7" applyNumberFormat="1" applyFont="1" applyFill="1" applyBorder="1" applyAlignment="1" applyProtection="1">
      <alignment horizontal="center" vertical="center"/>
      <protection locked="0"/>
    </xf>
    <xf numFmtId="3" fontId="41" fillId="0" borderId="455" xfId="7" applyNumberFormat="1" applyFont="1" applyFill="1" applyBorder="1" applyAlignment="1" applyProtection="1">
      <alignment horizontal="left" vertical="center"/>
      <protection locked="0"/>
    </xf>
    <xf numFmtId="49" fontId="41" fillId="14" borderId="4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5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58" xfId="7" applyNumberFormat="1" applyFont="1" applyFill="1" applyBorder="1" applyAlignment="1" applyProtection="1">
      <alignment horizontal="right" vertical="center"/>
      <protection locked="0"/>
    </xf>
    <xf numFmtId="3" fontId="43" fillId="0" borderId="459" xfId="7" applyNumberFormat="1" applyFont="1" applyFill="1" applyBorder="1" applyAlignment="1" applyProtection="1">
      <alignment horizontal="center" vertical="center"/>
      <protection locked="0"/>
    </xf>
    <xf numFmtId="3" fontId="41" fillId="0" borderId="459" xfId="7" applyNumberFormat="1" applyFont="1" applyFill="1" applyBorder="1" applyAlignment="1" applyProtection="1">
      <alignment horizontal="center" vertical="center"/>
      <protection locked="0"/>
    </xf>
    <xf numFmtId="3" fontId="41" fillId="0" borderId="459" xfId="7" applyNumberFormat="1" applyFont="1" applyFill="1" applyBorder="1" applyAlignment="1" applyProtection="1">
      <alignment horizontal="left" vertical="center"/>
      <protection locked="0"/>
    </xf>
    <xf numFmtId="49" fontId="41" fillId="14" borderId="4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62" xfId="7" applyNumberFormat="1" applyFont="1" applyFill="1" applyBorder="1" applyAlignment="1" applyProtection="1">
      <alignment horizontal="right" vertical="center"/>
      <protection locked="0"/>
    </xf>
    <xf numFmtId="3" fontId="43" fillId="0" borderId="463" xfId="7" applyNumberFormat="1" applyFont="1" applyFill="1" applyBorder="1" applyAlignment="1" applyProtection="1">
      <alignment horizontal="center" vertical="center"/>
      <protection locked="0"/>
    </xf>
    <xf numFmtId="3" fontId="41" fillId="0" borderId="463" xfId="7" applyNumberFormat="1" applyFont="1" applyFill="1" applyBorder="1" applyAlignment="1" applyProtection="1">
      <alignment horizontal="center" vertical="center"/>
      <protection locked="0"/>
    </xf>
    <xf numFmtId="3" fontId="41" fillId="0" borderId="463" xfId="7" applyNumberFormat="1" applyFont="1" applyFill="1" applyBorder="1" applyAlignment="1" applyProtection="1">
      <alignment horizontal="left" vertical="center"/>
      <protection locked="0"/>
    </xf>
    <xf numFmtId="49" fontId="41" fillId="14" borderId="46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6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66" xfId="7" applyNumberFormat="1" applyFont="1" applyFill="1" applyBorder="1" applyAlignment="1" applyProtection="1">
      <alignment horizontal="right" vertical="center"/>
      <protection locked="0"/>
    </xf>
    <xf numFmtId="3" fontId="43" fillId="0" borderId="467" xfId="7" applyNumberFormat="1" applyFont="1" applyFill="1" applyBorder="1" applyAlignment="1" applyProtection="1">
      <alignment horizontal="center" vertical="center"/>
      <protection locked="0"/>
    </xf>
    <xf numFmtId="3" fontId="41" fillId="0" borderId="467" xfId="7" applyNumberFormat="1" applyFont="1" applyFill="1" applyBorder="1" applyAlignment="1" applyProtection="1">
      <alignment horizontal="center" vertical="center"/>
      <protection locked="0"/>
    </xf>
    <xf numFmtId="3" fontId="41" fillId="0" borderId="467" xfId="7" applyNumberFormat="1" applyFont="1" applyFill="1" applyBorder="1" applyAlignment="1" applyProtection="1">
      <alignment horizontal="left" vertical="center"/>
      <protection locked="0"/>
    </xf>
    <xf numFmtId="49" fontId="41" fillId="14" borderId="4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6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70" xfId="7" applyNumberFormat="1" applyFont="1" applyFill="1" applyBorder="1" applyAlignment="1" applyProtection="1">
      <alignment horizontal="right" vertical="center"/>
      <protection locked="0"/>
    </xf>
    <xf numFmtId="3" fontId="43" fillId="0" borderId="471" xfId="7" applyNumberFormat="1" applyFont="1" applyFill="1" applyBorder="1" applyAlignment="1" applyProtection="1">
      <alignment horizontal="center" vertical="center"/>
      <protection locked="0"/>
    </xf>
    <xf numFmtId="3" fontId="41" fillId="0" borderId="471" xfId="7" applyNumberFormat="1" applyFont="1" applyFill="1" applyBorder="1" applyAlignment="1" applyProtection="1">
      <alignment horizontal="center" vertical="center"/>
      <protection locked="0"/>
    </xf>
    <xf numFmtId="3" fontId="41" fillId="0" borderId="471" xfId="7" applyNumberFormat="1" applyFont="1" applyFill="1" applyBorder="1" applyAlignment="1" applyProtection="1">
      <alignment horizontal="left" vertical="center"/>
      <protection locked="0"/>
    </xf>
    <xf numFmtId="49" fontId="41" fillId="14" borderId="47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7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74" xfId="7" applyNumberFormat="1" applyFont="1" applyFill="1" applyBorder="1" applyAlignment="1" applyProtection="1">
      <alignment horizontal="right" vertical="center"/>
      <protection locked="0"/>
    </xf>
    <xf numFmtId="3" fontId="43" fillId="0" borderId="475" xfId="7" applyNumberFormat="1" applyFont="1" applyFill="1" applyBorder="1" applyAlignment="1" applyProtection="1">
      <alignment horizontal="center" vertical="center"/>
      <protection locked="0"/>
    </xf>
    <xf numFmtId="3" fontId="41" fillId="0" borderId="475" xfId="7" applyNumberFormat="1" applyFont="1" applyFill="1" applyBorder="1" applyAlignment="1" applyProtection="1">
      <alignment horizontal="center" vertical="center"/>
      <protection locked="0"/>
    </xf>
    <xf numFmtId="3" fontId="41" fillId="0" borderId="475" xfId="7" applyNumberFormat="1" applyFont="1" applyFill="1" applyBorder="1" applyAlignment="1" applyProtection="1">
      <alignment horizontal="left" vertical="center"/>
      <protection locked="0"/>
    </xf>
    <xf numFmtId="49" fontId="41" fillId="14" borderId="4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7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78" xfId="7" applyNumberFormat="1" applyFont="1" applyFill="1" applyBorder="1" applyAlignment="1" applyProtection="1">
      <alignment horizontal="right" vertical="center"/>
      <protection locked="0"/>
    </xf>
    <xf numFmtId="3" fontId="43" fillId="0" borderId="479" xfId="7" applyNumberFormat="1" applyFont="1" applyFill="1" applyBorder="1" applyAlignment="1" applyProtection="1">
      <alignment horizontal="center" vertical="center"/>
      <protection locked="0"/>
    </xf>
    <xf numFmtId="3" fontId="41" fillId="0" borderId="479" xfId="7" applyNumberFormat="1" applyFont="1" applyFill="1" applyBorder="1" applyAlignment="1" applyProtection="1">
      <alignment horizontal="center" vertical="center"/>
      <protection locked="0"/>
    </xf>
    <xf numFmtId="3" fontId="41" fillId="0" borderId="479" xfId="7" applyNumberFormat="1" applyFont="1" applyFill="1" applyBorder="1" applyAlignment="1" applyProtection="1">
      <alignment horizontal="left" vertical="center"/>
      <protection locked="0"/>
    </xf>
    <xf numFmtId="49" fontId="41" fillId="14" borderId="48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8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82" xfId="7" applyNumberFormat="1" applyFont="1" applyFill="1" applyBorder="1" applyAlignment="1" applyProtection="1">
      <alignment horizontal="right" vertical="center"/>
      <protection locked="0"/>
    </xf>
    <xf numFmtId="3" fontId="43" fillId="0" borderId="483" xfId="7" applyNumberFormat="1" applyFont="1" applyFill="1" applyBorder="1" applyAlignment="1" applyProtection="1">
      <alignment horizontal="center" vertical="center"/>
      <protection locked="0"/>
    </xf>
    <xf numFmtId="3" fontId="41" fillId="0" borderId="483" xfId="7" applyNumberFormat="1" applyFont="1" applyFill="1" applyBorder="1" applyAlignment="1" applyProtection="1">
      <alignment horizontal="center" vertical="center"/>
      <protection locked="0"/>
    </xf>
    <xf numFmtId="3" fontId="41" fillId="0" borderId="483" xfId="7" applyNumberFormat="1" applyFont="1" applyFill="1" applyBorder="1" applyAlignment="1" applyProtection="1">
      <alignment horizontal="left" vertical="center"/>
      <protection locked="0"/>
    </xf>
    <xf numFmtId="49" fontId="41" fillId="14" borderId="484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48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86" xfId="7" applyNumberFormat="1" applyFont="1" applyFill="1" applyBorder="1" applyAlignment="1" applyProtection="1">
      <alignment horizontal="right" vertical="center"/>
      <protection locked="0"/>
    </xf>
    <xf numFmtId="3" fontId="43" fillId="0" borderId="487" xfId="7" applyNumberFormat="1" applyFont="1" applyFill="1" applyBorder="1" applyAlignment="1" applyProtection="1">
      <alignment horizontal="center" vertical="center"/>
      <protection locked="0"/>
    </xf>
    <xf numFmtId="3" fontId="41" fillId="0" borderId="487" xfId="7" applyNumberFormat="1" applyFont="1" applyFill="1" applyBorder="1" applyAlignment="1" applyProtection="1">
      <alignment horizontal="center" vertical="center"/>
      <protection locked="0"/>
    </xf>
    <xf numFmtId="3" fontId="41" fillId="0" borderId="487" xfId="7" applyNumberFormat="1" applyFont="1" applyFill="1" applyBorder="1" applyAlignment="1" applyProtection="1">
      <alignment horizontal="left" vertical="center"/>
      <protection locked="0"/>
    </xf>
    <xf numFmtId="49" fontId="41" fillId="14" borderId="48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48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490" xfId="7" applyNumberFormat="1" applyFont="1" applyFill="1" applyBorder="1" applyAlignment="1" applyProtection="1">
      <alignment horizontal="right" vertical="center"/>
      <protection locked="0"/>
    </xf>
    <xf numFmtId="3" fontId="43" fillId="0" borderId="491" xfId="7" applyNumberFormat="1" applyFont="1" applyFill="1" applyBorder="1" applyAlignment="1" applyProtection="1">
      <alignment horizontal="center" vertical="center"/>
      <protection locked="0"/>
    </xf>
    <xf numFmtId="3" fontId="41" fillId="0" borderId="491" xfId="7" applyNumberFormat="1" applyFont="1" applyFill="1" applyBorder="1" applyAlignment="1" applyProtection="1">
      <alignment horizontal="center" vertical="center"/>
      <protection locked="0"/>
    </xf>
    <xf numFmtId="3" fontId="41" fillId="0" borderId="491" xfId="7" applyNumberFormat="1" applyFont="1" applyFill="1" applyBorder="1" applyAlignment="1" applyProtection="1">
      <alignment horizontal="left" vertical="center"/>
      <protection locked="0"/>
    </xf>
    <xf numFmtId="49" fontId="41" fillId="14" borderId="3" xfId="7" applyNumberFormat="1" applyFont="1" applyFill="1" applyBorder="1" applyAlignment="1" applyProtection="1">
      <alignment horizontal="center" vertical="center" wrapText="1"/>
      <protection locked="0"/>
    </xf>
    <xf numFmtId="3" fontId="43" fillId="0" borderId="492" xfId="7" applyNumberFormat="1" applyFont="1" applyFill="1" applyBorder="1" applyAlignment="1" applyProtection="1">
      <alignment horizontal="center" vertical="center"/>
      <protection locked="0"/>
    </xf>
    <xf numFmtId="3" fontId="41" fillId="0" borderId="492" xfId="7" applyNumberFormat="1" applyFont="1" applyFill="1" applyBorder="1" applyAlignment="1" applyProtection="1">
      <alignment horizontal="center" vertical="center"/>
      <protection locked="0"/>
    </xf>
    <xf numFmtId="3" fontId="41" fillId="0" borderId="492" xfId="7" applyNumberFormat="1" applyFont="1" applyFill="1" applyBorder="1" applyAlignment="1" applyProtection="1">
      <alignment horizontal="left" vertical="center"/>
      <protection locked="0"/>
    </xf>
    <xf numFmtId="49" fontId="43" fillId="15" borderId="493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494" xfId="7" applyNumberFormat="1" applyFont="1" applyFill="1" applyBorder="1" applyAlignment="1" applyProtection="1">
      <alignment horizontal="left" vertical="center" wrapText="1"/>
      <protection locked="0"/>
    </xf>
    <xf numFmtId="3" fontId="5" fillId="0" borderId="492" xfId="7" applyNumberFormat="1" applyFont="1" applyFill="1" applyBorder="1" applyAlignment="1" applyProtection="1">
      <alignment horizontal="center" vertical="center"/>
      <protection locked="0"/>
    </xf>
    <xf numFmtId="3" fontId="9" fillId="0" borderId="191" xfId="7" applyNumberFormat="1" applyFont="1" applyFill="1" applyBorder="1" applyAlignment="1" applyProtection="1">
      <alignment horizontal="center" vertical="center"/>
      <protection locked="0"/>
    </xf>
    <xf numFmtId="3" fontId="9" fillId="0" borderId="492" xfId="7" applyNumberFormat="1" applyFont="1" applyFill="1" applyBorder="1" applyAlignment="1" applyProtection="1">
      <alignment horizontal="center" vertical="center"/>
      <protection locked="0"/>
    </xf>
    <xf numFmtId="3" fontId="9" fillId="0" borderId="192" xfId="7" applyNumberFormat="1" applyFont="1" applyFill="1" applyBorder="1" applyAlignment="1" applyProtection="1">
      <alignment horizontal="center" vertical="center"/>
      <protection locked="0"/>
    </xf>
    <xf numFmtId="3" fontId="9" fillId="0" borderId="492" xfId="7" applyNumberFormat="1" applyFont="1" applyFill="1" applyBorder="1" applyAlignment="1" applyProtection="1">
      <alignment horizontal="left" vertical="center"/>
      <protection locked="0"/>
    </xf>
    <xf numFmtId="0" fontId="9" fillId="0" borderId="0" xfId="7" applyNumberFormat="1" applyFont="1" applyFill="1" applyBorder="1" applyAlignment="1" applyProtection="1">
      <alignment horizontal="left" vertical="center"/>
      <protection locked="0"/>
    </xf>
    <xf numFmtId="3" fontId="41" fillId="0" borderId="496" xfId="7" applyNumberFormat="1" applyFont="1" applyFill="1" applyBorder="1" applyAlignment="1" applyProtection="1">
      <alignment horizontal="right" vertical="center"/>
      <protection locked="0"/>
    </xf>
    <xf numFmtId="3" fontId="43" fillId="0" borderId="497" xfId="7" applyNumberFormat="1" applyFont="1" applyFill="1" applyBorder="1" applyAlignment="1" applyProtection="1">
      <alignment horizontal="center" vertical="center"/>
      <protection locked="0"/>
    </xf>
    <xf numFmtId="3" fontId="5" fillId="0" borderId="497" xfId="7" applyNumberFormat="1" applyFont="1" applyFill="1" applyBorder="1" applyAlignment="1" applyProtection="1">
      <alignment horizontal="center" vertical="center"/>
      <protection locked="0"/>
    </xf>
    <xf numFmtId="3" fontId="9" fillId="0" borderId="497" xfId="7" applyNumberFormat="1" applyFont="1" applyFill="1" applyBorder="1" applyAlignment="1" applyProtection="1">
      <alignment horizontal="center" vertical="center"/>
      <protection locked="0"/>
    </xf>
    <xf numFmtId="3" fontId="41" fillId="0" borderId="497" xfId="7" applyNumberFormat="1" applyFont="1" applyFill="1" applyBorder="1" applyAlignment="1" applyProtection="1">
      <alignment horizontal="center" vertical="center"/>
      <protection locked="0"/>
    </xf>
    <xf numFmtId="3" fontId="9" fillId="0" borderId="497" xfId="7" applyNumberFormat="1" applyFont="1" applyFill="1" applyBorder="1" applyAlignment="1" applyProtection="1">
      <alignment horizontal="left" vertical="center"/>
      <protection locked="0"/>
    </xf>
    <xf numFmtId="3" fontId="42" fillId="0" borderId="499" xfId="7" applyNumberFormat="1" applyFont="1" applyFill="1" applyBorder="1" applyAlignment="1" applyProtection="1">
      <alignment horizontal="right" vertical="center"/>
      <protection locked="0"/>
    </xf>
    <xf numFmtId="3" fontId="43" fillId="0" borderId="500" xfId="7" applyNumberFormat="1" applyFont="1" applyFill="1" applyBorder="1" applyAlignment="1" applyProtection="1">
      <alignment horizontal="center" vertical="center"/>
      <protection locked="0"/>
    </xf>
    <xf numFmtId="3" fontId="5" fillId="0" borderId="500" xfId="7" applyNumberFormat="1" applyFont="1" applyFill="1" applyBorder="1" applyAlignment="1" applyProtection="1">
      <alignment horizontal="center" vertical="center"/>
      <protection locked="0"/>
    </xf>
    <xf numFmtId="3" fontId="9" fillId="0" borderId="500" xfId="7" applyNumberFormat="1" applyFont="1" applyFill="1" applyBorder="1" applyAlignment="1" applyProtection="1">
      <alignment horizontal="center" vertical="center"/>
      <protection locked="0"/>
    </xf>
    <xf numFmtId="3" fontId="41" fillId="0" borderId="500" xfId="7" applyNumberFormat="1" applyFont="1" applyFill="1" applyBorder="1" applyAlignment="1" applyProtection="1">
      <alignment horizontal="center" vertical="center"/>
      <protection locked="0"/>
    </xf>
    <xf numFmtId="3" fontId="9" fillId="0" borderId="500" xfId="7" applyNumberFormat="1" applyFont="1" applyFill="1" applyBorder="1" applyAlignment="1" applyProtection="1">
      <alignment horizontal="left" vertical="center"/>
      <protection locked="0"/>
    </xf>
    <xf numFmtId="49" fontId="41" fillId="0" borderId="501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02" xfId="0" applyFont="1" applyBorder="1" applyAlignment="1">
      <alignment vertical="center" wrapText="1"/>
    </xf>
    <xf numFmtId="3" fontId="41" fillId="0" borderId="503" xfId="7" applyNumberFormat="1" applyFont="1" applyFill="1" applyBorder="1" applyAlignment="1" applyProtection="1">
      <alignment horizontal="right" vertical="center"/>
      <protection locked="0"/>
    </xf>
    <xf numFmtId="3" fontId="43" fillId="0" borderId="504" xfId="7" applyNumberFormat="1" applyFont="1" applyFill="1" applyBorder="1" applyAlignment="1" applyProtection="1">
      <alignment horizontal="center" vertical="center"/>
      <protection locked="0"/>
    </xf>
    <xf numFmtId="3" fontId="5" fillId="0" borderId="504" xfId="7" applyNumberFormat="1" applyFont="1" applyFill="1" applyBorder="1" applyAlignment="1" applyProtection="1">
      <alignment horizontal="center" vertical="center"/>
      <protection locked="0"/>
    </xf>
    <xf numFmtId="3" fontId="9" fillId="0" borderId="504" xfId="7" applyNumberFormat="1" applyFont="1" applyFill="1" applyBorder="1" applyAlignment="1" applyProtection="1">
      <alignment horizontal="center" vertical="center"/>
      <protection locked="0"/>
    </xf>
    <xf numFmtId="3" fontId="41" fillId="0" borderId="504" xfId="7" applyNumberFormat="1" applyFont="1" applyFill="1" applyBorder="1" applyAlignment="1" applyProtection="1">
      <alignment horizontal="center" vertical="center"/>
      <protection locked="0"/>
    </xf>
    <xf numFmtId="3" fontId="9" fillId="0" borderId="504" xfId="7" applyNumberFormat="1" applyFont="1" applyFill="1" applyBorder="1" applyAlignment="1" applyProtection="1">
      <alignment horizontal="left" vertical="center"/>
      <protection locked="0"/>
    </xf>
    <xf numFmtId="49" fontId="41" fillId="0" borderId="505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06" xfId="0" applyFont="1" applyBorder="1" applyAlignment="1">
      <alignment vertical="center" wrapText="1"/>
    </xf>
    <xf numFmtId="3" fontId="41" fillId="0" borderId="507" xfId="7" applyNumberFormat="1" applyFont="1" applyFill="1" applyBorder="1" applyAlignment="1" applyProtection="1">
      <alignment horizontal="right" vertical="center"/>
      <protection locked="0"/>
    </xf>
    <xf numFmtId="3" fontId="43" fillId="0" borderId="508" xfId="7" applyNumberFormat="1" applyFont="1" applyFill="1" applyBorder="1" applyAlignment="1" applyProtection="1">
      <alignment horizontal="center" vertical="center"/>
      <protection locked="0"/>
    </xf>
    <xf numFmtId="3" fontId="5" fillId="0" borderId="508" xfId="7" applyNumberFormat="1" applyFont="1" applyFill="1" applyBorder="1" applyAlignment="1" applyProtection="1">
      <alignment horizontal="center" vertical="center"/>
      <protection locked="0"/>
    </xf>
    <xf numFmtId="3" fontId="9" fillId="0" borderId="508" xfId="7" applyNumberFormat="1" applyFont="1" applyFill="1" applyBorder="1" applyAlignment="1" applyProtection="1">
      <alignment horizontal="center" vertical="center"/>
      <protection locked="0"/>
    </xf>
    <xf numFmtId="3" fontId="41" fillId="0" borderId="508" xfId="7" applyNumberFormat="1" applyFont="1" applyFill="1" applyBorder="1" applyAlignment="1" applyProtection="1">
      <alignment horizontal="center" vertical="center"/>
      <protection locked="0"/>
    </xf>
    <xf numFmtId="3" fontId="9" fillId="0" borderId="508" xfId="7" applyNumberFormat="1" applyFont="1" applyFill="1" applyBorder="1" applyAlignment="1" applyProtection="1">
      <alignment horizontal="left" vertical="center"/>
      <protection locked="0"/>
    </xf>
    <xf numFmtId="49" fontId="41" fillId="0" borderId="509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10" xfId="0" applyFont="1" applyBorder="1" applyAlignment="1">
      <alignment vertical="center" wrapText="1"/>
    </xf>
    <xf numFmtId="3" fontId="41" fillId="0" borderId="511" xfId="7" applyNumberFormat="1" applyFont="1" applyFill="1" applyBorder="1" applyAlignment="1" applyProtection="1">
      <alignment horizontal="right" vertical="center"/>
      <protection locked="0"/>
    </xf>
    <xf numFmtId="3" fontId="43" fillId="0" borderId="512" xfId="7" applyNumberFormat="1" applyFont="1" applyFill="1" applyBorder="1" applyAlignment="1" applyProtection="1">
      <alignment horizontal="center" vertical="center"/>
      <protection locked="0"/>
    </xf>
    <xf numFmtId="3" fontId="5" fillId="0" borderId="512" xfId="7" applyNumberFormat="1" applyFont="1" applyFill="1" applyBorder="1" applyAlignment="1" applyProtection="1">
      <alignment horizontal="center" vertical="center"/>
      <protection locked="0"/>
    </xf>
    <xf numFmtId="3" fontId="9" fillId="0" borderId="512" xfId="7" applyNumberFormat="1" applyFont="1" applyFill="1" applyBorder="1" applyAlignment="1" applyProtection="1">
      <alignment horizontal="center" vertical="center"/>
      <protection locked="0"/>
    </xf>
    <xf numFmtId="3" fontId="41" fillId="0" borderId="512" xfId="7" applyNumberFormat="1" applyFont="1" applyFill="1" applyBorder="1" applyAlignment="1" applyProtection="1">
      <alignment horizontal="center" vertical="center"/>
      <protection locked="0"/>
    </xf>
    <xf numFmtId="3" fontId="9" fillId="0" borderId="512" xfId="7" applyNumberFormat="1" applyFont="1" applyFill="1" applyBorder="1" applyAlignment="1" applyProtection="1">
      <alignment horizontal="left" vertical="center"/>
      <protection locked="0"/>
    </xf>
    <xf numFmtId="49" fontId="41" fillId="0" borderId="513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14" xfId="0" applyFont="1" applyBorder="1" applyAlignment="1">
      <alignment vertical="center" wrapText="1"/>
    </xf>
    <xf numFmtId="3" fontId="41" fillId="0" borderId="515" xfId="7" applyNumberFormat="1" applyFont="1" applyFill="1" applyBorder="1" applyAlignment="1" applyProtection="1">
      <alignment horizontal="right" vertical="center"/>
      <protection locked="0"/>
    </xf>
    <xf numFmtId="3" fontId="43" fillId="0" borderId="516" xfId="7" applyNumberFormat="1" applyFont="1" applyFill="1" applyBorder="1" applyAlignment="1" applyProtection="1">
      <alignment horizontal="center" vertical="center"/>
      <protection locked="0"/>
    </xf>
    <xf numFmtId="3" fontId="5" fillId="0" borderId="516" xfId="7" applyNumberFormat="1" applyFont="1" applyFill="1" applyBorder="1" applyAlignment="1" applyProtection="1">
      <alignment horizontal="center" vertical="center"/>
      <protection locked="0"/>
    </xf>
    <xf numFmtId="3" fontId="9" fillId="0" borderId="516" xfId="7" applyNumberFormat="1" applyFont="1" applyFill="1" applyBorder="1" applyAlignment="1" applyProtection="1">
      <alignment horizontal="center" vertical="center"/>
      <protection locked="0"/>
    </xf>
    <xf numFmtId="3" fontId="41" fillId="0" borderId="516" xfId="7" applyNumberFormat="1" applyFont="1" applyFill="1" applyBorder="1" applyAlignment="1" applyProtection="1">
      <alignment horizontal="center" vertical="center"/>
      <protection locked="0"/>
    </xf>
    <xf numFmtId="3" fontId="9" fillId="0" borderId="516" xfId="7" applyNumberFormat="1" applyFont="1" applyFill="1" applyBorder="1" applyAlignment="1" applyProtection="1">
      <alignment horizontal="left" vertical="center"/>
      <protection locked="0"/>
    </xf>
    <xf numFmtId="3" fontId="41" fillId="0" borderId="519" xfId="7" applyNumberFormat="1" applyFont="1" applyFill="1" applyBorder="1" applyAlignment="1" applyProtection="1">
      <alignment horizontal="right" vertical="center"/>
      <protection locked="0"/>
    </xf>
    <xf numFmtId="3" fontId="43" fillId="0" borderId="520" xfId="7" applyNumberFormat="1" applyFont="1" applyFill="1" applyBorder="1" applyAlignment="1" applyProtection="1">
      <alignment horizontal="center" vertical="center"/>
      <protection locked="0"/>
    </xf>
    <xf numFmtId="3" fontId="5" fillId="0" borderId="520" xfId="7" applyNumberFormat="1" applyFont="1" applyFill="1" applyBorder="1" applyAlignment="1" applyProtection="1">
      <alignment horizontal="center" vertical="center"/>
      <protection locked="0"/>
    </xf>
    <xf numFmtId="3" fontId="9" fillId="0" borderId="520" xfId="7" applyNumberFormat="1" applyFont="1" applyFill="1" applyBorder="1" applyAlignment="1" applyProtection="1">
      <alignment horizontal="center" vertical="center"/>
      <protection locked="0"/>
    </xf>
    <xf numFmtId="3" fontId="41" fillId="0" borderId="520" xfId="7" applyNumberFormat="1" applyFont="1" applyFill="1" applyBorder="1" applyAlignment="1" applyProtection="1">
      <alignment horizontal="center" vertical="center"/>
      <protection locked="0"/>
    </xf>
    <xf numFmtId="3" fontId="9" fillId="0" borderId="520" xfId="7" applyNumberFormat="1" applyFont="1" applyFill="1" applyBorder="1" applyAlignment="1" applyProtection="1">
      <alignment horizontal="left" vertical="center"/>
      <protection locked="0"/>
    </xf>
    <xf numFmtId="3" fontId="41" fillId="0" borderId="497" xfId="7" applyNumberFormat="1" applyFont="1" applyFill="1" applyBorder="1" applyAlignment="1" applyProtection="1">
      <alignment horizontal="left" vertical="center"/>
      <protection locked="0"/>
    </xf>
    <xf numFmtId="49" fontId="41" fillId="0" borderId="3" xfId="7" applyNumberFormat="1" applyFont="1" applyFill="1" applyBorder="1" applyAlignment="1" applyProtection="1">
      <alignment vertical="center" wrapText="1"/>
      <protection locked="0"/>
    </xf>
    <xf numFmtId="49" fontId="41" fillId="14" borderId="52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7" xfId="7" applyNumberFormat="1" applyFont="1" applyFill="1" applyBorder="1" applyAlignment="1" applyProtection="1">
      <alignment horizontal="left" vertical="center" wrapText="1"/>
      <protection locked="0"/>
    </xf>
    <xf numFmtId="3" fontId="41" fillId="14" borderId="223" xfId="7" applyNumberFormat="1" applyFont="1" applyFill="1" applyBorder="1" applyAlignment="1" applyProtection="1">
      <alignment horizontal="right" vertical="center" wrapText="1"/>
      <protection locked="0"/>
    </xf>
    <xf numFmtId="49" fontId="41" fillId="14" borderId="5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20" xfId="7" applyNumberFormat="1" applyFont="1" applyFill="1" applyBorder="1" applyAlignment="1" applyProtection="1">
      <alignment horizontal="left" vertical="center"/>
      <protection locked="0"/>
    </xf>
    <xf numFmtId="49" fontId="41" fillId="14" borderId="52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25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526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27" xfId="0" applyFont="1" applyBorder="1" applyAlignment="1">
      <alignment vertical="center" wrapText="1"/>
    </xf>
    <xf numFmtId="3" fontId="41" fillId="0" borderId="528" xfId="7" applyNumberFormat="1" applyFont="1" applyFill="1" applyBorder="1" applyAlignment="1" applyProtection="1">
      <alignment horizontal="right" vertical="center"/>
      <protection locked="0"/>
    </xf>
    <xf numFmtId="3" fontId="43" fillId="0" borderId="529" xfId="7" applyNumberFormat="1" applyFont="1" applyFill="1" applyBorder="1" applyAlignment="1" applyProtection="1">
      <alignment horizontal="center" vertical="center"/>
      <protection locked="0"/>
    </xf>
    <xf numFmtId="3" fontId="41" fillId="0" borderId="529" xfId="7" applyNumberFormat="1" applyFont="1" applyFill="1" applyBorder="1" applyAlignment="1" applyProtection="1">
      <alignment horizontal="center" vertical="center"/>
      <protection locked="0"/>
    </xf>
    <xf numFmtId="3" fontId="41" fillId="0" borderId="529" xfId="7" applyNumberFormat="1" applyFont="1" applyFill="1" applyBorder="1" applyAlignment="1" applyProtection="1">
      <alignment horizontal="left" vertical="center"/>
      <protection locked="0"/>
    </xf>
    <xf numFmtId="49" fontId="41" fillId="0" borderId="530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31" xfId="0" applyFont="1" applyBorder="1" applyAlignment="1">
      <alignment vertical="center" wrapText="1"/>
    </xf>
    <xf numFmtId="3" fontId="41" fillId="0" borderId="532" xfId="7" applyNumberFormat="1" applyFont="1" applyFill="1" applyBorder="1" applyAlignment="1" applyProtection="1">
      <alignment horizontal="right" vertical="center"/>
      <protection locked="0"/>
    </xf>
    <xf numFmtId="3" fontId="43" fillId="0" borderId="533" xfId="7" applyNumberFormat="1" applyFont="1" applyFill="1" applyBorder="1" applyAlignment="1" applyProtection="1">
      <alignment horizontal="center" vertical="center"/>
      <protection locked="0"/>
    </xf>
    <xf numFmtId="3" fontId="41" fillId="0" borderId="533" xfId="7" applyNumberFormat="1" applyFont="1" applyFill="1" applyBorder="1" applyAlignment="1" applyProtection="1">
      <alignment horizontal="center" vertical="center"/>
      <protection locked="0"/>
    </xf>
    <xf numFmtId="3" fontId="41" fillId="0" borderId="533" xfId="7" applyNumberFormat="1" applyFont="1" applyFill="1" applyBorder="1" applyAlignment="1" applyProtection="1">
      <alignment horizontal="left" vertical="center"/>
      <protection locked="0"/>
    </xf>
    <xf numFmtId="49" fontId="41" fillId="0" borderId="534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35" xfId="0" applyFont="1" applyBorder="1" applyAlignment="1">
      <alignment vertical="center" wrapText="1"/>
    </xf>
    <xf numFmtId="3" fontId="41" fillId="0" borderId="536" xfId="7" applyNumberFormat="1" applyFont="1" applyFill="1" applyBorder="1" applyAlignment="1" applyProtection="1">
      <alignment horizontal="right" vertical="center"/>
      <protection locked="0"/>
    </xf>
    <xf numFmtId="3" fontId="43" fillId="0" borderId="537" xfId="7" applyNumberFormat="1" applyFont="1" applyFill="1" applyBorder="1" applyAlignment="1" applyProtection="1">
      <alignment horizontal="center" vertical="center"/>
      <protection locked="0"/>
    </xf>
    <xf numFmtId="3" fontId="41" fillId="0" borderId="537" xfId="7" applyNumberFormat="1" applyFont="1" applyFill="1" applyBorder="1" applyAlignment="1" applyProtection="1">
      <alignment horizontal="center" vertical="center"/>
      <protection locked="0"/>
    </xf>
    <xf numFmtId="3" fontId="41" fillId="0" borderId="537" xfId="7" applyNumberFormat="1" applyFont="1" applyFill="1" applyBorder="1" applyAlignment="1" applyProtection="1">
      <alignment horizontal="left" vertical="center"/>
      <protection locked="0"/>
    </xf>
    <xf numFmtId="49" fontId="41" fillId="0" borderId="538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39" xfId="0" applyFont="1" applyBorder="1" applyAlignment="1">
      <alignment vertical="center" wrapText="1"/>
    </xf>
    <xf numFmtId="3" fontId="41" fillId="0" borderId="540" xfId="7" applyNumberFormat="1" applyFont="1" applyFill="1" applyBorder="1" applyAlignment="1" applyProtection="1">
      <alignment horizontal="right" vertical="center"/>
      <protection locked="0"/>
    </xf>
    <xf numFmtId="3" fontId="43" fillId="0" borderId="541" xfId="7" applyNumberFormat="1" applyFont="1" applyFill="1" applyBorder="1" applyAlignment="1" applyProtection="1">
      <alignment horizontal="center" vertical="center"/>
      <protection locked="0"/>
    </xf>
    <xf numFmtId="3" fontId="41" fillId="0" borderId="541" xfId="7" applyNumberFormat="1" applyFont="1" applyFill="1" applyBorder="1" applyAlignment="1" applyProtection="1">
      <alignment horizontal="center" vertical="center"/>
      <protection locked="0"/>
    </xf>
    <xf numFmtId="3" fontId="41" fillId="0" borderId="541" xfId="7" applyNumberFormat="1" applyFont="1" applyFill="1" applyBorder="1" applyAlignment="1" applyProtection="1">
      <alignment horizontal="left" vertical="center"/>
      <protection locked="0"/>
    </xf>
    <xf numFmtId="49" fontId="41" fillId="0" borderId="542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43" xfId="0" applyFont="1" applyBorder="1" applyAlignment="1">
      <alignment vertical="center" wrapText="1"/>
    </xf>
    <xf numFmtId="3" fontId="41" fillId="0" borderId="544" xfId="7" applyNumberFormat="1" applyFont="1" applyFill="1" applyBorder="1" applyAlignment="1" applyProtection="1">
      <alignment horizontal="right" vertical="center"/>
      <protection locked="0"/>
    </xf>
    <xf numFmtId="3" fontId="43" fillId="0" borderId="545" xfId="7" applyNumberFormat="1" applyFont="1" applyFill="1" applyBorder="1" applyAlignment="1" applyProtection="1">
      <alignment horizontal="center" vertical="center"/>
      <protection locked="0"/>
    </xf>
    <xf numFmtId="3" fontId="41" fillId="0" borderId="545" xfId="7" applyNumberFormat="1" applyFont="1" applyFill="1" applyBorder="1" applyAlignment="1" applyProtection="1">
      <alignment horizontal="center" vertical="center"/>
      <protection locked="0"/>
    </xf>
    <xf numFmtId="3" fontId="41" fillId="0" borderId="545" xfId="7" applyNumberFormat="1" applyFont="1" applyFill="1" applyBorder="1" applyAlignment="1" applyProtection="1">
      <alignment horizontal="left" vertical="center"/>
      <protection locked="0"/>
    </xf>
    <xf numFmtId="49" fontId="41" fillId="0" borderId="546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47" xfId="0" applyFont="1" applyBorder="1" applyAlignment="1">
      <alignment vertical="center" wrapText="1"/>
    </xf>
    <xf numFmtId="3" fontId="41" fillId="0" borderId="548" xfId="7" applyNumberFormat="1" applyFont="1" applyFill="1" applyBorder="1" applyAlignment="1" applyProtection="1">
      <alignment horizontal="right" vertical="center"/>
      <protection locked="0"/>
    </xf>
    <xf numFmtId="3" fontId="43" fillId="0" borderId="549" xfId="7" applyNumberFormat="1" applyFont="1" applyFill="1" applyBorder="1" applyAlignment="1" applyProtection="1">
      <alignment horizontal="center" vertical="center"/>
      <protection locked="0"/>
    </xf>
    <xf numFmtId="3" fontId="41" fillId="0" borderId="549" xfId="7" applyNumberFormat="1" applyFont="1" applyFill="1" applyBorder="1" applyAlignment="1" applyProtection="1">
      <alignment horizontal="center" vertical="center"/>
      <protection locked="0"/>
    </xf>
    <xf numFmtId="3" fontId="41" fillId="0" borderId="549" xfId="7" applyNumberFormat="1" applyFont="1" applyFill="1" applyBorder="1" applyAlignment="1" applyProtection="1">
      <alignment horizontal="left" vertical="center"/>
      <protection locked="0"/>
    </xf>
    <xf numFmtId="49" fontId="41" fillId="14" borderId="550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51" xfId="0" applyFont="1" applyBorder="1" applyAlignment="1">
      <alignment vertical="center" wrapText="1"/>
    </xf>
    <xf numFmtId="3" fontId="41" fillId="0" borderId="552" xfId="7" applyNumberFormat="1" applyFont="1" applyFill="1" applyBorder="1" applyAlignment="1" applyProtection="1">
      <alignment horizontal="right" vertical="center"/>
      <protection locked="0"/>
    </xf>
    <xf numFmtId="3" fontId="43" fillId="0" borderId="553" xfId="7" applyNumberFormat="1" applyFont="1" applyFill="1" applyBorder="1" applyAlignment="1" applyProtection="1">
      <alignment horizontal="center" vertical="center"/>
      <protection locked="0"/>
    </xf>
    <xf numFmtId="3" fontId="41" fillId="0" borderId="553" xfId="7" applyNumberFormat="1" applyFont="1" applyFill="1" applyBorder="1" applyAlignment="1" applyProtection="1">
      <alignment horizontal="center" vertical="center"/>
      <protection locked="0"/>
    </xf>
    <xf numFmtId="3" fontId="41" fillId="0" borderId="553" xfId="7" applyNumberFormat="1" applyFont="1" applyFill="1" applyBorder="1" applyAlignment="1" applyProtection="1">
      <alignment horizontal="left" vertical="center"/>
      <protection locked="0"/>
    </xf>
    <xf numFmtId="49" fontId="41" fillId="14" borderId="554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555" xfId="0" applyFont="1" applyBorder="1" applyAlignment="1">
      <alignment vertical="center" wrapText="1"/>
    </xf>
    <xf numFmtId="3" fontId="41" fillId="0" borderId="556" xfId="7" applyNumberFormat="1" applyFont="1" applyFill="1" applyBorder="1" applyAlignment="1" applyProtection="1">
      <alignment horizontal="right" vertical="center"/>
      <protection locked="0"/>
    </xf>
    <xf numFmtId="3" fontId="43" fillId="0" borderId="557" xfId="7" applyNumberFormat="1" applyFont="1" applyFill="1" applyBorder="1" applyAlignment="1" applyProtection="1">
      <alignment horizontal="center" vertical="center"/>
      <protection locked="0"/>
    </xf>
    <xf numFmtId="3" fontId="41" fillId="0" borderId="557" xfId="7" applyNumberFormat="1" applyFont="1" applyFill="1" applyBorder="1" applyAlignment="1" applyProtection="1">
      <alignment horizontal="center" vertical="center"/>
      <protection locked="0"/>
    </xf>
    <xf numFmtId="3" fontId="41" fillId="0" borderId="557" xfId="7" applyNumberFormat="1" applyFont="1" applyFill="1" applyBorder="1" applyAlignment="1" applyProtection="1">
      <alignment horizontal="left" vertical="center"/>
      <protection locked="0"/>
    </xf>
    <xf numFmtId="49" fontId="41" fillId="14" borderId="55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5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60" xfId="7" applyNumberFormat="1" applyFont="1" applyFill="1" applyBorder="1" applyAlignment="1" applyProtection="1">
      <alignment horizontal="right" vertical="center"/>
      <protection locked="0"/>
    </xf>
    <xf numFmtId="3" fontId="43" fillId="0" borderId="561" xfId="7" applyNumberFormat="1" applyFont="1" applyFill="1" applyBorder="1" applyAlignment="1" applyProtection="1">
      <alignment horizontal="center" vertical="center"/>
      <protection locked="0"/>
    </xf>
    <xf numFmtId="3" fontId="41" fillId="0" borderId="561" xfId="7" applyNumberFormat="1" applyFont="1" applyFill="1" applyBorder="1" applyAlignment="1" applyProtection="1">
      <alignment horizontal="center" vertical="center"/>
      <protection locked="0"/>
    </xf>
    <xf numFmtId="3" fontId="41" fillId="0" borderId="561" xfId="7" applyNumberFormat="1" applyFont="1" applyFill="1" applyBorder="1" applyAlignment="1" applyProtection="1">
      <alignment horizontal="left" vertical="center"/>
      <protection locked="0"/>
    </xf>
    <xf numFmtId="49" fontId="41" fillId="14" borderId="56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6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64" xfId="7" applyNumberFormat="1" applyFont="1" applyFill="1" applyBorder="1" applyAlignment="1" applyProtection="1">
      <alignment horizontal="right" vertical="center"/>
      <protection locked="0"/>
    </xf>
    <xf numFmtId="3" fontId="43" fillId="0" borderId="565" xfId="7" applyNumberFormat="1" applyFont="1" applyFill="1" applyBorder="1" applyAlignment="1" applyProtection="1">
      <alignment horizontal="center" vertical="center"/>
      <protection locked="0"/>
    </xf>
    <xf numFmtId="3" fontId="41" fillId="0" borderId="565" xfId="7" applyNumberFormat="1" applyFont="1" applyFill="1" applyBorder="1" applyAlignment="1" applyProtection="1">
      <alignment horizontal="center" vertical="center"/>
      <protection locked="0"/>
    </xf>
    <xf numFmtId="3" fontId="41" fillId="0" borderId="565" xfId="7" applyNumberFormat="1" applyFont="1" applyFill="1" applyBorder="1" applyAlignment="1" applyProtection="1">
      <alignment horizontal="left" vertical="center"/>
      <protection locked="0"/>
    </xf>
    <xf numFmtId="49" fontId="41" fillId="14" borderId="56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68" xfId="7" applyNumberFormat="1" applyFont="1" applyFill="1" applyBorder="1" applyAlignment="1" applyProtection="1">
      <alignment horizontal="right" vertical="center"/>
      <protection locked="0"/>
    </xf>
    <xf numFmtId="3" fontId="43" fillId="0" borderId="569" xfId="7" applyNumberFormat="1" applyFont="1" applyFill="1" applyBorder="1" applyAlignment="1" applyProtection="1">
      <alignment horizontal="center" vertical="center"/>
      <protection locked="0"/>
    </xf>
    <xf numFmtId="3" fontId="41" fillId="0" borderId="569" xfId="7" applyNumberFormat="1" applyFont="1" applyFill="1" applyBorder="1" applyAlignment="1" applyProtection="1">
      <alignment horizontal="center" vertical="center"/>
      <protection locked="0"/>
    </xf>
    <xf numFmtId="3" fontId="41" fillId="0" borderId="569" xfId="7" applyNumberFormat="1" applyFont="1" applyFill="1" applyBorder="1" applyAlignment="1" applyProtection="1">
      <alignment horizontal="left" vertical="center"/>
      <protection locked="0"/>
    </xf>
    <xf numFmtId="49" fontId="41" fillId="14" borderId="5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7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72" xfId="7" applyNumberFormat="1" applyFont="1" applyFill="1" applyBorder="1" applyAlignment="1" applyProtection="1">
      <alignment horizontal="right" vertical="center"/>
      <protection locked="0"/>
    </xf>
    <xf numFmtId="3" fontId="43" fillId="0" borderId="573" xfId="7" applyNumberFormat="1" applyFont="1" applyFill="1" applyBorder="1" applyAlignment="1" applyProtection="1">
      <alignment horizontal="center" vertical="center"/>
      <protection locked="0"/>
    </xf>
    <xf numFmtId="3" fontId="41" fillId="0" borderId="573" xfId="7" applyNumberFormat="1" applyFont="1" applyFill="1" applyBorder="1" applyAlignment="1" applyProtection="1">
      <alignment horizontal="center" vertical="center"/>
      <protection locked="0"/>
    </xf>
    <xf numFmtId="3" fontId="41" fillId="0" borderId="573" xfId="7" applyNumberFormat="1" applyFont="1" applyFill="1" applyBorder="1" applyAlignment="1" applyProtection="1">
      <alignment horizontal="left" vertical="center"/>
      <protection locked="0"/>
    </xf>
    <xf numFmtId="49" fontId="41" fillId="14" borderId="5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7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76" xfId="7" applyNumberFormat="1" applyFont="1" applyFill="1" applyBorder="1" applyAlignment="1" applyProtection="1">
      <alignment horizontal="right" vertical="center"/>
      <protection locked="0"/>
    </xf>
    <xf numFmtId="3" fontId="43" fillId="0" borderId="577" xfId="7" applyNumberFormat="1" applyFont="1" applyFill="1" applyBorder="1" applyAlignment="1" applyProtection="1">
      <alignment horizontal="center" vertical="center"/>
      <protection locked="0"/>
    </xf>
    <xf numFmtId="3" fontId="41" fillId="0" borderId="577" xfId="7" applyNumberFormat="1" applyFont="1" applyFill="1" applyBorder="1" applyAlignment="1" applyProtection="1">
      <alignment horizontal="center" vertical="center"/>
      <protection locked="0"/>
    </xf>
    <xf numFmtId="3" fontId="41" fillId="0" borderId="577" xfId="7" applyNumberFormat="1" applyFont="1" applyFill="1" applyBorder="1" applyAlignment="1" applyProtection="1">
      <alignment horizontal="left" vertical="center"/>
      <protection locked="0"/>
    </xf>
    <xf numFmtId="49" fontId="41" fillId="14" borderId="57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7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80" xfId="7" applyNumberFormat="1" applyFont="1" applyFill="1" applyBorder="1" applyAlignment="1" applyProtection="1">
      <alignment horizontal="right" vertical="center"/>
      <protection locked="0"/>
    </xf>
    <xf numFmtId="3" fontId="43" fillId="0" borderId="581" xfId="7" applyNumberFormat="1" applyFont="1" applyFill="1" applyBorder="1" applyAlignment="1" applyProtection="1">
      <alignment horizontal="center" vertical="center"/>
      <protection locked="0"/>
    </xf>
    <xf numFmtId="3" fontId="41" fillId="0" borderId="581" xfId="7" applyNumberFormat="1" applyFont="1" applyFill="1" applyBorder="1" applyAlignment="1" applyProtection="1">
      <alignment horizontal="center" vertical="center"/>
      <protection locked="0"/>
    </xf>
    <xf numFmtId="3" fontId="41" fillId="0" borderId="581" xfId="7" applyNumberFormat="1" applyFont="1" applyFill="1" applyBorder="1" applyAlignment="1" applyProtection="1">
      <alignment horizontal="left" vertical="center"/>
      <protection locked="0"/>
    </xf>
    <xf numFmtId="49" fontId="41" fillId="14" borderId="5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8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84" xfId="7" applyNumberFormat="1" applyFont="1" applyFill="1" applyBorder="1" applyAlignment="1" applyProtection="1">
      <alignment horizontal="right" vertical="center"/>
      <protection locked="0"/>
    </xf>
    <xf numFmtId="3" fontId="43" fillId="0" borderId="585" xfId="7" applyNumberFormat="1" applyFont="1" applyFill="1" applyBorder="1" applyAlignment="1" applyProtection="1">
      <alignment horizontal="center" vertical="center"/>
      <protection locked="0"/>
    </xf>
    <xf numFmtId="3" fontId="41" fillId="0" borderId="585" xfId="7" applyNumberFormat="1" applyFont="1" applyFill="1" applyBorder="1" applyAlignment="1" applyProtection="1">
      <alignment horizontal="center" vertical="center"/>
      <protection locked="0"/>
    </xf>
    <xf numFmtId="3" fontId="41" fillId="0" borderId="585" xfId="7" applyNumberFormat="1" applyFont="1" applyFill="1" applyBorder="1" applyAlignment="1" applyProtection="1">
      <alignment horizontal="left" vertical="center"/>
      <protection locked="0"/>
    </xf>
    <xf numFmtId="49" fontId="41" fillId="14" borderId="5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88" xfId="7" applyNumberFormat="1" applyFont="1" applyFill="1" applyBorder="1" applyAlignment="1" applyProtection="1">
      <alignment horizontal="right" vertical="center"/>
      <protection locked="0"/>
    </xf>
    <xf numFmtId="3" fontId="43" fillId="0" borderId="589" xfId="7" applyNumberFormat="1" applyFont="1" applyFill="1" applyBorder="1" applyAlignment="1" applyProtection="1">
      <alignment horizontal="center" vertical="center"/>
      <protection locked="0"/>
    </xf>
    <xf numFmtId="3" fontId="41" fillId="0" borderId="589" xfId="7" applyNumberFormat="1" applyFont="1" applyFill="1" applyBorder="1" applyAlignment="1" applyProtection="1">
      <alignment horizontal="center" vertical="center"/>
      <protection locked="0"/>
    </xf>
    <xf numFmtId="3" fontId="41" fillId="0" borderId="589" xfId="7" applyNumberFormat="1" applyFont="1" applyFill="1" applyBorder="1" applyAlignment="1" applyProtection="1">
      <alignment horizontal="left" vertical="center"/>
      <protection locked="0"/>
    </xf>
    <xf numFmtId="49" fontId="41" fillId="14" borderId="59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9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92" xfId="7" applyNumberFormat="1" applyFont="1" applyFill="1" applyBorder="1" applyAlignment="1" applyProtection="1">
      <alignment horizontal="right" vertical="center"/>
      <protection locked="0"/>
    </xf>
    <xf numFmtId="3" fontId="43" fillId="0" borderId="593" xfId="7" applyNumberFormat="1" applyFont="1" applyFill="1" applyBorder="1" applyAlignment="1" applyProtection="1">
      <alignment horizontal="center" vertical="center"/>
      <protection locked="0"/>
    </xf>
    <xf numFmtId="3" fontId="41" fillId="0" borderId="593" xfId="7" applyNumberFormat="1" applyFont="1" applyFill="1" applyBorder="1" applyAlignment="1" applyProtection="1">
      <alignment horizontal="center" vertical="center"/>
      <protection locked="0"/>
    </xf>
    <xf numFmtId="3" fontId="41" fillId="0" borderId="593" xfId="7" applyNumberFormat="1" applyFont="1" applyFill="1" applyBorder="1" applyAlignment="1" applyProtection="1">
      <alignment horizontal="left" vertical="center"/>
      <protection locked="0"/>
    </xf>
    <xf numFmtId="49" fontId="41" fillId="14" borderId="59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9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596" xfId="7" applyNumberFormat="1" applyFont="1" applyFill="1" applyBorder="1" applyAlignment="1" applyProtection="1">
      <alignment horizontal="right" vertical="center"/>
      <protection locked="0"/>
    </xf>
    <xf numFmtId="3" fontId="43" fillId="0" borderId="597" xfId="7" applyNumberFormat="1" applyFont="1" applyFill="1" applyBorder="1" applyAlignment="1" applyProtection="1">
      <alignment horizontal="center" vertical="center"/>
      <protection locked="0"/>
    </xf>
    <xf numFmtId="3" fontId="41" fillId="0" borderId="597" xfId="7" applyNumberFormat="1" applyFont="1" applyFill="1" applyBorder="1" applyAlignment="1" applyProtection="1">
      <alignment horizontal="center" vertical="center"/>
      <protection locked="0"/>
    </xf>
    <xf numFmtId="3" fontId="41" fillId="0" borderId="597" xfId="7" applyNumberFormat="1" applyFont="1" applyFill="1" applyBorder="1" applyAlignment="1" applyProtection="1">
      <alignment horizontal="left" vertical="center"/>
      <protection locked="0"/>
    </xf>
    <xf numFmtId="49" fontId="41" fillId="14" borderId="59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59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00" xfId="7" applyNumberFormat="1" applyFont="1" applyFill="1" applyBorder="1" applyAlignment="1" applyProtection="1">
      <alignment horizontal="right" vertical="center"/>
      <protection locked="0"/>
    </xf>
    <xf numFmtId="3" fontId="43" fillId="0" borderId="601" xfId="7" applyNumberFormat="1" applyFont="1" applyFill="1" applyBorder="1" applyAlignment="1" applyProtection="1">
      <alignment horizontal="center" vertical="center"/>
      <protection locked="0"/>
    </xf>
    <xf numFmtId="3" fontId="41" fillId="0" borderId="601" xfId="7" applyNumberFormat="1" applyFont="1" applyFill="1" applyBorder="1" applyAlignment="1" applyProtection="1">
      <alignment horizontal="center" vertical="center"/>
      <protection locked="0"/>
    </xf>
    <xf numFmtId="3" fontId="41" fillId="0" borderId="601" xfId="7" applyNumberFormat="1" applyFont="1" applyFill="1" applyBorder="1" applyAlignment="1" applyProtection="1">
      <alignment horizontal="left" vertical="center"/>
      <protection locked="0"/>
    </xf>
    <xf numFmtId="49" fontId="41" fillId="14" borderId="60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0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04" xfId="7" applyNumberFormat="1" applyFont="1" applyFill="1" applyBorder="1" applyAlignment="1" applyProtection="1">
      <alignment horizontal="right" vertical="center"/>
      <protection locked="0"/>
    </xf>
    <xf numFmtId="3" fontId="43" fillId="0" borderId="605" xfId="7" applyNumberFormat="1" applyFont="1" applyFill="1" applyBorder="1" applyAlignment="1" applyProtection="1">
      <alignment horizontal="center" vertical="center"/>
      <protection locked="0"/>
    </xf>
    <xf numFmtId="3" fontId="41" fillId="0" borderId="605" xfId="7" applyNumberFormat="1" applyFont="1" applyFill="1" applyBorder="1" applyAlignment="1" applyProtection="1">
      <alignment horizontal="center" vertical="center"/>
      <protection locked="0"/>
    </xf>
    <xf numFmtId="3" fontId="41" fillId="0" borderId="605" xfId="7" applyNumberFormat="1" applyFont="1" applyFill="1" applyBorder="1" applyAlignment="1" applyProtection="1">
      <alignment horizontal="left" vertical="center"/>
      <protection locked="0"/>
    </xf>
    <xf numFmtId="49" fontId="41" fillId="14" borderId="60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0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08" xfId="7" applyNumberFormat="1" applyFont="1" applyFill="1" applyBorder="1" applyAlignment="1" applyProtection="1">
      <alignment horizontal="right" vertical="center"/>
      <protection locked="0"/>
    </xf>
    <xf numFmtId="3" fontId="43" fillId="0" borderId="609" xfId="7" applyNumberFormat="1" applyFont="1" applyFill="1" applyBorder="1" applyAlignment="1" applyProtection="1">
      <alignment horizontal="center" vertical="center"/>
      <protection locked="0"/>
    </xf>
    <xf numFmtId="3" fontId="41" fillId="0" borderId="609" xfId="7" applyNumberFormat="1" applyFont="1" applyFill="1" applyBorder="1" applyAlignment="1" applyProtection="1">
      <alignment horizontal="center" vertical="center"/>
      <protection locked="0"/>
    </xf>
    <xf numFmtId="3" fontId="41" fillId="0" borderId="609" xfId="7" applyNumberFormat="1" applyFont="1" applyFill="1" applyBorder="1" applyAlignment="1" applyProtection="1">
      <alignment horizontal="left" vertical="center"/>
      <protection locked="0"/>
    </xf>
    <xf numFmtId="49" fontId="41" fillId="14" borderId="61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12" xfId="7" applyNumberFormat="1" applyFont="1" applyFill="1" applyBorder="1" applyAlignment="1" applyProtection="1">
      <alignment horizontal="right" vertical="center"/>
      <protection locked="0"/>
    </xf>
    <xf numFmtId="3" fontId="43" fillId="0" borderId="613" xfId="7" applyNumberFormat="1" applyFont="1" applyFill="1" applyBorder="1" applyAlignment="1" applyProtection="1">
      <alignment horizontal="center" vertical="center"/>
      <protection locked="0"/>
    </xf>
    <xf numFmtId="3" fontId="41" fillId="0" borderId="613" xfId="7" applyNumberFormat="1" applyFont="1" applyFill="1" applyBorder="1" applyAlignment="1" applyProtection="1">
      <alignment horizontal="center" vertical="center"/>
      <protection locked="0"/>
    </xf>
    <xf numFmtId="3" fontId="41" fillId="0" borderId="613" xfId="7" applyNumberFormat="1" applyFont="1" applyFill="1" applyBorder="1" applyAlignment="1" applyProtection="1">
      <alignment horizontal="left" vertical="center"/>
      <protection locked="0"/>
    </xf>
    <xf numFmtId="49" fontId="41" fillId="14" borderId="6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16" xfId="7" applyNumberFormat="1" applyFont="1" applyFill="1" applyBorder="1" applyAlignment="1" applyProtection="1">
      <alignment horizontal="right" vertical="center"/>
      <protection locked="0"/>
    </xf>
    <xf numFmtId="3" fontId="43" fillId="0" borderId="617" xfId="7" applyNumberFormat="1" applyFont="1" applyFill="1" applyBorder="1" applyAlignment="1" applyProtection="1">
      <alignment horizontal="center" vertical="center"/>
      <protection locked="0"/>
    </xf>
    <xf numFmtId="3" fontId="41" fillId="0" borderId="617" xfId="7" applyNumberFormat="1" applyFont="1" applyFill="1" applyBorder="1" applyAlignment="1" applyProtection="1">
      <alignment horizontal="center" vertical="center"/>
      <protection locked="0"/>
    </xf>
    <xf numFmtId="3" fontId="41" fillId="0" borderId="617" xfId="7" applyNumberFormat="1" applyFont="1" applyFill="1" applyBorder="1" applyAlignment="1" applyProtection="1">
      <alignment horizontal="left" vertical="center"/>
      <protection locked="0"/>
    </xf>
    <xf numFmtId="49" fontId="41" fillId="0" borderId="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20" xfId="7" applyNumberFormat="1" applyFont="1" applyFill="1" applyBorder="1" applyAlignment="1" applyProtection="1">
      <alignment horizontal="right" vertical="center"/>
      <protection locked="0"/>
    </xf>
    <xf numFmtId="3" fontId="43" fillId="0" borderId="621" xfId="7" applyNumberFormat="1" applyFont="1" applyFill="1" applyBorder="1" applyAlignment="1" applyProtection="1">
      <alignment horizontal="center" vertical="center"/>
      <protection locked="0"/>
    </xf>
    <xf numFmtId="3" fontId="41" fillId="0" borderId="621" xfId="7" applyNumberFormat="1" applyFont="1" applyFill="1" applyBorder="1" applyAlignment="1" applyProtection="1">
      <alignment horizontal="center" vertical="center"/>
      <protection locked="0"/>
    </xf>
    <xf numFmtId="3" fontId="41" fillId="0" borderId="621" xfId="7" applyNumberFormat="1" applyFont="1" applyFill="1" applyBorder="1" applyAlignment="1" applyProtection="1">
      <alignment horizontal="left" vertical="center"/>
      <protection locked="0"/>
    </xf>
    <xf numFmtId="49" fontId="41" fillId="14" borderId="6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24" xfId="7" applyNumberFormat="1" applyFont="1" applyFill="1" applyBorder="1" applyAlignment="1" applyProtection="1">
      <alignment horizontal="right" vertical="center"/>
      <protection locked="0"/>
    </xf>
    <xf numFmtId="3" fontId="43" fillId="0" borderId="625" xfId="7" applyNumberFormat="1" applyFont="1" applyFill="1" applyBorder="1" applyAlignment="1" applyProtection="1">
      <alignment horizontal="center" vertical="center"/>
      <protection locked="0"/>
    </xf>
    <xf numFmtId="3" fontId="41" fillId="0" borderId="625" xfId="7" applyNumberFormat="1" applyFont="1" applyFill="1" applyBorder="1" applyAlignment="1" applyProtection="1">
      <alignment horizontal="center" vertical="center"/>
      <protection locked="0"/>
    </xf>
    <xf numFmtId="3" fontId="41" fillId="0" borderId="625" xfId="7" applyNumberFormat="1" applyFont="1" applyFill="1" applyBorder="1" applyAlignment="1" applyProtection="1">
      <alignment horizontal="left" vertical="center"/>
      <protection locked="0"/>
    </xf>
    <xf numFmtId="49" fontId="41" fillId="14" borderId="6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28" xfId="7" applyNumberFormat="1" applyFont="1" applyFill="1" applyBorder="1" applyAlignment="1" applyProtection="1">
      <alignment horizontal="right" vertical="center"/>
      <protection locked="0"/>
    </xf>
    <xf numFmtId="3" fontId="43" fillId="0" borderId="629" xfId="7" applyNumberFormat="1" applyFont="1" applyFill="1" applyBorder="1" applyAlignment="1" applyProtection="1">
      <alignment horizontal="center" vertical="center"/>
      <protection locked="0"/>
    </xf>
    <xf numFmtId="3" fontId="41" fillId="0" borderId="629" xfId="7" applyNumberFormat="1" applyFont="1" applyFill="1" applyBorder="1" applyAlignment="1" applyProtection="1">
      <alignment horizontal="center" vertical="center"/>
      <protection locked="0"/>
    </xf>
    <xf numFmtId="3" fontId="41" fillId="0" borderId="629" xfId="7" applyNumberFormat="1" applyFont="1" applyFill="1" applyBorder="1" applyAlignment="1" applyProtection="1">
      <alignment horizontal="left" vertical="center"/>
      <protection locked="0"/>
    </xf>
    <xf numFmtId="49" fontId="41" fillId="14" borderId="63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6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32" xfId="7" applyNumberFormat="1" applyFont="1" applyFill="1" applyBorder="1" applyAlignment="1" applyProtection="1">
      <alignment horizontal="right" vertical="center"/>
      <protection locked="0"/>
    </xf>
    <xf numFmtId="3" fontId="43" fillId="0" borderId="633" xfId="7" applyNumberFormat="1" applyFont="1" applyFill="1" applyBorder="1" applyAlignment="1" applyProtection="1">
      <alignment horizontal="center" vertical="center"/>
      <protection locked="0"/>
    </xf>
    <xf numFmtId="3" fontId="41" fillId="0" borderId="633" xfId="7" applyNumberFormat="1" applyFont="1" applyFill="1" applyBorder="1" applyAlignment="1" applyProtection="1">
      <alignment horizontal="center" vertical="center"/>
      <protection locked="0"/>
    </xf>
    <xf numFmtId="3" fontId="41" fillId="0" borderId="633" xfId="7" applyNumberFormat="1" applyFont="1" applyFill="1" applyBorder="1" applyAlignment="1" applyProtection="1">
      <alignment horizontal="left" vertical="center"/>
      <protection locked="0"/>
    </xf>
    <xf numFmtId="3" fontId="41" fillId="0" borderId="636" xfId="7" applyNumberFormat="1" applyFont="1" applyFill="1" applyBorder="1" applyAlignment="1" applyProtection="1">
      <alignment horizontal="right" vertical="center"/>
      <protection locked="0"/>
    </xf>
    <xf numFmtId="3" fontId="43" fillId="0" borderId="637" xfId="7" applyNumberFormat="1" applyFont="1" applyFill="1" applyBorder="1" applyAlignment="1" applyProtection="1">
      <alignment horizontal="center" vertical="center"/>
      <protection locked="0"/>
    </xf>
    <xf numFmtId="3" fontId="41" fillId="0" borderId="637" xfId="7" applyNumberFormat="1" applyFont="1" applyFill="1" applyBorder="1" applyAlignment="1" applyProtection="1">
      <alignment horizontal="center" vertical="center"/>
      <protection locked="0"/>
    </xf>
    <xf numFmtId="3" fontId="41" fillId="0" borderId="637" xfId="7" applyNumberFormat="1" applyFont="1" applyFill="1" applyBorder="1" applyAlignment="1" applyProtection="1">
      <alignment horizontal="left" vertical="center"/>
      <protection locked="0"/>
    </xf>
    <xf numFmtId="3" fontId="41" fillId="0" borderId="640" xfId="7" applyNumberFormat="1" applyFont="1" applyFill="1" applyBorder="1" applyAlignment="1" applyProtection="1">
      <alignment horizontal="right" vertical="center"/>
      <protection locked="0"/>
    </xf>
    <xf numFmtId="3" fontId="43" fillId="0" borderId="641" xfId="7" applyNumberFormat="1" applyFont="1" applyFill="1" applyBorder="1" applyAlignment="1" applyProtection="1">
      <alignment horizontal="center" vertical="center"/>
      <protection locked="0"/>
    </xf>
    <xf numFmtId="3" fontId="41" fillId="0" borderId="641" xfId="7" applyNumberFormat="1" applyFont="1" applyFill="1" applyBorder="1" applyAlignment="1" applyProtection="1">
      <alignment horizontal="center" vertical="center"/>
      <protection locked="0"/>
    </xf>
    <xf numFmtId="3" fontId="41" fillId="0" borderId="641" xfId="7" applyNumberFormat="1" applyFont="1" applyFill="1" applyBorder="1" applyAlignment="1" applyProtection="1">
      <alignment horizontal="left" vertical="center"/>
      <protection locked="0"/>
    </xf>
    <xf numFmtId="49" fontId="41" fillId="14" borderId="19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43" xfId="7" applyNumberFormat="1" applyFont="1" applyFill="1" applyBorder="1" applyAlignment="1" applyProtection="1">
      <alignment horizontal="right" vertical="center"/>
      <protection locked="0"/>
    </xf>
    <xf numFmtId="3" fontId="43" fillId="0" borderId="644" xfId="7" applyNumberFormat="1" applyFont="1" applyFill="1" applyBorder="1" applyAlignment="1" applyProtection="1">
      <alignment horizontal="center" vertical="center"/>
      <protection locked="0"/>
    </xf>
    <xf numFmtId="3" fontId="41" fillId="0" borderId="644" xfId="7" applyNumberFormat="1" applyFont="1" applyFill="1" applyBorder="1" applyAlignment="1" applyProtection="1">
      <alignment horizontal="center" vertical="center"/>
      <protection locked="0"/>
    </xf>
    <xf numFmtId="3" fontId="41" fillId="0" borderId="644" xfId="7" applyNumberFormat="1" applyFont="1" applyFill="1" applyBorder="1" applyAlignment="1" applyProtection="1">
      <alignment horizontal="left" vertical="center"/>
      <protection locked="0"/>
    </xf>
    <xf numFmtId="2" fontId="41" fillId="0" borderId="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9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64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3" xfId="7" applyNumberFormat="1" applyFont="1" applyFill="1" applyBorder="1" applyAlignment="1" applyProtection="1">
      <alignment horizontal="right" vertical="center" wrapText="1"/>
      <protection locked="0"/>
    </xf>
    <xf numFmtId="3" fontId="41" fillId="0" borderId="648" xfId="7" applyNumberFormat="1" applyFont="1" applyFill="1" applyBorder="1" applyAlignment="1" applyProtection="1">
      <alignment horizontal="center" vertical="center"/>
      <protection locked="0"/>
    </xf>
    <xf numFmtId="3" fontId="41" fillId="0" borderId="649" xfId="7" applyNumberFormat="1" applyFont="1" applyFill="1" applyBorder="1" applyAlignment="1" applyProtection="1">
      <alignment horizontal="center" vertical="center"/>
      <protection locked="0"/>
    </xf>
    <xf numFmtId="3" fontId="41" fillId="0" borderId="500" xfId="7" applyNumberFormat="1" applyFont="1" applyFill="1" applyBorder="1" applyAlignment="1" applyProtection="1">
      <alignment horizontal="left" vertical="center"/>
      <protection locked="0"/>
    </xf>
    <xf numFmtId="3" fontId="41" fillId="0" borderId="655" xfId="7" applyNumberFormat="1" applyFont="1" applyFill="1" applyBorder="1" applyAlignment="1" applyProtection="1">
      <alignment horizontal="center" vertical="center"/>
      <protection locked="0"/>
    </xf>
    <xf numFmtId="3" fontId="41" fillId="0" borderId="656" xfId="7" applyNumberFormat="1" applyFont="1" applyFill="1" applyBorder="1" applyAlignment="1" applyProtection="1">
      <alignment horizontal="center" vertical="center"/>
      <protection locked="0"/>
    </xf>
    <xf numFmtId="49" fontId="41" fillId="14" borderId="65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5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59" xfId="7" applyNumberFormat="1" applyFont="1" applyFill="1" applyBorder="1" applyAlignment="1" applyProtection="1">
      <alignment horizontal="center" vertical="center"/>
      <protection locked="0"/>
    </xf>
    <xf numFmtId="3" fontId="41" fillId="0" borderId="660" xfId="7" applyNumberFormat="1" applyFont="1" applyFill="1" applyBorder="1" applyAlignment="1" applyProtection="1">
      <alignment horizontal="center" vertical="center"/>
      <protection locked="0"/>
    </xf>
    <xf numFmtId="49" fontId="41" fillId="14" borderId="66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6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63" xfId="7" applyNumberFormat="1" applyFont="1" applyFill="1" applyBorder="1" applyAlignment="1" applyProtection="1">
      <alignment horizontal="right" vertical="center"/>
      <protection locked="0"/>
    </xf>
    <xf numFmtId="3" fontId="43" fillId="0" borderId="664" xfId="7" applyNumberFormat="1" applyFont="1" applyFill="1" applyBorder="1" applyAlignment="1" applyProtection="1">
      <alignment horizontal="center" vertical="center"/>
      <protection locked="0"/>
    </xf>
    <xf numFmtId="3" fontId="41" fillId="0" borderId="664" xfId="7" applyNumberFormat="1" applyFont="1" applyFill="1" applyBorder="1" applyAlignment="1" applyProtection="1">
      <alignment horizontal="center" vertical="center"/>
      <protection locked="0"/>
    </xf>
    <xf numFmtId="3" fontId="41" fillId="0" borderId="664" xfId="7" applyNumberFormat="1" applyFont="1" applyFill="1" applyBorder="1" applyAlignment="1" applyProtection="1">
      <alignment horizontal="left" vertical="center"/>
      <protection locked="0"/>
    </xf>
    <xf numFmtId="49" fontId="41" fillId="14" borderId="66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6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67" xfId="7" applyNumberFormat="1" applyFont="1" applyFill="1" applyBorder="1" applyAlignment="1" applyProtection="1">
      <alignment horizontal="right" vertical="center"/>
      <protection locked="0"/>
    </xf>
    <xf numFmtId="3" fontId="43" fillId="0" borderId="668" xfId="7" applyNumberFormat="1" applyFont="1" applyFill="1" applyBorder="1" applyAlignment="1" applyProtection="1">
      <alignment horizontal="center" vertical="center"/>
      <protection locked="0"/>
    </xf>
    <xf numFmtId="3" fontId="41" fillId="0" borderId="668" xfId="7" applyNumberFormat="1" applyFont="1" applyFill="1" applyBorder="1" applyAlignment="1" applyProtection="1">
      <alignment horizontal="center" vertical="center"/>
      <protection locked="0"/>
    </xf>
    <xf numFmtId="3" fontId="41" fillId="0" borderId="668" xfId="7" applyNumberFormat="1" applyFont="1" applyFill="1" applyBorder="1" applyAlignment="1" applyProtection="1">
      <alignment horizontal="left" vertical="center"/>
      <protection locked="0"/>
    </xf>
    <xf numFmtId="49" fontId="41" fillId="14" borderId="15" xfId="7" applyNumberFormat="1" applyFont="1" applyFill="1" applyBorder="1" applyAlignment="1" applyProtection="1">
      <alignment vertical="center" wrapText="1"/>
      <protection locked="0"/>
    </xf>
    <xf numFmtId="49" fontId="41" fillId="14" borderId="93" xfId="7" applyNumberFormat="1" applyFont="1" applyFill="1" applyBorder="1" applyAlignment="1" applyProtection="1">
      <alignment vertical="center" wrapText="1"/>
      <protection locked="0"/>
    </xf>
    <xf numFmtId="49" fontId="41" fillId="0" borderId="671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67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67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7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75" xfId="7" applyNumberFormat="1" applyFont="1" applyFill="1" applyBorder="1" applyAlignment="1" applyProtection="1">
      <alignment horizontal="center" vertical="center"/>
      <protection locked="0"/>
    </xf>
    <xf numFmtId="3" fontId="41" fillId="0" borderId="676" xfId="7" applyNumberFormat="1" applyFont="1" applyFill="1" applyBorder="1" applyAlignment="1" applyProtection="1">
      <alignment horizontal="center" vertical="center"/>
      <protection locked="0"/>
    </xf>
    <xf numFmtId="49" fontId="41" fillId="14" borderId="67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7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78" xfId="7" applyNumberFormat="1" applyFont="1" applyFill="1" applyBorder="1" applyAlignment="1" applyProtection="1">
      <alignment horizontal="right" vertical="center"/>
      <protection locked="0"/>
    </xf>
    <xf numFmtId="3" fontId="43" fillId="0" borderId="679" xfId="7" applyNumberFormat="1" applyFont="1" applyFill="1" applyBorder="1" applyAlignment="1" applyProtection="1">
      <alignment horizontal="center" vertical="center"/>
      <protection locked="0"/>
    </xf>
    <xf numFmtId="3" fontId="41" fillId="0" borderId="679" xfId="7" applyNumberFormat="1" applyFont="1" applyFill="1" applyBorder="1" applyAlignment="1" applyProtection="1">
      <alignment horizontal="center" vertical="center"/>
      <protection locked="0"/>
    </xf>
    <xf numFmtId="3" fontId="41" fillId="0" borderId="679" xfId="7" applyNumberFormat="1" applyFont="1" applyFill="1" applyBorder="1" applyAlignment="1" applyProtection="1">
      <alignment horizontal="left" vertical="center"/>
      <protection locked="0"/>
    </xf>
    <xf numFmtId="3" fontId="43" fillId="0" borderId="682" xfId="7" applyNumberFormat="1" applyFont="1" applyFill="1" applyBorder="1" applyAlignment="1" applyProtection="1">
      <alignment horizontal="right" vertical="center"/>
      <protection locked="0"/>
    </xf>
    <xf numFmtId="3" fontId="43" fillId="0" borderId="683" xfId="7" applyNumberFormat="1" applyFont="1" applyFill="1" applyBorder="1" applyAlignment="1" applyProtection="1">
      <alignment horizontal="center" vertical="center"/>
      <protection locked="0"/>
    </xf>
    <xf numFmtId="3" fontId="41" fillId="0" borderId="683" xfId="7" applyNumberFormat="1" applyFont="1" applyFill="1" applyBorder="1" applyAlignment="1" applyProtection="1">
      <alignment horizontal="center" vertical="center"/>
      <protection locked="0"/>
    </xf>
    <xf numFmtId="3" fontId="41" fillId="0" borderId="683" xfId="7" applyNumberFormat="1" applyFont="1" applyFill="1" applyBorder="1" applyAlignment="1" applyProtection="1">
      <alignment horizontal="left" vertical="center"/>
      <protection locked="0"/>
    </xf>
    <xf numFmtId="3" fontId="41" fillId="0" borderId="686" xfId="7" applyNumberFormat="1" applyFont="1" applyFill="1" applyBorder="1" applyAlignment="1" applyProtection="1">
      <alignment horizontal="right" vertical="center"/>
      <protection locked="0"/>
    </xf>
    <xf numFmtId="3" fontId="43" fillId="0" borderId="687" xfId="7" applyNumberFormat="1" applyFont="1" applyFill="1" applyBorder="1" applyAlignment="1" applyProtection="1">
      <alignment horizontal="center" vertical="center"/>
      <protection locked="0"/>
    </xf>
    <xf numFmtId="3" fontId="41" fillId="0" borderId="687" xfId="7" applyNumberFormat="1" applyFont="1" applyFill="1" applyBorder="1" applyAlignment="1" applyProtection="1">
      <alignment horizontal="center" vertical="center"/>
      <protection locked="0"/>
    </xf>
    <xf numFmtId="3" fontId="41" fillId="0" borderId="687" xfId="7" applyNumberFormat="1" applyFont="1" applyFill="1" applyBorder="1" applyAlignment="1" applyProtection="1">
      <alignment horizontal="left" vertical="center"/>
      <protection locked="0"/>
    </xf>
    <xf numFmtId="49" fontId="41" fillId="14" borderId="68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8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90" xfId="7" applyNumberFormat="1" applyFont="1" applyFill="1" applyBorder="1" applyAlignment="1" applyProtection="1">
      <alignment horizontal="right" vertical="center"/>
      <protection locked="0"/>
    </xf>
    <xf numFmtId="3" fontId="43" fillId="0" borderId="691" xfId="7" applyNumberFormat="1" applyFont="1" applyFill="1" applyBorder="1" applyAlignment="1" applyProtection="1">
      <alignment horizontal="center" vertical="center"/>
      <protection locked="0"/>
    </xf>
    <xf numFmtId="3" fontId="41" fillId="0" borderId="691" xfId="7" applyNumberFormat="1" applyFont="1" applyFill="1" applyBorder="1" applyAlignment="1" applyProtection="1">
      <alignment horizontal="center" vertical="center"/>
      <protection locked="0"/>
    </xf>
    <xf numFmtId="3" fontId="41" fillId="0" borderId="691" xfId="7" applyNumberFormat="1" applyFont="1" applyFill="1" applyBorder="1" applyAlignment="1" applyProtection="1">
      <alignment horizontal="left" vertical="center"/>
      <protection locked="0"/>
    </xf>
    <xf numFmtId="49" fontId="41" fillId="14" borderId="69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9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694" xfId="7" applyNumberFormat="1" applyFont="1" applyFill="1" applyBorder="1" applyAlignment="1" applyProtection="1">
      <alignment horizontal="right" vertical="center"/>
      <protection locked="0"/>
    </xf>
    <xf numFmtId="3" fontId="43" fillId="0" borderId="695" xfId="7" applyNumberFormat="1" applyFont="1" applyFill="1" applyBorder="1" applyAlignment="1" applyProtection="1">
      <alignment horizontal="center" vertical="center"/>
      <protection locked="0"/>
    </xf>
    <xf numFmtId="3" fontId="41" fillId="0" borderId="695" xfId="7" applyNumberFormat="1" applyFont="1" applyFill="1" applyBorder="1" applyAlignment="1" applyProtection="1">
      <alignment horizontal="center" vertical="center"/>
      <protection locked="0"/>
    </xf>
    <xf numFmtId="3" fontId="41" fillId="0" borderId="695" xfId="7" applyNumberFormat="1" applyFont="1" applyFill="1" applyBorder="1" applyAlignment="1" applyProtection="1">
      <alignment horizontal="left" vertical="center"/>
      <protection locked="0"/>
    </xf>
    <xf numFmtId="49" fontId="45" fillId="19" borderId="3" xfId="7" applyNumberFormat="1" applyFont="1" applyFill="1" applyBorder="1" applyAlignment="1" applyProtection="1">
      <alignment vertical="center" wrapText="1"/>
      <protection locked="0"/>
    </xf>
    <xf numFmtId="49" fontId="45" fillId="19" borderId="13" xfId="7" applyNumberFormat="1" applyFont="1" applyFill="1" applyBorder="1" applyAlignment="1" applyProtection="1">
      <alignment vertical="center" wrapText="1"/>
      <protection locked="0"/>
    </xf>
    <xf numFmtId="3" fontId="41" fillId="0" borderId="698" xfId="7" applyNumberFormat="1" applyFont="1" applyFill="1" applyBorder="1" applyAlignment="1" applyProtection="1">
      <alignment horizontal="right" vertical="center"/>
      <protection locked="0"/>
    </xf>
    <xf numFmtId="3" fontId="43" fillId="0" borderId="699" xfId="7" applyNumberFormat="1" applyFont="1" applyFill="1" applyBorder="1" applyAlignment="1" applyProtection="1">
      <alignment horizontal="center" vertical="center"/>
      <protection locked="0"/>
    </xf>
    <xf numFmtId="3" fontId="41" fillId="0" borderId="699" xfId="7" applyNumberFormat="1" applyFont="1" applyFill="1" applyBorder="1" applyAlignment="1" applyProtection="1">
      <alignment horizontal="center" vertical="center"/>
      <protection locked="0"/>
    </xf>
    <xf numFmtId="3" fontId="41" fillId="0" borderId="699" xfId="7" applyNumberFormat="1" applyFont="1" applyFill="1" applyBorder="1" applyAlignment="1" applyProtection="1">
      <alignment horizontal="left" vertical="center"/>
      <protection locked="0"/>
    </xf>
    <xf numFmtId="3" fontId="41" fillId="0" borderId="701" xfId="7" applyNumberFormat="1" applyFont="1" applyFill="1" applyBorder="1" applyAlignment="1" applyProtection="1">
      <alignment horizontal="right" vertical="center"/>
      <protection locked="0"/>
    </xf>
    <xf numFmtId="3" fontId="43" fillId="0" borderId="702" xfId="7" applyNumberFormat="1" applyFont="1" applyFill="1" applyBorder="1" applyAlignment="1" applyProtection="1">
      <alignment horizontal="center" vertical="center"/>
      <protection locked="0"/>
    </xf>
    <xf numFmtId="3" fontId="41" fillId="0" borderId="702" xfId="7" applyNumberFormat="1" applyFont="1" applyFill="1" applyBorder="1" applyAlignment="1" applyProtection="1">
      <alignment horizontal="center" vertical="center"/>
      <protection locked="0"/>
    </xf>
    <xf numFmtId="3" fontId="41" fillId="0" borderId="702" xfId="7" applyNumberFormat="1" applyFont="1" applyFill="1" applyBorder="1" applyAlignment="1" applyProtection="1">
      <alignment horizontal="left" vertical="center"/>
      <protection locked="0"/>
    </xf>
    <xf numFmtId="49" fontId="41" fillId="14" borderId="7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0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05" xfId="7" applyNumberFormat="1" applyFont="1" applyFill="1" applyBorder="1" applyAlignment="1" applyProtection="1">
      <alignment horizontal="right" vertical="center"/>
      <protection locked="0"/>
    </xf>
    <xf numFmtId="3" fontId="43" fillId="0" borderId="706" xfId="7" applyNumberFormat="1" applyFont="1" applyFill="1" applyBorder="1" applyAlignment="1" applyProtection="1">
      <alignment horizontal="center" vertical="center"/>
      <protection locked="0"/>
    </xf>
    <xf numFmtId="3" fontId="41" fillId="0" borderId="706" xfId="7" applyNumberFormat="1" applyFont="1" applyFill="1" applyBorder="1" applyAlignment="1" applyProtection="1">
      <alignment horizontal="center" vertical="center"/>
      <protection locked="0"/>
    </xf>
    <xf numFmtId="3" fontId="41" fillId="0" borderId="706" xfId="7" applyNumberFormat="1" applyFont="1" applyFill="1" applyBorder="1" applyAlignment="1" applyProtection="1">
      <alignment horizontal="left" vertical="center"/>
      <protection locked="0"/>
    </xf>
    <xf numFmtId="49" fontId="45" fillId="19" borderId="6" xfId="7" applyNumberFormat="1" applyFont="1" applyFill="1" applyBorder="1" applyAlignment="1" applyProtection="1">
      <alignment vertical="center" wrapText="1"/>
      <protection locked="0"/>
    </xf>
    <xf numFmtId="49" fontId="41" fillId="14" borderId="70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0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09" xfId="7" applyNumberFormat="1" applyFont="1" applyFill="1" applyBorder="1" applyAlignment="1" applyProtection="1">
      <alignment horizontal="right" vertical="center"/>
      <protection locked="0"/>
    </xf>
    <xf numFmtId="3" fontId="43" fillId="0" borderId="710" xfId="7" applyNumberFormat="1" applyFont="1" applyFill="1" applyBorder="1" applyAlignment="1" applyProtection="1">
      <alignment horizontal="center" vertical="center"/>
      <protection locked="0"/>
    </xf>
    <xf numFmtId="3" fontId="41" fillId="0" borderId="710" xfId="7" applyNumberFormat="1" applyFont="1" applyFill="1" applyBorder="1" applyAlignment="1" applyProtection="1">
      <alignment horizontal="center" vertical="center"/>
      <protection locked="0"/>
    </xf>
    <xf numFmtId="3" fontId="41" fillId="0" borderId="710" xfId="7" applyNumberFormat="1" applyFont="1" applyFill="1" applyBorder="1" applyAlignment="1" applyProtection="1">
      <alignment horizontal="left" vertical="center"/>
      <protection locked="0"/>
    </xf>
    <xf numFmtId="3" fontId="43" fillId="18" borderId="6" xfId="7" applyNumberFormat="1" applyFont="1" applyFill="1" applyBorder="1" applyAlignment="1" applyProtection="1">
      <alignment horizontal="right" vertical="center"/>
      <protection locked="0"/>
    </xf>
    <xf numFmtId="3" fontId="41" fillId="0" borderId="712" xfId="7" applyNumberFormat="1" applyFont="1" applyFill="1" applyBorder="1" applyAlignment="1" applyProtection="1">
      <alignment horizontal="right" vertical="center"/>
      <protection locked="0"/>
    </xf>
    <xf numFmtId="3" fontId="43" fillId="0" borderId="713" xfId="7" applyNumberFormat="1" applyFont="1" applyFill="1" applyBorder="1" applyAlignment="1" applyProtection="1">
      <alignment horizontal="center" vertical="center"/>
      <protection locked="0"/>
    </xf>
    <xf numFmtId="3" fontId="41" fillId="0" borderId="713" xfId="7" applyNumberFormat="1" applyFont="1" applyFill="1" applyBorder="1" applyAlignment="1" applyProtection="1">
      <alignment horizontal="center" vertical="center"/>
      <protection locked="0"/>
    </xf>
    <xf numFmtId="3" fontId="41" fillId="0" borderId="713" xfId="7" applyNumberFormat="1" applyFont="1" applyFill="1" applyBorder="1" applyAlignment="1" applyProtection="1">
      <alignment horizontal="left" vertical="center"/>
      <protection locked="0"/>
    </xf>
    <xf numFmtId="49" fontId="41" fillId="14" borderId="7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15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0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696" xfId="7" applyNumberFormat="1" applyFont="1" applyFill="1" applyBorder="1" applyAlignment="1" applyProtection="1">
      <alignment horizontal="left" vertical="center" wrapText="1"/>
      <protection locked="0"/>
    </xf>
    <xf numFmtId="3" fontId="43" fillId="0" borderId="13" xfId="7" applyNumberFormat="1" applyFont="1" applyFill="1" applyBorder="1" applyAlignment="1" applyProtection="1">
      <alignment horizontal="right" vertical="center"/>
      <protection locked="0"/>
    </xf>
    <xf numFmtId="3" fontId="41" fillId="0" borderId="717" xfId="7" applyNumberFormat="1" applyFont="1" applyFill="1" applyBorder="1" applyAlignment="1" applyProtection="1">
      <alignment horizontal="right" vertical="center" wrapText="1"/>
      <protection locked="0"/>
    </xf>
    <xf numFmtId="3" fontId="41" fillId="0" borderId="718" xfId="7" applyNumberFormat="1" applyFont="1" applyFill="1" applyBorder="1" applyAlignment="1" applyProtection="1">
      <alignment horizontal="center" vertical="center"/>
      <protection locked="0"/>
    </xf>
    <xf numFmtId="3" fontId="41" fillId="0" borderId="719" xfId="7" applyNumberFormat="1" applyFont="1" applyFill="1" applyBorder="1" applyAlignment="1" applyProtection="1">
      <alignment horizontal="center" vertical="center"/>
      <protection locked="0"/>
    </xf>
    <xf numFmtId="49" fontId="41" fillId="0" borderId="72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65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2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65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23" xfId="7" applyNumberFormat="1" applyFont="1" applyFill="1" applyBorder="1" applyAlignment="1" applyProtection="1">
      <alignment horizontal="right" vertical="center"/>
      <protection locked="0"/>
    </xf>
    <xf numFmtId="3" fontId="43" fillId="0" borderId="724" xfId="7" applyNumberFormat="1" applyFont="1" applyFill="1" applyBorder="1" applyAlignment="1" applyProtection="1">
      <alignment horizontal="center" vertical="center"/>
      <protection locked="0"/>
    </xf>
    <xf numFmtId="3" fontId="41" fillId="0" borderId="724" xfId="7" applyNumberFormat="1" applyFont="1" applyFill="1" applyBorder="1" applyAlignment="1" applyProtection="1">
      <alignment horizontal="center" vertical="center"/>
      <protection locked="0"/>
    </xf>
    <xf numFmtId="3" fontId="41" fillId="0" borderId="724" xfId="7" applyNumberFormat="1" applyFont="1" applyFill="1" applyBorder="1" applyAlignment="1" applyProtection="1">
      <alignment horizontal="left" vertical="center"/>
      <protection locked="0"/>
    </xf>
    <xf numFmtId="3" fontId="42" fillId="0" borderId="726" xfId="7" applyNumberFormat="1" applyFont="1" applyFill="1" applyBorder="1" applyAlignment="1" applyProtection="1">
      <alignment horizontal="right" vertical="center"/>
      <protection locked="0"/>
    </xf>
    <xf numFmtId="3" fontId="43" fillId="0" borderId="727" xfId="7" applyNumberFormat="1" applyFont="1" applyFill="1" applyBorder="1" applyAlignment="1" applyProtection="1">
      <alignment horizontal="center" vertical="center"/>
      <protection locked="0"/>
    </xf>
    <xf numFmtId="3" fontId="41" fillId="0" borderId="727" xfId="7" applyNumberFormat="1" applyFont="1" applyFill="1" applyBorder="1" applyAlignment="1" applyProtection="1">
      <alignment horizontal="center" vertical="center"/>
      <protection locked="0"/>
    </xf>
    <xf numFmtId="3" fontId="41" fillId="0" borderId="727" xfId="7" applyNumberFormat="1" applyFont="1" applyFill="1" applyBorder="1" applyAlignment="1" applyProtection="1">
      <alignment horizontal="left" vertical="center"/>
      <protection locked="0"/>
    </xf>
    <xf numFmtId="49" fontId="41" fillId="14" borderId="72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2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26" xfId="7" applyNumberFormat="1" applyFont="1" applyFill="1" applyBorder="1" applyAlignment="1" applyProtection="1">
      <alignment horizontal="right" vertical="center"/>
      <protection locked="0"/>
    </xf>
    <xf numFmtId="3" fontId="41" fillId="0" borderId="730" xfId="7" applyNumberFormat="1" applyFont="1" applyFill="1" applyBorder="1" applyAlignment="1" applyProtection="1">
      <alignment horizontal="center" vertical="center"/>
      <protection locked="0"/>
    </xf>
    <xf numFmtId="3" fontId="41" fillId="0" borderId="731" xfId="7" applyNumberFormat="1" applyFont="1" applyFill="1" applyBorder="1" applyAlignment="1" applyProtection="1">
      <alignment horizontal="center" vertical="center"/>
      <protection locked="0"/>
    </xf>
    <xf numFmtId="3" fontId="41" fillId="0" borderId="734" xfId="7" applyNumberFormat="1" applyFont="1" applyFill="1" applyBorder="1" applyAlignment="1" applyProtection="1">
      <alignment horizontal="right" vertical="center"/>
      <protection locked="0"/>
    </xf>
    <xf numFmtId="3" fontId="43" fillId="0" borderId="735" xfId="7" applyNumberFormat="1" applyFont="1" applyFill="1" applyBorder="1" applyAlignment="1" applyProtection="1">
      <alignment horizontal="center" vertical="center"/>
      <protection locked="0"/>
    </xf>
    <xf numFmtId="3" fontId="41" fillId="0" borderId="735" xfId="7" applyNumberFormat="1" applyFont="1" applyFill="1" applyBorder="1" applyAlignment="1" applyProtection="1">
      <alignment horizontal="center" vertical="center"/>
      <protection locked="0"/>
    </xf>
    <xf numFmtId="3" fontId="41" fillId="0" borderId="735" xfId="7" applyNumberFormat="1" applyFont="1" applyFill="1" applyBorder="1" applyAlignment="1" applyProtection="1">
      <alignment horizontal="left" vertical="center"/>
      <protection locked="0"/>
    </xf>
    <xf numFmtId="3" fontId="41" fillId="0" borderId="738" xfId="7" applyNumberFormat="1" applyFont="1" applyFill="1" applyBorder="1" applyAlignment="1" applyProtection="1">
      <alignment horizontal="right" vertical="center"/>
      <protection locked="0"/>
    </xf>
    <xf numFmtId="3" fontId="43" fillId="0" borderId="739" xfId="7" applyNumberFormat="1" applyFont="1" applyFill="1" applyBorder="1" applyAlignment="1" applyProtection="1">
      <alignment horizontal="center" vertical="center"/>
      <protection locked="0"/>
    </xf>
    <xf numFmtId="3" fontId="41" fillId="0" borderId="739" xfId="7" applyNumberFormat="1" applyFont="1" applyFill="1" applyBorder="1" applyAlignment="1" applyProtection="1">
      <alignment horizontal="center" vertical="center"/>
      <protection locked="0"/>
    </xf>
    <xf numFmtId="3" fontId="41" fillId="0" borderId="739" xfId="7" applyNumberFormat="1" applyFont="1" applyFill="1" applyBorder="1" applyAlignment="1" applyProtection="1">
      <alignment horizontal="left" vertical="center"/>
      <protection locked="0"/>
    </xf>
    <xf numFmtId="49" fontId="41" fillId="14" borderId="7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42" xfId="7" applyNumberFormat="1" applyFont="1" applyFill="1" applyBorder="1" applyAlignment="1" applyProtection="1">
      <alignment horizontal="right" vertical="center"/>
      <protection locked="0"/>
    </xf>
    <xf numFmtId="3" fontId="43" fillId="0" borderId="743" xfId="7" applyNumberFormat="1" applyFont="1" applyFill="1" applyBorder="1" applyAlignment="1" applyProtection="1">
      <alignment horizontal="center" vertical="center"/>
      <protection locked="0"/>
    </xf>
    <xf numFmtId="3" fontId="41" fillId="0" borderId="743" xfId="7" applyNumberFormat="1" applyFont="1" applyFill="1" applyBorder="1" applyAlignment="1" applyProtection="1">
      <alignment horizontal="center" vertical="center"/>
      <protection locked="0"/>
    </xf>
    <xf numFmtId="3" fontId="41" fillId="0" borderId="743" xfId="7" applyNumberFormat="1" applyFont="1" applyFill="1" applyBorder="1" applyAlignment="1" applyProtection="1">
      <alignment horizontal="left" vertical="center"/>
      <protection locked="0"/>
    </xf>
    <xf numFmtId="49" fontId="41" fillId="14" borderId="7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46" xfId="7" applyNumberFormat="1" applyFont="1" applyFill="1" applyBorder="1" applyAlignment="1" applyProtection="1">
      <alignment horizontal="right" vertical="center"/>
      <protection locked="0"/>
    </xf>
    <xf numFmtId="3" fontId="43" fillId="0" borderId="747" xfId="7" applyNumberFormat="1" applyFont="1" applyFill="1" applyBorder="1" applyAlignment="1" applyProtection="1">
      <alignment horizontal="center" vertical="center"/>
      <protection locked="0"/>
    </xf>
    <xf numFmtId="3" fontId="41" fillId="0" borderId="747" xfId="7" applyNumberFormat="1" applyFont="1" applyFill="1" applyBorder="1" applyAlignment="1" applyProtection="1">
      <alignment horizontal="center" vertical="center"/>
      <protection locked="0"/>
    </xf>
    <xf numFmtId="3" fontId="41" fillId="0" borderId="747" xfId="7" applyNumberFormat="1" applyFont="1" applyFill="1" applyBorder="1" applyAlignment="1" applyProtection="1">
      <alignment horizontal="left" vertical="center"/>
      <protection locked="0"/>
    </xf>
    <xf numFmtId="49" fontId="41" fillId="14" borderId="7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50" xfId="7" applyNumberFormat="1" applyFont="1" applyFill="1" applyBorder="1" applyAlignment="1" applyProtection="1">
      <alignment horizontal="right" vertical="center"/>
      <protection locked="0"/>
    </xf>
    <xf numFmtId="3" fontId="43" fillId="0" borderId="751" xfId="7" applyNumberFormat="1" applyFont="1" applyFill="1" applyBorder="1" applyAlignment="1" applyProtection="1">
      <alignment horizontal="center" vertical="center"/>
      <protection locked="0"/>
    </xf>
    <xf numFmtId="3" fontId="41" fillId="0" borderId="751" xfId="7" applyNumberFormat="1" applyFont="1" applyFill="1" applyBorder="1" applyAlignment="1" applyProtection="1">
      <alignment horizontal="center" vertical="center"/>
      <protection locked="0"/>
    </xf>
    <xf numFmtId="3" fontId="41" fillId="0" borderId="751" xfId="7" applyNumberFormat="1" applyFont="1" applyFill="1" applyBorder="1" applyAlignment="1" applyProtection="1">
      <alignment horizontal="left" vertical="center"/>
      <protection locked="0"/>
    </xf>
    <xf numFmtId="49" fontId="41" fillId="14" borderId="7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54" xfId="7" applyNumberFormat="1" applyFont="1" applyFill="1" applyBorder="1" applyAlignment="1" applyProtection="1">
      <alignment horizontal="right" vertical="center"/>
      <protection locked="0"/>
    </xf>
    <xf numFmtId="3" fontId="43" fillId="0" borderId="755" xfId="7" applyNumberFormat="1" applyFont="1" applyFill="1" applyBorder="1" applyAlignment="1" applyProtection="1">
      <alignment horizontal="center" vertical="center"/>
      <protection locked="0"/>
    </xf>
    <xf numFmtId="3" fontId="41" fillId="0" borderId="755" xfId="7" applyNumberFormat="1" applyFont="1" applyFill="1" applyBorder="1" applyAlignment="1" applyProtection="1">
      <alignment horizontal="center" vertical="center"/>
      <protection locked="0"/>
    </xf>
    <xf numFmtId="3" fontId="41" fillId="0" borderId="755" xfId="7" applyNumberFormat="1" applyFont="1" applyFill="1" applyBorder="1" applyAlignment="1" applyProtection="1">
      <alignment horizontal="left" vertical="center"/>
      <protection locked="0"/>
    </xf>
    <xf numFmtId="49" fontId="41" fillId="14" borderId="7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5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58" xfId="7" applyNumberFormat="1" applyFont="1" applyFill="1" applyBorder="1" applyAlignment="1" applyProtection="1">
      <alignment horizontal="right" vertical="center"/>
      <protection locked="0"/>
    </xf>
    <xf numFmtId="3" fontId="43" fillId="0" borderId="759" xfId="7" applyNumberFormat="1" applyFont="1" applyFill="1" applyBorder="1" applyAlignment="1" applyProtection="1">
      <alignment horizontal="center" vertical="center"/>
      <protection locked="0"/>
    </xf>
    <xf numFmtId="3" fontId="41" fillId="0" borderId="759" xfId="7" applyNumberFormat="1" applyFont="1" applyFill="1" applyBorder="1" applyAlignment="1" applyProtection="1">
      <alignment horizontal="center" vertical="center"/>
      <protection locked="0"/>
    </xf>
    <xf numFmtId="3" fontId="41" fillId="0" borderId="759" xfId="7" applyNumberFormat="1" applyFont="1" applyFill="1" applyBorder="1" applyAlignment="1" applyProtection="1">
      <alignment horizontal="left" vertical="center"/>
      <protection locked="0"/>
    </xf>
    <xf numFmtId="49" fontId="41" fillId="14" borderId="7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62" xfId="7" applyNumberFormat="1" applyFont="1" applyFill="1" applyBorder="1" applyAlignment="1" applyProtection="1">
      <alignment horizontal="right" vertical="center"/>
      <protection locked="0"/>
    </xf>
    <xf numFmtId="3" fontId="43" fillId="0" borderId="763" xfId="7" applyNumberFormat="1" applyFont="1" applyFill="1" applyBorder="1" applyAlignment="1" applyProtection="1">
      <alignment horizontal="center" vertical="center"/>
      <protection locked="0"/>
    </xf>
    <xf numFmtId="3" fontId="41" fillId="0" borderId="763" xfId="7" applyNumberFormat="1" applyFont="1" applyFill="1" applyBorder="1" applyAlignment="1" applyProtection="1">
      <alignment horizontal="center" vertical="center"/>
      <protection locked="0"/>
    </xf>
    <xf numFmtId="3" fontId="41" fillId="0" borderId="763" xfId="7" applyNumberFormat="1" applyFont="1" applyFill="1" applyBorder="1" applyAlignment="1" applyProtection="1">
      <alignment horizontal="left" vertical="center"/>
      <protection locked="0"/>
    </xf>
    <xf numFmtId="49" fontId="41" fillId="14" borderId="76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6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66" xfId="7" applyNumberFormat="1" applyFont="1" applyFill="1" applyBorder="1" applyAlignment="1" applyProtection="1">
      <alignment horizontal="right" vertical="center"/>
      <protection locked="0"/>
    </xf>
    <xf numFmtId="3" fontId="43" fillId="0" borderId="767" xfId="7" applyNumberFormat="1" applyFont="1" applyFill="1" applyBorder="1" applyAlignment="1" applyProtection="1">
      <alignment horizontal="center" vertical="center"/>
      <protection locked="0"/>
    </xf>
    <xf numFmtId="3" fontId="41" fillId="0" borderId="767" xfId="7" applyNumberFormat="1" applyFont="1" applyFill="1" applyBorder="1" applyAlignment="1" applyProtection="1">
      <alignment horizontal="center" vertical="center"/>
      <protection locked="0"/>
    </xf>
    <xf numFmtId="3" fontId="41" fillId="0" borderId="767" xfId="7" applyNumberFormat="1" applyFont="1" applyFill="1" applyBorder="1" applyAlignment="1" applyProtection="1">
      <alignment horizontal="left" vertical="center"/>
      <protection locked="0"/>
    </xf>
    <xf numFmtId="49" fontId="41" fillId="14" borderId="7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6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70" xfId="7" applyNumberFormat="1" applyFont="1" applyFill="1" applyBorder="1" applyAlignment="1" applyProtection="1">
      <alignment horizontal="right" vertical="center"/>
      <protection locked="0"/>
    </xf>
    <xf numFmtId="3" fontId="43" fillId="0" borderId="771" xfId="7" applyNumberFormat="1" applyFont="1" applyFill="1" applyBorder="1" applyAlignment="1" applyProtection="1">
      <alignment horizontal="center" vertical="center"/>
      <protection locked="0"/>
    </xf>
    <xf numFmtId="3" fontId="41" fillId="0" borderId="771" xfId="7" applyNumberFormat="1" applyFont="1" applyFill="1" applyBorder="1" applyAlignment="1" applyProtection="1">
      <alignment horizontal="center" vertical="center"/>
      <protection locked="0"/>
    </xf>
    <xf numFmtId="3" fontId="41" fillId="0" borderId="771" xfId="7" applyNumberFormat="1" applyFont="1" applyFill="1" applyBorder="1" applyAlignment="1" applyProtection="1">
      <alignment horizontal="left" vertical="center"/>
      <protection locked="0"/>
    </xf>
    <xf numFmtId="49" fontId="41" fillId="14" borderId="77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7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74" xfId="7" applyNumberFormat="1" applyFont="1" applyFill="1" applyBorder="1" applyAlignment="1" applyProtection="1">
      <alignment horizontal="right" vertical="center"/>
      <protection locked="0"/>
    </xf>
    <xf numFmtId="3" fontId="43" fillId="0" borderId="775" xfId="7" applyNumberFormat="1" applyFont="1" applyFill="1" applyBorder="1" applyAlignment="1" applyProtection="1">
      <alignment horizontal="center" vertical="center"/>
      <protection locked="0"/>
    </xf>
    <xf numFmtId="3" fontId="41" fillId="0" borderId="775" xfId="7" applyNumberFormat="1" applyFont="1" applyFill="1" applyBorder="1" applyAlignment="1" applyProtection="1">
      <alignment horizontal="center" vertical="center"/>
      <protection locked="0"/>
    </xf>
    <xf numFmtId="3" fontId="41" fillId="0" borderId="775" xfId="7" applyNumberFormat="1" applyFont="1" applyFill="1" applyBorder="1" applyAlignment="1" applyProtection="1">
      <alignment horizontal="left" vertical="center"/>
      <protection locked="0"/>
    </xf>
    <xf numFmtId="49" fontId="41" fillId="14" borderId="7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7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78" xfId="7" applyNumberFormat="1" applyFont="1" applyFill="1" applyBorder="1" applyAlignment="1" applyProtection="1">
      <alignment horizontal="right" vertical="center"/>
      <protection locked="0"/>
    </xf>
    <xf numFmtId="3" fontId="43" fillId="0" borderId="779" xfId="7" applyNumberFormat="1" applyFont="1" applyFill="1" applyBorder="1" applyAlignment="1" applyProtection="1">
      <alignment horizontal="center" vertical="center"/>
      <protection locked="0"/>
    </xf>
    <xf numFmtId="3" fontId="41" fillId="0" borderId="779" xfId="7" applyNumberFormat="1" applyFont="1" applyFill="1" applyBorder="1" applyAlignment="1" applyProtection="1">
      <alignment horizontal="center" vertical="center"/>
      <protection locked="0"/>
    </xf>
    <xf numFmtId="3" fontId="41" fillId="0" borderId="779" xfId="7" applyNumberFormat="1" applyFont="1" applyFill="1" applyBorder="1" applyAlignment="1" applyProtection="1">
      <alignment horizontal="left" vertical="center"/>
      <protection locked="0"/>
    </xf>
    <xf numFmtId="49" fontId="41" fillId="14" borderId="78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8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82" xfId="7" applyNumberFormat="1" applyFont="1" applyFill="1" applyBorder="1" applyAlignment="1" applyProtection="1">
      <alignment horizontal="right" vertical="center"/>
      <protection locked="0"/>
    </xf>
    <xf numFmtId="3" fontId="43" fillId="0" borderId="783" xfId="7" applyNumberFormat="1" applyFont="1" applyFill="1" applyBorder="1" applyAlignment="1" applyProtection="1">
      <alignment horizontal="center" vertical="center"/>
      <protection locked="0"/>
    </xf>
    <xf numFmtId="3" fontId="41" fillId="0" borderId="783" xfId="7" applyNumberFormat="1" applyFont="1" applyFill="1" applyBorder="1" applyAlignment="1" applyProtection="1">
      <alignment horizontal="center" vertical="center"/>
      <protection locked="0"/>
    </xf>
    <xf numFmtId="3" fontId="41" fillId="0" borderId="783" xfId="7" applyNumberFormat="1" applyFont="1" applyFill="1" applyBorder="1" applyAlignment="1" applyProtection="1">
      <alignment horizontal="left" vertical="center"/>
      <protection locked="0"/>
    </xf>
    <xf numFmtId="49" fontId="41" fillId="14" borderId="78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8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86" xfId="7" applyNumberFormat="1" applyFont="1" applyFill="1" applyBorder="1" applyAlignment="1" applyProtection="1">
      <alignment horizontal="right" vertical="center"/>
      <protection locked="0"/>
    </xf>
    <xf numFmtId="3" fontId="43" fillId="0" borderId="787" xfId="7" applyNumberFormat="1" applyFont="1" applyFill="1" applyBorder="1" applyAlignment="1" applyProtection="1">
      <alignment horizontal="center" vertical="center"/>
      <protection locked="0"/>
    </xf>
    <xf numFmtId="3" fontId="41" fillId="0" borderId="787" xfId="7" applyNumberFormat="1" applyFont="1" applyFill="1" applyBorder="1" applyAlignment="1" applyProtection="1">
      <alignment horizontal="center" vertical="center"/>
      <protection locked="0"/>
    </xf>
    <xf numFmtId="3" fontId="41" fillId="0" borderId="787" xfId="7" applyNumberFormat="1" applyFont="1" applyFill="1" applyBorder="1" applyAlignment="1" applyProtection="1">
      <alignment horizontal="left" vertical="center"/>
      <protection locked="0"/>
    </xf>
    <xf numFmtId="49" fontId="41" fillId="14" borderId="0" xfId="7" applyNumberFormat="1" applyFont="1" applyFill="1" applyBorder="1" applyAlignment="1" applyProtection="1">
      <alignment vertical="center" wrapText="1"/>
      <protection locked="0"/>
    </xf>
    <xf numFmtId="49" fontId="41" fillId="14" borderId="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5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8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89" xfId="7" applyNumberFormat="1" applyFont="1" applyFill="1" applyBorder="1" applyAlignment="1" applyProtection="1">
      <alignment vertical="center" wrapText="1"/>
      <protection locked="0"/>
    </xf>
    <xf numFmtId="49" fontId="41" fillId="14" borderId="204" xfId="7" applyNumberFormat="1" applyFont="1" applyFill="1" applyBorder="1" applyAlignment="1" applyProtection="1">
      <alignment vertical="center" wrapText="1"/>
      <protection locked="0"/>
    </xf>
    <xf numFmtId="3" fontId="41" fillId="0" borderId="791" xfId="7" applyNumberFormat="1" applyFont="1" applyFill="1" applyBorder="1" applyAlignment="1" applyProtection="1">
      <alignment horizontal="right" vertical="center"/>
      <protection locked="0"/>
    </xf>
    <xf numFmtId="3" fontId="43" fillId="0" borderId="792" xfId="7" applyNumberFormat="1" applyFont="1" applyFill="1" applyBorder="1" applyAlignment="1" applyProtection="1">
      <alignment horizontal="center" vertical="center"/>
      <protection locked="0"/>
    </xf>
    <xf numFmtId="3" fontId="41" fillId="0" borderId="792" xfId="7" applyNumberFormat="1" applyFont="1" applyFill="1" applyBorder="1" applyAlignment="1" applyProtection="1">
      <alignment horizontal="center" vertical="center"/>
      <protection locked="0"/>
    </xf>
    <xf numFmtId="3" fontId="41" fillId="0" borderId="792" xfId="7" applyNumberFormat="1" applyFont="1" applyFill="1" applyBorder="1" applyAlignment="1" applyProtection="1">
      <alignment horizontal="left" vertical="center"/>
      <protection locked="0"/>
    </xf>
    <xf numFmtId="3" fontId="43" fillId="0" borderId="796" xfId="7" applyNumberFormat="1" applyFont="1" applyFill="1" applyBorder="1" applyAlignment="1" applyProtection="1">
      <alignment horizontal="center" vertical="center"/>
      <protection locked="0"/>
    </xf>
    <xf numFmtId="3" fontId="41" fillId="0" borderId="796" xfId="7" applyNumberFormat="1" applyFont="1" applyFill="1" applyBorder="1" applyAlignment="1" applyProtection="1">
      <alignment horizontal="center" vertical="center"/>
      <protection locked="0"/>
    </xf>
    <xf numFmtId="3" fontId="41" fillId="0" borderId="796" xfId="7" applyNumberFormat="1" applyFont="1" applyFill="1" applyBorder="1" applyAlignment="1" applyProtection="1">
      <alignment horizontal="left" vertical="center"/>
      <protection locked="0"/>
    </xf>
    <xf numFmtId="49" fontId="41" fillId="14" borderId="79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79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9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0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01" xfId="7" applyNumberFormat="1" applyFont="1" applyFill="1" applyBorder="1" applyAlignment="1" applyProtection="1">
      <alignment horizontal="right" vertical="center"/>
      <protection locked="0"/>
    </xf>
    <xf numFmtId="3" fontId="43" fillId="0" borderId="802" xfId="7" applyNumberFormat="1" applyFont="1" applyFill="1" applyBorder="1" applyAlignment="1" applyProtection="1">
      <alignment horizontal="center" vertical="center"/>
      <protection locked="0"/>
    </xf>
    <xf numFmtId="3" fontId="41" fillId="0" borderId="802" xfId="7" applyNumberFormat="1" applyFont="1" applyFill="1" applyBorder="1" applyAlignment="1" applyProtection="1">
      <alignment horizontal="center" vertical="center"/>
      <protection locked="0"/>
    </xf>
    <xf numFmtId="3" fontId="41" fillId="0" borderId="802" xfId="7" applyNumberFormat="1" applyFont="1" applyFill="1" applyBorder="1" applyAlignment="1" applyProtection="1">
      <alignment horizontal="left" vertical="center"/>
      <protection locked="0"/>
    </xf>
    <xf numFmtId="49" fontId="41" fillId="14" borderId="8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0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05" xfId="7" applyNumberFormat="1" applyFont="1" applyFill="1" applyBorder="1" applyAlignment="1" applyProtection="1">
      <alignment horizontal="right" vertical="center"/>
      <protection locked="0"/>
    </xf>
    <xf numFmtId="3" fontId="43" fillId="0" borderId="806" xfId="7" applyNumberFormat="1" applyFont="1" applyFill="1" applyBorder="1" applyAlignment="1" applyProtection="1">
      <alignment horizontal="center" vertical="center"/>
      <protection locked="0"/>
    </xf>
    <xf numFmtId="3" fontId="41" fillId="0" borderId="806" xfId="7" applyNumberFormat="1" applyFont="1" applyFill="1" applyBorder="1" applyAlignment="1" applyProtection="1">
      <alignment horizontal="center" vertical="center"/>
      <protection locked="0"/>
    </xf>
    <xf numFmtId="3" fontId="41" fillId="0" borderId="806" xfId="7" applyNumberFormat="1" applyFont="1" applyFill="1" applyBorder="1" applyAlignment="1" applyProtection="1">
      <alignment horizontal="left" vertical="center"/>
      <protection locked="0"/>
    </xf>
    <xf numFmtId="49" fontId="41" fillId="14" borderId="80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0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09" xfId="7" applyNumberFormat="1" applyFont="1" applyFill="1" applyBorder="1" applyAlignment="1" applyProtection="1">
      <alignment horizontal="right" vertical="center"/>
      <protection locked="0"/>
    </xf>
    <xf numFmtId="3" fontId="43" fillId="0" borderId="810" xfId="7" applyNumberFormat="1" applyFont="1" applyFill="1" applyBorder="1" applyAlignment="1" applyProtection="1">
      <alignment horizontal="center" vertical="center"/>
      <protection locked="0"/>
    </xf>
    <xf numFmtId="3" fontId="41" fillId="0" borderId="810" xfId="7" applyNumberFormat="1" applyFont="1" applyFill="1" applyBorder="1" applyAlignment="1" applyProtection="1">
      <alignment horizontal="center" vertical="center"/>
      <protection locked="0"/>
    </xf>
    <xf numFmtId="3" fontId="41" fillId="0" borderId="810" xfId="7" applyNumberFormat="1" applyFont="1" applyFill="1" applyBorder="1" applyAlignment="1" applyProtection="1">
      <alignment horizontal="left" vertical="center"/>
      <protection locked="0"/>
    </xf>
    <xf numFmtId="49" fontId="41" fillId="14" borderId="81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1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13" xfId="7" applyNumberFormat="1" applyFont="1" applyFill="1" applyBorder="1" applyAlignment="1" applyProtection="1">
      <alignment horizontal="right" vertical="center"/>
      <protection locked="0"/>
    </xf>
    <xf numFmtId="3" fontId="43" fillId="0" borderId="814" xfId="7" applyNumberFormat="1" applyFont="1" applyFill="1" applyBorder="1" applyAlignment="1" applyProtection="1">
      <alignment horizontal="center" vertical="center"/>
      <protection locked="0"/>
    </xf>
    <xf numFmtId="3" fontId="41" fillId="0" borderId="814" xfId="7" applyNumberFormat="1" applyFont="1" applyFill="1" applyBorder="1" applyAlignment="1" applyProtection="1">
      <alignment horizontal="center" vertical="center"/>
      <protection locked="0"/>
    </xf>
    <xf numFmtId="3" fontId="41" fillId="0" borderId="814" xfId="7" applyNumberFormat="1" applyFont="1" applyFill="1" applyBorder="1" applyAlignment="1" applyProtection="1">
      <alignment horizontal="left" vertical="center"/>
      <protection locked="0"/>
    </xf>
    <xf numFmtId="49" fontId="41" fillId="14" borderId="81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1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17" xfId="7" applyNumberFormat="1" applyFont="1" applyFill="1" applyBorder="1" applyAlignment="1" applyProtection="1">
      <alignment horizontal="right" vertical="center"/>
      <protection locked="0"/>
    </xf>
    <xf numFmtId="3" fontId="43" fillId="0" borderId="818" xfId="7" applyNumberFormat="1" applyFont="1" applyFill="1" applyBorder="1" applyAlignment="1" applyProtection="1">
      <alignment horizontal="center" vertical="center"/>
      <protection locked="0"/>
    </xf>
    <xf numFmtId="3" fontId="41" fillId="0" borderId="818" xfId="7" applyNumberFormat="1" applyFont="1" applyFill="1" applyBorder="1" applyAlignment="1" applyProtection="1">
      <alignment horizontal="center" vertical="center"/>
      <protection locked="0"/>
    </xf>
    <xf numFmtId="3" fontId="41" fillId="0" borderId="818" xfId="7" applyNumberFormat="1" applyFont="1" applyFill="1" applyBorder="1" applyAlignment="1" applyProtection="1">
      <alignment horizontal="left" vertical="center"/>
      <protection locked="0"/>
    </xf>
    <xf numFmtId="49" fontId="41" fillId="14" borderId="8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2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21" xfId="7" applyNumberFormat="1" applyFont="1" applyFill="1" applyBorder="1" applyAlignment="1" applyProtection="1">
      <alignment horizontal="right" vertical="center"/>
      <protection locked="0"/>
    </xf>
    <xf numFmtId="3" fontId="43" fillId="0" borderId="822" xfId="7" applyNumberFormat="1" applyFont="1" applyFill="1" applyBorder="1" applyAlignment="1" applyProtection="1">
      <alignment horizontal="center" vertical="center"/>
      <protection locked="0"/>
    </xf>
    <xf numFmtId="3" fontId="41" fillId="0" borderId="822" xfId="7" applyNumberFormat="1" applyFont="1" applyFill="1" applyBorder="1" applyAlignment="1" applyProtection="1">
      <alignment horizontal="center" vertical="center"/>
      <protection locked="0"/>
    </xf>
    <xf numFmtId="3" fontId="41" fillId="0" borderId="822" xfId="7" applyNumberFormat="1" applyFont="1" applyFill="1" applyBorder="1" applyAlignment="1" applyProtection="1">
      <alignment horizontal="left" vertical="center"/>
      <protection locked="0"/>
    </xf>
    <xf numFmtId="49" fontId="41" fillId="14" borderId="82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2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25" xfId="7" applyNumberFormat="1" applyFont="1" applyFill="1" applyBorder="1" applyAlignment="1" applyProtection="1">
      <alignment horizontal="right" vertical="center"/>
      <protection locked="0"/>
    </xf>
    <xf numFmtId="3" fontId="43" fillId="0" borderId="826" xfId="7" applyNumberFormat="1" applyFont="1" applyFill="1" applyBorder="1" applyAlignment="1" applyProtection="1">
      <alignment horizontal="center" vertical="center"/>
      <protection locked="0"/>
    </xf>
    <xf numFmtId="3" fontId="41" fillId="0" borderId="826" xfId="7" applyNumberFormat="1" applyFont="1" applyFill="1" applyBorder="1" applyAlignment="1" applyProtection="1">
      <alignment horizontal="center" vertical="center"/>
      <protection locked="0"/>
    </xf>
    <xf numFmtId="3" fontId="41" fillId="0" borderId="826" xfId="7" applyNumberFormat="1" applyFont="1" applyFill="1" applyBorder="1" applyAlignment="1" applyProtection="1">
      <alignment horizontal="left" vertical="center"/>
      <protection locked="0"/>
    </xf>
    <xf numFmtId="49" fontId="41" fillId="14" borderId="82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2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82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83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831" xfId="7" applyNumberFormat="1" applyFont="1" applyFill="1" applyBorder="1" applyAlignment="1" applyProtection="1">
      <alignment vertical="center" wrapText="1"/>
      <protection locked="0"/>
    </xf>
    <xf numFmtId="0" fontId="85" fillId="0" borderId="107" xfId="0" applyFont="1" applyBorder="1" applyAlignment="1">
      <alignment vertical="center"/>
    </xf>
    <xf numFmtId="49" fontId="41" fillId="0" borderId="832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833" xfId="0" applyFont="1" applyBorder="1" applyAlignment="1">
      <alignment horizontal="left" vertical="center" wrapText="1"/>
    </xf>
    <xf numFmtId="3" fontId="41" fillId="0" borderId="834" xfId="7" applyNumberFormat="1" applyFont="1" applyFill="1" applyBorder="1" applyAlignment="1" applyProtection="1">
      <alignment horizontal="right" vertical="center"/>
      <protection locked="0"/>
    </xf>
    <xf numFmtId="3" fontId="43" fillId="0" borderId="835" xfId="7" applyNumberFormat="1" applyFont="1" applyFill="1" applyBorder="1" applyAlignment="1" applyProtection="1">
      <alignment horizontal="center" vertical="center"/>
      <protection locked="0"/>
    </xf>
    <xf numFmtId="3" fontId="41" fillId="0" borderId="835" xfId="7" applyNumberFormat="1" applyFont="1" applyFill="1" applyBorder="1" applyAlignment="1" applyProtection="1">
      <alignment horizontal="center" vertical="center"/>
      <protection locked="0"/>
    </xf>
    <xf numFmtId="3" fontId="41" fillId="0" borderId="835" xfId="7" applyNumberFormat="1" applyFont="1" applyFill="1" applyBorder="1" applyAlignment="1" applyProtection="1">
      <alignment horizontal="left" vertical="center"/>
      <protection locked="0"/>
    </xf>
    <xf numFmtId="49" fontId="41" fillId="0" borderId="836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837" xfId="0" applyFont="1" applyBorder="1" applyAlignment="1">
      <alignment horizontal="left" vertical="center" wrapText="1"/>
    </xf>
    <xf numFmtId="3" fontId="41" fillId="0" borderId="838" xfId="7" applyNumberFormat="1" applyFont="1" applyFill="1" applyBorder="1" applyAlignment="1" applyProtection="1">
      <alignment horizontal="right" vertical="center"/>
      <protection locked="0"/>
    </xf>
    <xf numFmtId="3" fontId="43" fillId="0" borderId="839" xfId="7" applyNumberFormat="1" applyFont="1" applyFill="1" applyBorder="1" applyAlignment="1" applyProtection="1">
      <alignment horizontal="center" vertical="center"/>
      <protection locked="0"/>
    </xf>
    <xf numFmtId="3" fontId="41" fillId="0" borderId="839" xfId="7" applyNumberFormat="1" applyFont="1" applyFill="1" applyBorder="1" applyAlignment="1" applyProtection="1">
      <alignment horizontal="center" vertical="center"/>
      <protection locked="0"/>
    </xf>
    <xf numFmtId="3" fontId="41" fillId="0" borderId="839" xfId="7" applyNumberFormat="1" applyFont="1" applyFill="1" applyBorder="1" applyAlignment="1" applyProtection="1">
      <alignment horizontal="left" vertical="center"/>
      <protection locked="0"/>
    </xf>
    <xf numFmtId="49" fontId="41" fillId="0" borderId="84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8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42" xfId="7" applyNumberFormat="1" applyFont="1" applyFill="1" applyBorder="1" applyAlignment="1" applyProtection="1">
      <alignment horizontal="right" vertical="center"/>
      <protection locked="0"/>
    </xf>
    <xf numFmtId="3" fontId="43" fillId="0" borderId="843" xfId="7" applyNumberFormat="1" applyFont="1" applyFill="1" applyBorder="1" applyAlignment="1" applyProtection="1">
      <alignment horizontal="center" vertical="center"/>
      <protection locked="0"/>
    </xf>
    <xf numFmtId="3" fontId="41" fillId="0" borderId="843" xfId="7" applyNumberFormat="1" applyFont="1" applyFill="1" applyBorder="1" applyAlignment="1" applyProtection="1">
      <alignment horizontal="center" vertical="center"/>
      <protection locked="0"/>
    </xf>
    <xf numFmtId="3" fontId="41" fillId="0" borderId="843" xfId="7" applyNumberFormat="1" applyFont="1" applyFill="1" applyBorder="1" applyAlignment="1" applyProtection="1">
      <alignment horizontal="left" vertical="center"/>
      <protection locked="0"/>
    </xf>
    <xf numFmtId="49" fontId="41" fillId="0" borderId="797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79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844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8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46" xfId="7" applyNumberFormat="1" applyFont="1" applyFill="1" applyBorder="1" applyAlignment="1" applyProtection="1">
      <alignment horizontal="right" vertical="center"/>
      <protection locked="0"/>
    </xf>
    <xf numFmtId="3" fontId="43" fillId="0" borderId="847" xfId="7" applyNumberFormat="1" applyFont="1" applyFill="1" applyBorder="1" applyAlignment="1" applyProtection="1">
      <alignment horizontal="center" vertical="center"/>
      <protection locked="0"/>
    </xf>
    <xf numFmtId="3" fontId="41" fillId="0" borderId="847" xfId="7" applyNumberFormat="1" applyFont="1" applyFill="1" applyBorder="1" applyAlignment="1" applyProtection="1">
      <alignment horizontal="center" vertical="center"/>
      <protection locked="0"/>
    </xf>
    <xf numFmtId="3" fontId="41" fillId="0" borderId="847" xfId="7" applyNumberFormat="1" applyFont="1" applyFill="1" applyBorder="1" applyAlignment="1" applyProtection="1">
      <alignment horizontal="left" vertical="center"/>
      <protection locked="0"/>
    </xf>
    <xf numFmtId="49" fontId="41" fillId="0" borderId="827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123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124" xfId="7" applyNumberFormat="1" applyFont="1" applyFill="1" applyBorder="1" applyAlignment="1" applyProtection="1">
      <alignment horizontal="left" vertical="center" wrapText="1"/>
      <protection locked="0"/>
    </xf>
    <xf numFmtId="3" fontId="45" fillId="18" borderId="3" xfId="7" applyNumberFormat="1" applyFont="1" applyFill="1" applyBorder="1" applyAlignment="1" applyProtection="1">
      <alignment horizontal="right" vertical="center"/>
      <protection locked="0"/>
    </xf>
    <xf numFmtId="3" fontId="41" fillId="0" borderId="848" xfId="7" applyNumberFormat="1" applyFont="1" applyFill="1" applyBorder="1" applyAlignment="1" applyProtection="1">
      <alignment horizontal="center" vertical="center"/>
      <protection locked="0"/>
    </xf>
    <xf numFmtId="3" fontId="41" fillId="0" borderId="849" xfId="7" applyNumberFormat="1" applyFont="1" applyFill="1" applyBorder="1" applyAlignment="1" applyProtection="1">
      <alignment horizontal="center" vertical="center"/>
      <protection locked="0"/>
    </xf>
    <xf numFmtId="49" fontId="41" fillId="0" borderId="4" xfId="7" applyNumberFormat="1" applyFont="1" applyFill="1" applyBorder="1" applyAlignment="1" applyProtection="1">
      <alignment vertical="center" wrapText="1"/>
      <protection locked="0"/>
    </xf>
    <xf numFmtId="49" fontId="41" fillId="0" borderId="21" xfId="7" applyNumberFormat="1" applyFont="1" applyFill="1" applyBorder="1" applyAlignment="1" applyProtection="1">
      <alignment vertical="center" wrapText="1"/>
      <protection locked="0"/>
    </xf>
    <xf numFmtId="3" fontId="42" fillId="0" borderId="738" xfId="7" applyNumberFormat="1" applyFont="1" applyFill="1" applyBorder="1" applyAlignment="1" applyProtection="1">
      <alignment horizontal="right" vertical="center"/>
      <protection locked="0"/>
    </xf>
    <xf numFmtId="49" fontId="41" fillId="14" borderId="8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3" xfId="9" applyNumberFormat="1" applyFont="1" applyBorder="1" applyAlignment="1">
      <alignment horizontal="right" vertical="center"/>
    </xf>
    <xf numFmtId="49" fontId="41" fillId="14" borderId="85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5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738" xfId="9" applyNumberFormat="1" applyFont="1" applyBorder="1" applyAlignment="1">
      <alignment horizontal="right" vertical="center"/>
    </xf>
    <xf numFmtId="49" fontId="41" fillId="14" borderId="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85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55" xfId="9" applyNumberFormat="1" applyFont="1" applyBorder="1" applyAlignment="1">
      <alignment horizontal="right" vertical="center"/>
    </xf>
    <xf numFmtId="3" fontId="43" fillId="0" borderId="856" xfId="7" applyNumberFormat="1" applyFont="1" applyFill="1" applyBorder="1" applyAlignment="1" applyProtection="1">
      <alignment horizontal="center" vertical="center"/>
      <protection locked="0"/>
    </xf>
    <xf numFmtId="3" fontId="41" fillId="0" borderId="856" xfId="7" applyNumberFormat="1" applyFont="1" applyFill="1" applyBorder="1" applyAlignment="1" applyProtection="1">
      <alignment horizontal="center" vertical="center"/>
      <protection locked="0"/>
    </xf>
    <xf numFmtId="3" fontId="41" fillId="0" borderId="856" xfId="7" applyNumberFormat="1" applyFont="1" applyFill="1" applyBorder="1" applyAlignment="1" applyProtection="1">
      <alignment horizontal="left" vertical="center"/>
      <protection locked="0"/>
    </xf>
    <xf numFmtId="49" fontId="41" fillId="0" borderId="85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85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55" xfId="7" applyNumberFormat="1" applyFont="1" applyFill="1" applyBorder="1" applyAlignment="1" applyProtection="1">
      <alignment horizontal="right" vertical="center"/>
      <protection locked="0"/>
    </xf>
    <xf numFmtId="3" fontId="42" fillId="0" borderId="855" xfId="7" applyNumberFormat="1" applyFont="1" applyFill="1" applyBorder="1" applyAlignment="1" applyProtection="1">
      <alignment horizontal="right" vertical="center"/>
      <protection locked="0"/>
    </xf>
    <xf numFmtId="49" fontId="41" fillId="14" borderId="85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60" xfId="7" applyNumberFormat="1" applyFont="1" applyFill="1" applyBorder="1" applyAlignment="1" applyProtection="1">
      <alignment horizontal="left" vertical="center" wrapText="1"/>
      <protection locked="0"/>
    </xf>
    <xf numFmtId="3" fontId="43" fillId="0" borderId="855" xfId="7" applyNumberFormat="1" applyFont="1" applyFill="1" applyBorder="1" applyAlignment="1" applyProtection="1">
      <alignment horizontal="right" vertical="center"/>
      <protection locked="0"/>
    </xf>
    <xf numFmtId="3" fontId="41" fillId="0" borderId="855" xfId="7" applyNumberFormat="1" applyFont="1" applyFill="1" applyBorder="1" applyAlignment="1" applyProtection="1">
      <alignment vertical="center"/>
      <protection locked="0"/>
    </xf>
    <xf numFmtId="49" fontId="41" fillId="0" borderId="7" xfId="7" applyNumberFormat="1" applyFont="1" applyFill="1" applyBorder="1" applyAlignment="1" applyProtection="1">
      <alignment vertical="center" wrapText="1"/>
      <protection locked="0"/>
    </xf>
    <xf numFmtId="3" fontId="41" fillId="0" borderId="862" xfId="7" applyNumberFormat="1" applyFont="1" applyFill="1" applyBorder="1" applyAlignment="1" applyProtection="1">
      <alignment horizontal="right" vertical="center"/>
      <protection locked="0"/>
    </xf>
    <xf numFmtId="3" fontId="43" fillId="0" borderId="863" xfId="7" applyNumberFormat="1" applyFont="1" applyFill="1" applyBorder="1" applyAlignment="1" applyProtection="1">
      <alignment horizontal="center" vertical="center"/>
      <protection locked="0"/>
    </xf>
    <xf numFmtId="3" fontId="41" fillId="0" borderId="863" xfId="7" applyNumberFormat="1" applyFont="1" applyFill="1" applyBorder="1" applyAlignment="1" applyProtection="1">
      <alignment horizontal="center" vertical="center"/>
      <protection locked="0"/>
    </xf>
    <xf numFmtId="3" fontId="41" fillId="0" borderId="863" xfId="7" applyNumberFormat="1" applyFont="1" applyFill="1" applyBorder="1" applyAlignment="1" applyProtection="1">
      <alignment horizontal="left" vertical="center"/>
      <protection locked="0"/>
    </xf>
    <xf numFmtId="3" fontId="42" fillId="0" borderId="865" xfId="7" applyNumberFormat="1" applyFont="1" applyFill="1" applyBorder="1" applyAlignment="1" applyProtection="1">
      <alignment horizontal="right" vertical="center"/>
      <protection locked="0"/>
    </xf>
    <xf numFmtId="3" fontId="43" fillId="0" borderId="866" xfId="7" applyNumberFormat="1" applyFont="1" applyFill="1" applyBorder="1" applyAlignment="1" applyProtection="1">
      <alignment horizontal="center" vertical="center"/>
      <protection locked="0"/>
    </xf>
    <xf numFmtId="3" fontId="41" fillId="0" borderId="866" xfId="7" applyNumberFormat="1" applyFont="1" applyFill="1" applyBorder="1" applyAlignment="1" applyProtection="1">
      <alignment horizontal="center" vertical="center"/>
      <protection locked="0"/>
    </xf>
    <xf numFmtId="3" fontId="41" fillId="0" borderId="866" xfId="7" applyNumberFormat="1" applyFont="1" applyFill="1" applyBorder="1" applyAlignment="1" applyProtection="1">
      <alignment horizontal="left" vertical="center"/>
      <protection locked="0"/>
    </xf>
    <xf numFmtId="49" fontId="41" fillId="0" borderId="86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6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69" xfId="7" applyNumberFormat="1" applyFont="1" applyFill="1" applyBorder="1" applyAlignment="1" applyProtection="1">
      <alignment horizontal="right" vertical="center"/>
      <protection locked="0"/>
    </xf>
    <xf numFmtId="3" fontId="43" fillId="0" borderId="870" xfId="7" applyNumberFormat="1" applyFont="1" applyFill="1" applyBorder="1" applyAlignment="1" applyProtection="1">
      <alignment horizontal="center" vertical="center"/>
      <protection locked="0"/>
    </xf>
    <xf numFmtId="3" fontId="41" fillId="0" borderId="870" xfId="7" applyNumberFormat="1" applyFont="1" applyFill="1" applyBorder="1" applyAlignment="1" applyProtection="1">
      <alignment horizontal="center" vertical="center"/>
      <protection locked="0"/>
    </xf>
    <xf numFmtId="3" fontId="41" fillId="0" borderId="870" xfId="7" applyNumberFormat="1" applyFont="1" applyFill="1" applyBorder="1" applyAlignment="1" applyProtection="1">
      <alignment horizontal="left" vertical="center"/>
      <protection locked="0"/>
    </xf>
    <xf numFmtId="49" fontId="41" fillId="0" borderId="87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7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73" xfId="7" applyNumberFormat="1" applyFont="1" applyFill="1" applyBorder="1" applyAlignment="1" applyProtection="1">
      <alignment horizontal="right" vertical="center"/>
      <protection locked="0"/>
    </xf>
    <xf numFmtId="3" fontId="43" fillId="0" borderId="874" xfId="7" applyNumberFormat="1" applyFont="1" applyFill="1" applyBorder="1" applyAlignment="1" applyProtection="1">
      <alignment horizontal="center" vertical="center"/>
      <protection locked="0"/>
    </xf>
    <xf numFmtId="3" fontId="41" fillId="0" borderId="874" xfId="7" applyNumberFormat="1" applyFont="1" applyFill="1" applyBorder="1" applyAlignment="1" applyProtection="1">
      <alignment horizontal="center" vertical="center"/>
      <protection locked="0"/>
    </xf>
    <xf numFmtId="3" fontId="41" fillId="0" borderId="874" xfId="7" applyNumberFormat="1" applyFont="1" applyFill="1" applyBorder="1" applyAlignment="1" applyProtection="1">
      <alignment horizontal="left" vertical="center"/>
      <protection locked="0"/>
    </xf>
    <xf numFmtId="49" fontId="41" fillId="14" borderId="87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7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77" xfId="7" applyNumberFormat="1" applyFont="1" applyFill="1" applyBorder="1" applyAlignment="1" applyProtection="1">
      <alignment horizontal="right" vertical="center"/>
      <protection locked="0"/>
    </xf>
    <xf numFmtId="3" fontId="43" fillId="0" borderId="878" xfId="7" applyNumberFormat="1" applyFont="1" applyFill="1" applyBorder="1" applyAlignment="1" applyProtection="1">
      <alignment horizontal="center" vertical="center"/>
      <protection locked="0"/>
    </xf>
    <xf numFmtId="3" fontId="41" fillId="0" borderId="878" xfId="7" applyNumberFormat="1" applyFont="1" applyFill="1" applyBorder="1" applyAlignment="1" applyProtection="1">
      <alignment horizontal="center" vertical="center"/>
      <protection locked="0"/>
    </xf>
    <xf numFmtId="3" fontId="41" fillId="0" borderId="878" xfId="7" applyNumberFormat="1" applyFont="1" applyFill="1" applyBorder="1" applyAlignment="1" applyProtection="1">
      <alignment horizontal="left" vertical="center"/>
      <protection locked="0"/>
    </xf>
    <xf numFmtId="49" fontId="41" fillId="14" borderId="87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8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81" xfId="7" applyNumberFormat="1" applyFont="1" applyFill="1" applyBorder="1" applyAlignment="1" applyProtection="1">
      <alignment horizontal="right" vertical="center"/>
      <protection locked="0"/>
    </xf>
    <xf numFmtId="3" fontId="43" fillId="0" borderId="882" xfId="7" applyNumberFormat="1" applyFont="1" applyFill="1" applyBorder="1" applyAlignment="1" applyProtection="1">
      <alignment horizontal="center" vertical="center"/>
      <protection locked="0"/>
    </xf>
    <xf numFmtId="3" fontId="41" fillId="0" borderId="882" xfId="7" applyNumberFormat="1" applyFont="1" applyFill="1" applyBorder="1" applyAlignment="1" applyProtection="1">
      <alignment horizontal="center" vertical="center"/>
      <protection locked="0"/>
    </xf>
    <xf numFmtId="3" fontId="41" fillId="0" borderId="882" xfId="7" applyNumberFormat="1" applyFont="1" applyFill="1" applyBorder="1" applyAlignment="1" applyProtection="1">
      <alignment horizontal="left" vertical="center"/>
      <protection locked="0"/>
    </xf>
    <xf numFmtId="49" fontId="41" fillId="14" borderId="88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8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85" xfId="7" applyNumberFormat="1" applyFont="1" applyFill="1" applyBorder="1" applyAlignment="1" applyProtection="1">
      <alignment horizontal="right" vertical="center"/>
      <protection locked="0"/>
    </xf>
    <xf numFmtId="3" fontId="43" fillId="0" borderId="886" xfId="7" applyNumberFormat="1" applyFont="1" applyFill="1" applyBorder="1" applyAlignment="1" applyProtection="1">
      <alignment horizontal="center" vertical="center"/>
      <protection locked="0"/>
    </xf>
    <xf numFmtId="3" fontId="41" fillId="0" borderId="886" xfId="7" applyNumberFormat="1" applyFont="1" applyFill="1" applyBorder="1" applyAlignment="1" applyProtection="1">
      <alignment horizontal="center" vertical="center"/>
      <protection locked="0"/>
    </xf>
    <xf numFmtId="3" fontId="41" fillId="0" borderId="886" xfId="7" applyNumberFormat="1" applyFont="1" applyFill="1" applyBorder="1" applyAlignment="1" applyProtection="1">
      <alignment horizontal="left" vertical="center"/>
      <protection locked="0"/>
    </xf>
    <xf numFmtId="3" fontId="43" fillId="6" borderId="223" xfId="7" applyNumberFormat="1" applyFont="1" applyFill="1" applyBorder="1" applyAlignment="1" applyProtection="1">
      <alignment horizontal="right" vertical="center"/>
      <protection locked="0"/>
    </xf>
    <xf numFmtId="3" fontId="41" fillId="6" borderId="888" xfId="7" applyNumberFormat="1" applyFont="1" applyFill="1" applyBorder="1" applyAlignment="1" applyProtection="1">
      <alignment horizontal="right" vertical="center"/>
      <protection locked="0"/>
    </xf>
    <xf numFmtId="3" fontId="43" fillId="0" borderId="889" xfId="7" applyNumberFormat="1" applyFont="1" applyFill="1" applyBorder="1" applyAlignment="1" applyProtection="1">
      <alignment horizontal="center" vertical="center"/>
      <protection locked="0"/>
    </xf>
    <xf numFmtId="3" fontId="41" fillId="0" borderId="889" xfId="7" applyNumberFormat="1" applyFont="1" applyFill="1" applyBorder="1" applyAlignment="1" applyProtection="1">
      <alignment horizontal="center" vertical="center"/>
      <protection locked="0"/>
    </xf>
    <xf numFmtId="3" fontId="41" fillId="0" borderId="889" xfId="7" applyNumberFormat="1" applyFont="1" applyFill="1" applyBorder="1" applyAlignment="1" applyProtection="1">
      <alignment horizontal="left" vertical="center"/>
      <protection locked="0"/>
    </xf>
    <xf numFmtId="3" fontId="42" fillId="0" borderId="891" xfId="7" applyNumberFormat="1" applyFont="1" applyFill="1" applyBorder="1" applyAlignment="1" applyProtection="1">
      <alignment horizontal="right" vertical="center"/>
      <protection locked="0"/>
    </xf>
    <xf numFmtId="3" fontId="43" fillId="0" borderId="892" xfId="7" applyNumberFormat="1" applyFont="1" applyFill="1" applyBorder="1" applyAlignment="1" applyProtection="1">
      <alignment horizontal="center" vertical="center"/>
      <protection locked="0"/>
    </xf>
    <xf numFmtId="3" fontId="41" fillId="0" borderId="892" xfId="7" applyNumberFormat="1" applyFont="1" applyFill="1" applyBorder="1" applyAlignment="1" applyProtection="1">
      <alignment horizontal="center" vertical="center"/>
      <protection locked="0"/>
    </xf>
    <xf numFmtId="3" fontId="41" fillId="0" borderId="892" xfId="7" applyNumberFormat="1" applyFont="1" applyFill="1" applyBorder="1" applyAlignment="1" applyProtection="1">
      <alignment horizontal="left" vertical="center"/>
      <protection locked="0"/>
    </xf>
    <xf numFmtId="49" fontId="41" fillId="14" borderId="8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9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95" xfId="9" applyNumberFormat="1" applyFont="1" applyBorder="1" applyAlignment="1">
      <alignment horizontal="right" vertical="center"/>
    </xf>
    <xf numFmtId="3" fontId="43" fillId="0" borderId="896" xfId="7" applyNumberFormat="1" applyFont="1" applyFill="1" applyBorder="1" applyAlignment="1" applyProtection="1">
      <alignment horizontal="center" vertical="center"/>
      <protection locked="0"/>
    </xf>
    <xf numFmtId="3" fontId="41" fillId="0" borderId="896" xfId="7" applyNumberFormat="1" applyFont="1" applyFill="1" applyBorder="1" applyAlignment="1" applyProtection="1">
      <alignment horizontal="center" vertical="center"/>
      <protection locked="0"/>
    </xf>
    <xf numFmtId="3" fontId="41" fillId="0" borderId="896" xfId="7" applyNumberFormat="1" applyFont="1" applyFill="1" applyBorder="1" applyAlignment="1" applyProtection="1">
      <alignment horizontal="left" vertical="center"/>
      <protection locked="0"/>
    </xf>
    <xf numFmtId="49" fontId="41" fillId="14" borderId="89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9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899" xfId="9" applyNumberFormat="1" applyFont="1" applyBorder="1" applyAlignment="1">
      <alignment horizontal="right" vertical="center"/>
    </xf>
    <xf numFmtId="3" fontId="43" fillId="0" borderId="900" xfId="7" applyNumberFormat="1" applyFont="1" applyFill="1" applyBorder="1" applyAlignment="1" applyProtection="1">
      <alignment horizontal="center" vertical="center"/>
      <protection locked="0"/>
    </xf>
    <xf numFmtId="3" fontId="41" fillId="0" borderId="900" xfId="7" applyNumberFormat="1" applyFont="1" applyFill="1" applyBorder="1" applyAlignment="1" applyProtection="1">
      <alignment horizontal="center" vertical="center"/>
      <protection locked="0"/>
    </xf>
    <xf numFmtId="3" fontId="41" fillId="0" borderId="900" xfId="7" applyNumberFormat="1" applyFont="1" applyFill="1" applyBorder="1" applyAlignment="1" applyProtection="1">
      <alignment horizontal="left" vertical="center"/>
      <protection locked="0"/>
    </xf>
    <xf numFmtId="49" fontId="41" fillId="14" borderId="9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03" xfId="9" applyNumberFormat="1" applyFont="1" applyBorder="1" applyAlignment="1">
      <alignment horizontal="right" vertical="center"/>
    </xf>
    <xf numFmtId="3" fontId="43" fillId="0" borderId="904" xfId="7" applyNumberFormat="1" applyFont="1" applyFill="1" applyBorder="1" applyAlignment="1" applyProtection="1">
      <alignment horizontal="center" vertical="center"/>
      <protection locked="0"/>
    </xf>
    <xf numFmtId="3" fontId="41" fillId="0" borderId="904" xfId="7" applyNumberFormat="1" applyFont="1" applyFill="1" applyBorder="1" applyAlignment="1" applyProtection="1">
      <alignment horizontal="center" vertical="center"/>
      <protection locked="0"/>
    </xf>
    <xf numFmtId="3" fontId="41" fillId="0" borderId="904" xfId="7" applyNumberFormat="1" applyFont="1" applyFill="1" applyBorder="1" applyAlignment="1" applyProtection="1">
      <alignment horizontal="left" vertical="center"/>
      <protection locked="0"/>
    </xf>
    <xf numFmtId="49" fontId="41" fillId="14" borderId="9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07" xfId="9" applyNumberFormat="1" applyFont="1" applyBorder="1" applyAlignment="1">
      <alignment horizontal="right" vertical="center"/>
    </xf>
    <xf numFmtId="3" fontId="43" fillId="0" borderId="908" xfId="7" applyNumberFormat="1" applyFont="1" applyFill="1" applyBorder="1" applyAlignment="1" applyProtection="1">
      <alignment horizontal="center" vertical="center"/>
      <protection locked="0"/>
    </xf>
    <xf numFmtId="3" fontId="41" fillId="0" borderId="908" xfId="7" applyNumberFormat="1" applyFont="1" applyFill="1" applyBorder="1" applyAlignment="1" applyProtection="1">
      <alignment horizontal="center" vertical="center"/>
      <protection locked="0"/>
    </xf>
    <xf numFmtId="3" fontId="41" fillId="0" borderId="908" xfId="7" applyNumberFormat="1" applyFont="1" applyFill="1" applyBorder="1" applyAlignment="1" applyProtection="1">
      <alignment horizontal="left" vertical="center"/>
      <protection locked="0"/>
    </xf>
    <xf numFmtId="49" fontId="41" fillId="14" borderId="90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1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11" xfId="9" applyNumberFormat="1" applyFont="1" applyBorder="1" applyAlignment="1">
      <alignment horizontal="right" vertical="center"/>
    </xf>
    <xf numFmtId="3" fontId="43" fillId="0" borderId="912" xfId="7" applyNumberFormat="1" applyFont="1" applyFill="1" applyBorder="1" applyAlignment="1" applyProtection="1">
      <alignment horizontal="center" vertical="center"/>
      <protection locked="0"/>
    </xf>
    <xf numFmtId="3" fontId="41" fillId="0" borderId="912" xfId="7" applyNumberFormat="1" applyFont="1" applyFill="1" applyBorder="1" applyAlignment="1" applyProtection="1">
      <alignment horizontal="center" vertical="center"/>
      <protection locked="0"/>
    </xf>
    <xf numFmtId="3" fontId="41" fillId="0" borderId="912" xfId="7" applyNumberFormat="1" applyFont="1" applyFill="1" applyBorder="1" applyAlignment="1" applyProtection="1">
      <alignment horizontal="left" vertical="center"/>
      <protection locked="0"/>
    </xf>
    <xf numFmtId="3" fontId="41" fillId="0" borderId="915" xfId="7" applyNumberFormat="1" applyFont="1" applyFill="1" applyBorder="1" applyAlignment="1" applyProtection="1">
      <alignment horizontal="right" vertical="center"/>
      <protection locked="0"/>
    </xf>
    <xf numFmtId="3" fontId="43" fillId="0" borderId="916" xfId="7" applyNumberFormat="1" applyFont="1" applyFill="1" applyBorder="1" applyAlignment="1" applyProtection="1">
      <alignment horizontal="center" vertical="center"/>
      <protection locked="0"/>
    </xf>
    <xf numFmtId="3" fontId="41" fillId="0" borderId="916" xfId="7" applyNumberFormat="1" applyFont="1" applyFill="1" applyBorder="1" applyAlignment="1" applyProtection="1">
      <alignment horizontal="center" vertical="center"/>
      <protection locked="0"/>
    </xf>
    <xf numFmtId="3" fontId="41" fillId="0" borderId="916" xfId="7" applyNumberFormat="1" applyFont="1" applyFill="1" applyBorder="1" applyAlignment="1" applyProtection="1">
      <alignment horizontal="left" vertical="center"/>
      <protection locked="0"/>
    </xf>
    <xf numFmtId="3" fontId="42" fillId="6" borderId="915" xfId="7" applyNumberFormat="1" applyFont="1" applyFill="1" applyBorder="1" applyAlignment="1" applyProtection="1">
      <alignment horizontal="right" vertical="center"/>
      <protection locked="0"/>
    </xf>
    <xf numFmtId="49" fontId="41" fillId="14" borderId="918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91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0" xfId="7" applyNumberFormat="1" applyFont="1" applyFill="1" applyBorder="1" applyAlignment="1" applyProtection="1">
      <alignment horizontal="center" vertical="center" wrapText="1"/>
      <protection locked="0"/>
    </xf>
    <xf numFmtId="0" fontId="85" fillId="6" borderId="21" xfId="0" applyFont="1" applyFill="1" applyBorder="1" applyAlignment="1">
      <alignment horizontal="center" vertical="center" wrapText="1"/>
    </xf>
    <xf numFmtId="3" fontId="41" fillId="6" borderId="13" xfId="7" applyNumberFormat="1" applyFont="1" applyFill="1" applyBorder="1" applyAlignment="1" applyProtection="1">
      <alignment horizontal="right" vertical="center"/>
      <protection locked="0"/>
    </xf>
    <xf numFmtId="49" fontId="41" fillId="14" borderId="9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2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21" xfId="7" applyNumberFormat="1" applyFont="1" applyFill="1" applyBorder="1" applyAlignment="1" applyProtection="1">
      <alignment horizontal="right" vertical="center"/>
      <protection locked="0"/>
    </xf>
    <xf numFmtId="3" fontId="43" fillId="0" borderId="922" xfId="7" applyNumberFormat="1" applyFont="1" applyFill="1" applyBorder="1" applyAlignment="1" applyProtection="1">
      <alignment horizontal="center" vertical="center"/>
      <protection locked="0"/>
    </xf>
    <xf numFmtId="3" fontId="41" fillId="0" borderId="922" xfId="7" applyNumberFormat="1" applyFont="1" applyFill="1" applyBorder="1" applyAlignment="1" applyProtection="1">
      <alignment horizontal="center" vertical="center"/>
      <protection locked="0"/>
    </xf>
    <xf numFmtId="3" fontId="41" fillId="0" borderId="922" xfId="7" applyNumberFormat="1" applyFont="1" applyFill="1" applyBorder="1" applyAlignment="1" applyProtection="1">
      <alignment horizontal="left" vertical="center"/>
      <protection locked="0"/>
    </xf>
    <xf numFmtId="49" fontId="41" fillId="14" borderId="91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92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1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926" xfId="7" applyNumberFormat="1" applyFont="1" applyFill="1" applyBorder="1" applyAlignment="1" applyProtection="1">
      <alignment horizontal="right" vertical="center"/>
      <protection locked="0"/>
    </xf>
    <xf numFmtId="3" fontId="43" fillId="0" borderId="927" xfId="7" applyNumberFormat="1" applyFont="1" applyFill="1" applyBorder="1" applyAlignment="1" applyProtection="1">
      <alignment horizontal="center" vertical="center"/>
      <protection locked="0"/>
    </xf>
    <xf numFmtId="3" fontId="41" fillId="0" borderId="927" xfId="7" applyNumberFormat="1" applyFont="1" applyFill="1" applyBorder="1" applyAlignment="1" applyProtection="1">
      <alignment horizontal="center" vertical="center"/>
      <protection locked="0"/>
    </xf>
    <xf numFmtId="3" fontId="41" fillId="0" borderId="927" xfId="7" applyNumberFormat="1" applyFont="1" applyFill="1" applyBorder="1" applyAlignment="1" applyProtection="1">
      <alignment horizontal="left" vertical="center"/>
      <protection locked="0"/>
    </xf>
    <xf numFmtId="3" fontId="42" fillId="0" borderId="930" xfId="7" applyNumberFormat="1" applyFont="1" applyFill="1" applyBorder="1" applyAlignment="1" applyProtection="1">
      <alignment horizontal="right" vertical="center"/>
      <protection locked="0"/>
    </xf>
    <xf numFmtId="3" fontId="43" fillId="0" borderId="931" xfId="7" applyNumberFormat="1" applyFont="1" applyFill="1" applyBorder="1" applyAlignment="1" applyProtection="1">
      <alignment horizontal="center" vertical="center"/>
      <protection locked="0"/>
    </xf>
    <xf numFmtId="3" fontId="41" fillId="0" borderId="931" xfId="7" applyNumberFormat="1" applyFont="1" applyFill="1" applyBorder="1" applyAlignment="1" applyProtection="1">
      <alignment horizontal="center" vertical="center"/>
      <protection locked="0"/>
    </xf>
    <xf numFmtId="3" fontId="41" fillId="0" borderId="931" xfId="7" applyNumberFormat="1" applyFont="1" applyFill="1" applyBorder="1" applyAlignment="1" applyProtection="1">
      <alignment horizontal="left" vertical="center"/>
      <protection locked="0"/>
    </xf>
    <xf numFmtId="49" fontId="41" fillId="14" borderId="93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3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34" xfId="7" applyNumberFormat="1" applyFont="1" applyFill="1" applyBorder="1" applyAlignment="1" applyProtection="1">
      <alignment horizontal="right" vertical="center"/>
      <protection locked="0"/>
    </xf>
    <xf numFmtId="3" fontId="43" fillId="0" borderId="935" xfId="7" applyNumberFormat="1" applyFont="1" applyFill="1" applyBorder="1" applyAlignment="1" applyProtection="1">
      <alignment horizontal="center" vertical="center"/>
      <protection locked="0"/>
    </xf>
    <xf numFmtId="3" fontId="41" fillId="0" borderId="935" xfId="7" applyNumberFormat="1" applyFont="1" applyFill="1" applyBorder="1" applyAlignment="1" applyProtection="1">
      <alignment horizontal="center" vertical="center"/>
      <protection locked="0"/>
    </xf>
    <xf numFmtId="3" fontId="41" fillId="0" borderId="935" xfId="7" applyNumberFormat="1" applyFont="1" applyFill="1" applyBorder="1" applyAlignment="1" applyProtection="1">
      <alignment horizontal="left" vertical="center"/>
      <protection locked="0"/>
    </xf>
    <xf numFmtId="49" fontId="41" fillId="14" borderId="93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3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38" xfId="7" applyNumberFormat="1" applyFont="1" applyFill="1" applyBorder="1" applyAlignment="1" applyProtection="1">
      <alignment horizontal="right" vertical="center"/>
      <protection locked="0"/>
    </xf>
    <xf numFmtId="3" fontId="43" fillId="0" borderId="939" xfId="7" applyNumberFormat="1" applyFont="1" applyFill="1" applyBorder="1" applyAlignment="1" applyProtection="1">
      <alignment horizontal="center" vertical="center"/>
      <protection locked="0"/>
    </xf>
    <xf numFmtId="3" fontId="41" fillId="0" borderId="939" xfId="7" applyNumberFormat="1" applyFont="1" applyFill="1" applyBorder="1" applyAlignment="1" applyProtection="1">
      <alignment horizontal="center" vertical="center"/>
      <protection locked="0"/>
    </xf>
    <xf numFmtId="3" fontId="41" fillId="0" borderId="939" xfId="7" applyNumberFormat="1" applyFont="1" applyFill="1" applyBorder="1" applyAlignment="1" applyProtection="1">
      <alignment horizontal="left" vertical="center"/>
      <protection locked="0"/>
    </xf>
    <xf numFmtId="49" fontId="41" fillId="14" borderId="9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42" xfId="7" applyNumberFormat="1" applyFont="1" applyFill="1" applyBorder="1" applyAlignment="1" applyProtection="1">
      <alignment horizontal="right" vertical="center"/>
      <protection locked="0"/>
    </xf>
    <xf numFmtId="3" fontId="43" fillId="0" borderId="943" xfId="7" applyNumberFormat="1" applyFont="1" applyFill="1" applyBorder="1" applyAlignment="1" applyProtection="1">
      <alignment horizontal="center" vertical="center"/>
      <protection locked="0"/>
    </xf>
    <xf numFmtId="3" fontId="41" fillId="0" borderId="943" xfId="7" applyNumberFormat="1" applyFont="1" applyFill="1" applyBorder="1" applyAlignment="1" applyProtection="1">
      <alignment horizontal="center" vertical="center"/>
      <protection locked="0"/>
    </xf>
    <xf numFmtId="3" fontId="41" fillId="0" borderId="943" xfId="7" applyNumberFormat="1" applyFont="1" applyFill="1" applyBorder="1" applyAlignment="1" applyProtection="1">
      <alignment horizontal="left" vertical="center"/>
      <protection locked="0"/>
    </xf>
    <xf numFmtId="49" fontId="41" fillId="14" borderId="9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46" xfId="7" applyNumberFormat="1" applyFont="1" applyFill="1" applyBorder="1" applyAlignment="1" applyProtection="1">
      <alignment horizontal="right" vertical="center"/>
      <protection locked="0"/>
    </xf>
    <xf numFmtId="3" fontId="43" fillId="0" borderId="947" xfId="7" applyNumberFormat="1" applyFont="1" applyFill="1" applyBorder="1" applyAlignment="1" applyProtection="1">
      <alignment horizontal="center" vertical="center"/>
      <protection locked="0"/>
    </xf>
    <xf numFmtId="3" fontId="41" fillId="0" borderId="947" xfId="7" applyNumberFormat="1" applyFont="1" applyFill="1" applyBorder="1" applyAlignment="1" applyProtection="1">
      <alignment horizontal="center" vertical="center"/>
      <protection locked="0"/>
    </xf>
    <xf numFmtId="3" fontId="41" fillId="0" borderId="947" xfId="7" applyNumberFormat="1" applyFont="1" applyFill="1" applyBorder="1" applyAlignment="1" applyProtection="1">
      <alignment horizontal="left" vertical="center"/>
      <protection locked="0"/>
    </xf>
    <xf numFmtId="49" fontId="41" fillId="14" borderId="9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50" xfId="7" applyNumberFormat="1" applyFont="1" applyFill="1" applyBorder="1" applyAlignment="1" applyProtection="1">
      <alignment horizontal="right" vertical="center"/>
      <protection locked="0"/>
    </xf>
    <xf numFmtId="3" fontId="43" fillId="0" borderId="951" xfId="7" applyNumberFormat="1" applyFont="1" applyFill="1" applyBorder="1" applyAlignment="1" applyProtection="1">
      <alignment horizontal="center" vertical="center"/>
      <protection locked="0"/>
    </xf>
    <xf numFmtId="3" fontId="41" fillId="0" borderId="951" xfId="7" applyNumberFormat="1" applyFont="1" applyFill="1" applyBorder="1" applyAlignment="1" applyProtection="1">
      <alignment horizontal="center" vertical="center"/>
      <protection locked="0"/>
    </xf>
    <xf numFmtId="3" fontId="41" fillId="0" borderId="951" xfId="7" applyNumberFormat="1" applyFont="1" applyFill="1" applyBorder="1" applyAlignment="1" applyProtection="1">
      <alignment horizontal="left" vertical="center"/>
      <protection locked="0"/>
    </xf>
    <xf numFmtId="49" fontId="41" fillId="14" borderId="9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54" xfId="7" applyNumberFormat="1" applyFont="1" applyFill="1" applyBorder="1" applyAlignment="1" applyProtection="1">
      <alignment horizontal="right" vertical="center"/>
      <protection locked="0"/>
    </xf>
    <xf numFmtId="3" fontId="43" fillId="0" borderId="955" xfId="7" applyNumberFormat="1" applyFont="1" applyFill="1" applyBorder="1" applyAlignment="1" applyProtection="1">
      <alignment horizontal="center" vertical="center"/>
      <protection locked="0"/>
    </xf>
    <xf numFmtId="3" fontId="41" fillId="0" borderId="955" xfId="7" applyNumberFormat="1" applyFont="1" applyFill="1" applyBorder="1" applyAlignment="1" applyProtection="1">
      <alignment horizontal="center" vertical="center"/>
      <protection locked="0"/>
    </xf>
    <xf numFmtId="3" fontId="41" fillId="0" borderId="955" xfId="7" applyNumberFormat="1" applyFont="1" applyFill="1" applyBorder="1" applyAlignment="1" applyProtection="1">
      <alignment horizontal="left" vertical="center"/>
      <protection locked="0"/>
    </xf>
    <xf numFmtId="49" fontId="41" fillId="14" borderId="7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57" xfId="7" applyNumberFormat="1" applyFont="1" applyFill="1" applyBorder="1" applyAlignment="1" applyProtection="1">
      <alignment horizontal="right" vertical="center"/>
      <protection locked="0"/>
    </xf>
    <xf numFmtId="3" fontId="43" fillId="0" borderId="958" xfId="7" applyNumberFormat="1" applyFont="1" applyFill="1" applyBorder="1" applyAlignment="1" applyProtection="1">
      <alignment horizontal="center" vertical="center"/>
      <protection locked="0"/>
    </xf>
    <xf numFmtId="3" fontId="41" fillId="0" borderId="958" xfId="7" applyNumberFormat="1" applyFont="1" applyFill="1" applyBorder="1" applyAlignment="1" applyProtection="1">
      <alignment horizontal="center" vertical="center"/>
      <protection locked="0"/>
    </xf>
    <xf numFmtId="3" fontId="41" fillId="0" borderId="958" xfId="7" applyNumberFormat="1" applyFont="1" applyFill="1" applyBorder="1" applyAlignment="1" applyProtection="1">
      <alignment horizontal="left" vertical="center"/>
      <protection locked="0"/>
    </xf>
    <xf numFmtId="3" fontId="42" fillId="0" borderId="960" xfId="7" applyNumberFormat="1" applyFont="1" applyFill="1" applyBorder="1" applyAlignment="1" applyProtection="1">
      <alignment horizontal="right" vertical="center"/>
      <protection locked="0"/>
    </xf>
    <xf numFmtId="3" fontId="43" fillId="0" borderId="961" xfId="7" applyNumberFormat="1" applyFont="1" applyFill="1" applyBorder="1" applyAlignment="1" applyProtection="1">
      <alignment horizontal="center" vertical="center"/>
      <protection locked="0"/>
    </xf>
    <xf numFmtId="3" fontId="41" fillId="0" borderId="961" xfId="7" applyNumberFormat="1" applyFont="1" applyFill="1" applyBorder="1" applyAlignment="1" applyProtection="1">
      <alignment horizontal="center" vertical="center"/>
      <protection locked="0"/>
    </xf>
    <xf numFmtId="3" fontId="41" fillId="0" borderId="961" xfId="7" applyNumberFormat="1" applyFont="1" applyFill="1" applyBorder="1" applyAlignment="1" applyProtection="1">
      <alignment horizontal="left" vertical="center"/>
      <protection locked="0"/>
    </xf>
    <xf numFmtId="49" fontId="41" fillId="14" borderId="96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6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64" xfId="7" applyNumberFormat="1" applyFont="1" applyFill="1" applyBorder="1" applyAlignment="1" applyProtection="1">
      <alignment horizontal="right" vertical="center"/>
      <protection locked="0"/>
    </xf>
    <xf numFmtId="3" fontId="43" fillId="0" borderId="965" xfId="7" applyNumberFormat="1" applyFont="1" applyFill="1" applyBorder="1" applyAlignment="1" applyProtection="1">
      <alignment horizontal="center" vertical="center"/>
      <protection locked="0"/>
    </xf>
    <xf numFmtId="3" fontId="41" fillId="0" borderId="965" xfId="7" applyNumberFormat="1" applyFont="1" applyFill="1" applyBorder="1" applyAlignment="1" applyProtection="1">
      <alignment horizontal="center" vertical="center"/>
      <protection locked="0"/>
    </xf>
    <xf numFmtId="3" fontId="41" fillId="0" borderId="965" xfId="7" applyNumberFormat="1" applyFont="1" applyFill="1" applyBorder="1" applyAlignment="1" applyProtection="1">
      <alignment horizontal="left" vertical="center"/>
      <protection locked="0"/>
    </xf>
    <xf numFmtId="49" fontId="41" fillId="14" borderId="96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68" xfId="7" applyNumberFormat="1" applyFont="1" applyFill="1" applyBorder="1" applyAlignment="1" applyProtection="1">
      <alignment horizontal="right" vertical="center"/>
      <protection locked="0"/>
    </xf>
    <xf numFmtId="3" fontId="43" fillId="0" borderId="969" xfId="7" applyNumberFormat="1" applyFont="1" applyFill="1" applyBorder="1" applyAlignment="1" applyProtection="1">
      <alignment horizontal="center" vertical="center"/>
      <protection locked="0"/>
    </xf>
    <xf numFmtId="3" fontId="41" fillId="0" borderId="969" xfId="7" applyNumberFormat="1" applyFont="1" applyFill="1" applyBorder="1" applyAlignment="1" applyProtection="1">
      <alignment horizontal="center" vertical="center"/>
      <protection locked="0"/>
    </xf>
    <xf numFmtId="3" fontId="41" fillId="0" borderId="969" xfId="7" applyNumberFormat="1" applyFont="1" applyFill="1" applyBorder="1" applyAlignment="1" applyProtection="1">
      <alignment horizontal="left" vertical="center"/>
      <protection locked="0"/>
    </xf>
    <xf numFmtId="49" fontId="41" fillId="14" borderId="9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7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72" xfId="7" applyNumberFormat="1" applyFont="1" applyFill="1" applyBorder="1" applyAlignment="1" applyProtection="1">
      <alignment horizontal="right" vertical="center"/>
      <protection locked="0"/>
    </xf>
    <xf numFmtId="3" fontId="43" fillId="0" borderId="973" xfId="7" applyNumberFormat="1" applyFont="1" applyFill="1" applyBorder="1" applyAlignment="1" applyProtection="1">
      <alignment horizontal="center" vertical="center"/>
      <protection locked="0"/>
    </xf>
    <xf numFmtId="3" fontId="41" fillId="0" borderId="973" xfId="7" applyNumberFormat="1" applyFont="1" applyFill="1" applyBorder="1" applyAlignment="1" applyProtection="1">
      <alignment horizontal="center" vertical="center"/>
      <protection locked="0"/>
    </xf>
    <xf numFmtId="3" fontId="41" fillId="0" borderId="973" xfId="7" applyNumberFormat="1" applyFont="1" applyFill="1" applyBorder="1" applyAlignment="1" applyProtection="1">
      <alignment horizontal="left" vertical="center"/>
      <protection locked="0"/>
    </xf>
    <xf numFmtId="49" fontId="41" fillId="14" borderId="852" xfId="7" applyNumberFormat="1" applyFont="1" applyFill="1" applyBorder="1" applyAlignment="1" applyProtection="1">
      <alignment vertical="center" wrapText="1"/>
      <protection locked="0"/>
    </xf>
    <xf numFmtId="49" fontId="41" fillId="14" borderId="81" xfId="7" applyNumberFormat="1" applyFont="1" applyFill="1" applyBorder="1" applyAlignment="1" applyProtection="1">
      <alignment vertical="center" wrapText="1"/>
      <protection locked="0"/>
    </xf>
    <xf numFmtId="49" fontId="41" fillId="14" borderId="97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7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77" xfId="7" applyNumberFormat="1" applyFont="1" applyFill="1" applyBorder="1" applyAlignment="1" applyProtection="1">
      <alignment horizontal="right" vertical="center"/>
      <protection locked="0"/>
    </xf>
    <xf numFmtId="3" fontId="43" fillId="0" borderId="978" xfId="7" applyNumberFormat="1" applyFont="1" applyFill="1" applyBorder="1" applyAlignment="1" applyProtection="1">
      <alignment horizontal="center" vertical="center"/>
      <protection locked="0"/>
    </xf>
    <xf numFmtId="3" fontId="41" fillId="0" borderId="978" xfId="7" applyNumberFormat="1" applyFont="1" applyFill="1" applyBorder="1" applyAlignment="1" applyProtection="1">
      <alignment horizontal="center" vertical="center"/>
      <protection locked="0"/>
    </xf>
    <xf numFmtId="3" fontId="41" fillId="0" borderId="978" xfId="7" applyNumberFormat="1" applyFont="1" applyFill="1" applyBorder="1" applyAlignment="1" applyProtection="1">
      <alignment horizontal="left" vertical="center"/>
      <protection locked="0"/>
    </xf>
    <xf numFmtId="49" fontId="41" fillId="14" borderId="97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8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81" xfId="7" applyNumberFormat="1" applyFont="1" applyFill="1" applyBorder="1" applyAlignment="1" applyProtection="1">
      <alignment horizontal="right" vertical="center"/>
      <protection locked="0"/>
    </xf>
    <xf numFmtId="3" fontId="43" fillId="0" borderId="982" xfId="7" applyNumberFormat="1" applyFont="1" applyFill="1" applyBorder="1" applyAlignment="1" applyProtection="1">
      <alignment horizontal="center" vertical="center"/>
      <protection locked="0"/>
    </xf>
    <xf numFmtId="3" fontId="41" fillId="0" borderId="982" xfId="7" applyNumberFormat="1" applyFont="1" applyFill="1" applyBorder="1" applyAlignment="1" applyProtection="1">
      <alignment horizontal="center" vertical="center"/>
      <protection locked="0"/>
    </xf>
    <xf numFmtId="3" fontId="41" fillId="0" borderId="982" xfId="7" applyNumberFormat="1" applyFont="1" applyFill="1" applyBorder="1" applyAlignment="1" applyProtection="1">
      <alignment horizontal="left" vertical="center"/>
      <protection locked="0"/>
    </xf>
    <xf numFmtId="49" fontId="41" fillId="14" borderId="98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8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85" xfId="7" applyNumberFormat="1" applyFont="1" applyFill="1" applyBorder="1" applyAlignment="1" applyProtection="1">
      <alignment horizontal="right" vertical="center"/>
      <protection locked="0"/>
    </xf>
    <xf numFmtId="3" fontId="43" fillId="0" borderId="986" xfId="7" applyNumberFormat="1" applyFont="1" applyFill="1" applyBorder="1" applyAlignment="1" applyProtection="1">
      <alignment horizontal="center" vertical="center"/>
      <protection locked="0"/>
    </xf>
    <xf numFmtId="3" fontId="41" fillId="0" borderId="986" xfId="7" applyNumberFormat="1" applyFont="1" applyFill="1" applyBorder="1" applyAlignment="1" applyProtection="1">
      <alignment horizontal="center" vertical="center"/>
      <protection locked="0"/>
    </xf>
    <xf numFmtId="3" fontId="41" fillId="0" borderId="986" xfId="7" applyNumberFormat="1" applyFont="1" applyFill="1" applyBorder="1" applyAlignment="1" applyProtection="1">
      <alignment horizontal="left" vertical="center"/>
      <protection locked="0"/>
    </xf>
    <xf numFmtId="3" fontId="41" fillId="0" borderId="988" xfId="7" applyNumberFormat="1" applyFont="1" applyFill="1" applyBorder="1" applyAlignment="1" applyProtection="1">
      <alignment horizontal="right" vertical="center"/>
      <protection locked="0"/>
    </xf>
    <xf numFmtId="3" fontId="43" fillId="0" borderId="989" xfId="7" applyNumberFormat="1" applyFont="1" applyFill="1" applyBorder="1" applyAlignment="1" applyProtection="1">
      <alignment horizontal="center" vertical="center"/>
      <protection locked="0"/>
    </xf>
    <xf numFmtId="3" fontId="41" fillId="0" borderId="989" xfId="7" applyNumberFormat="1" applyFont="1" applyFill="1" applyBorder="1" applyAlignment="1" applyProtection="1">
      <alignment horizontal="center" vertical="center"/>
      <protection locked="0"/>
    </xf>
    <xf numFmtId="3" fontId="41" fillId="0" borderId="989" xfId="7" applyNumberFormat="1" applyFont="1" applyFill="1" applyBorder="1" applyAlignment="1" applyProtection="1">
      <alignment horizontal="left" vertical="center"/>
      <protection locked="0"/>
    </xf>
    <xf numFmtId="3" fontId="42" fillId="0" borderId="991" xfId="7" applyNumberFormat="1" applyFont="1" applyFill="1" applyBorder="1" applyAlignment="1" applyProtection="1">
      <alignment horizontal="right" vertical="center"/>
      <protection locked="0"/>
    </xf>
    <xf numFmtId="3" fontId="43" fillId="0" borderId="992" xfId="7" applyNumberFormat="1" applyFont="1" applyFill="1" applyBorder="1" applyAlignment="1" applyProtection="1">
      <alignment horizontal="center" vertical="center"/>
      <protection locked="0"/>
    </xf>
    <xf numFmtId="3" fontId="41" fillId="0" borderId="992" xfId="7" applyNumberFormat="1" applyFont="1" applyFill="1" applyBorder="1" applyAlignment="1" applyProtection="1">
      <alignment horizontal="center" vertical="center"/>
      <protection locked="0"/>
    </xf>
    <xf numFmtId="3" fontId="41" fillId="0" borderId="992" xfId="7" applyNumberFormat="1" applyFont="1" applyFill="1" applyBorder="1" applyAlignment="1" applyProtection="1">
      <alignment horizontal="left" vertical="center"/>
      <protection locked="0"/>
    </xf>
    <xf numFmtId="49" fontId="41" fillId="14" borderId="9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9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95" xfId="7" applyNumberFormat="1" applyFont="1" applyFill="1" applyBorder="1" applyAlignment="1" applyProtection="1">
      <alignment horizontal="right" vertical="center"/>
      <protection locked="0"/>
    </xf>
    <xf numFmtId="3" fontId="43" fillId="0" borderId="996" xfId="7" applyNumberFormat="1" applyFont="1" applyFill="1" applyBorder="1" applyAlignment="1" applyProtection="1">
      <alignment horizontal="center" vertical="center"/>
      <protection locked="0"/>
    </xf>
    <xf numFmtId="3" fontId="41" fillId="0" borderId="996" xfId="7" applyNumberFormat="1" applyFont="1" applyFill="1" applyBorder="1" applyAlignment="1" applyProtection="1">
      <alignment horizontal="center" vertical="center"/>
      <protection locked="0"/>
    </xf>
    <xf numFmtId="3" fontId="41" fillId="0" borderId="996" xfId="7" applyNumberFormat="1" applyFont="1" applyFill="1" applyBorder="1" applyAlignment="1" applyProtection="1">
      <alignment horizontal="left" vertical="center"/>
      <protection locked="0"/>
    </xf>
    <xf numFmtId="49" fontId="41" fillId="14" borderId="99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9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999" xfId="7" applyNumberFormat="1" applyFont="1" applyFill="1" applyBorder="1" applyAlignment="1" applyProtection="1">
      <alignment horizontal="right" vertical="center"/>
      <protection locked="0"/>
    </xf>
    <xf numFmtId="3" fontId="43" fillId="0" borderId="1000" xfId="7" applyNumberFormat="1" applyFont="1" applyFill="1" applyBorder="1" applyAlignment="1" applyProtection="1">
      <alignment horizontal="center" vertical="center"/>
      <protection locked="0"/>
    </xf>
    <xf numFmtId="3" fontId="41" fillId="0" borderId="1000" xfId="7" applyNumberFormat="1" applyFont="1" applyFill="1" applyBorder="1" applyAlignment="1" applyProtection="1">
      <alignment horizontal="center" vertical="center"/>
      <protection locked="0"/>
    </xf>
    <xf numFmtId="3" fontId="41" fillId="0" borderId="1000" xfId="7" applyNumberFormat="1" applyFont="1" applyFill="1" applyBorder="1" applyAlignment="1" applyProtection="1">
      <alignment horizontal="left" vertical="center"/>
      <protection locked="0"/>
    </xf>
    <xf numFmtId="49" fontId="41" fillId="14" borderId="10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0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0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07" xfId="7" applyNumberFormat="1" applyFont="1" applyFill="1" applyBorder="1" applyAlignment="1" applyProtection="1">
      <alignment horizontal="right" vertical="center"/>
      <protection locked="0"/>
    </xf>
    <xf numFmtId="3" fontId="43" fillId="0" borderId="1008" xfId="7" applyNumberFormat="1" applyFont="1" applyFill="1" applyBorder="1" applyAlignment="1" applyProtection="1">
      <alignment horizontal="center" vertical="center"/>
      <protection locked="0"/>
    </xf>
    <xf numFmtId="3" fontId="41" fillId="0" borderId="1008" xfId="7" applyNumberFormat="1" applyFont="1" applyFill="1" applyBorder="1" applyAlignment="1" applyProtection="1">
      <alignment horizontal="center" vertical="center"/>
      <protection locked="0"/>
    </xf>
    <xf numFmtId="3" fontId="41" fillId="0" borderId="1008" xfId="7" applyNumberFormat="1" applyFont="1" applyFill="1" applyBorder="1" applyAlignment="1" applyProtection="1">
      <alignment horizontal="left" vertical="center"/>
      <protection locked="0"/>
    </xf>
    <xf numFmtId="49" fontId="41" fillId="14" borderId="9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0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10" xfId="7" applyNumberFormat="1" applyFont="1" applyFill="1" applyBorder="1" applyAlignment="1" applyProtection="1">
      <alignment horizontal="right" vertical="center"/>
      <protection locked="0"/>
    </xf>
    <xf numFmtId="3" fontId="43" fillId="0" borderId="1011" xfId="7" applyNumberFormat="1" applyFont="1" applyFill="1" applyBorder="1" applyAlignment="1" applyProtection="1">
      <alignment horizontal="center" vertical="center"/>
      <protection locked="0"/>
    </xf>
    <xf numFmtId="3" fontId="41" fillId="0" borderId="1011" xfId="7" applyNumberFormat="1" applyFont="1" applyFill="1" applyBorder="1" applyAlignment="1" applyProtection="1">
      <alignment horizontal="center" vertical="center"/>
      <protection locked="0"/>
    </xf>
    <xf numFmtId="3" fontId="41" fillId="0" borderId="1011" xfId="7" applyNumberFormat="1" applyFont="1" applyFill="1" applyBorder="1" applyAlignment="1" applyProtection="1">
      <alignment horizontal="left" vertical="center"/>
      <protection locked="0"/>
    </xf>
    <xf numFmtId="49" fontId="41" fillId="14" borderId="101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13" xfId="7" applyNumberFormat="1" applyFont="1" applyFill="1" applyBorder="1" applyAlignment="1" applyProtection="1">
      <alignment horizontal="right" vertical="center"/>
      <protection locked="0"/>
    </xf>
    <xf numFmtId="3" fontId="43" fillId="0" borderId="1014" xfId="7" applyNumberFormat="1" applyFont="1" applyFill="1" applyBorder="1" applyAlignment="1" applyProtection="1">
      <alignment horizontal="center" vertical="center"/>
      <protection locked="0"/>
    </xf>
    <xf numFmtId="3" fontId="41" fillId="0" borderId="1014" xfId="7" applyNumberFormat="1" applyFont="1" applyFill="1" applyBorder="1" applyAlignment="1" applyProtection="1">
      <alignment horizontal="center" vertical="center"/>
      <protection locked="0"/>
    </xf>
    <xf numFmtId="3" fontId="41" fillId="0" borderId="1014" xfId="7" applyNumberFormat="1" applyFont="1" applyFill="1" applyBorder="1" applyAlignment="1" applyProtection="1">
      <alignment horizontal="left" vertical="center"/>
      <protection locked="0"/>
    </xf>
    <xf numFmtId="49" fontId="41" fillId="14" borderId="101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1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17" xfId="7" applyNumberFormat="1" applyFont="1" applyFill="1" applyBorder="1" applyAlignment="1" applyProtection="1">
      <alignment horizontal="right" vertical="center"/>
      <protection locked="0"/>
    </xf>
    <xf numFmtId="3" fontId="43" fillId="0" borderId="1018" xfId="7" applyNumberFormat="1" applyFont="1" applyFill="1" applyBorder="1" applyAlignment="1" applyProtection="1">
      <alignment horizontal="center" vertical="center"/>
      <protection locked="0"/>
    </xf>
    <xf numFmtId="3" fontId="41" fillId="0" borderId="1018" xfId="7" applyNumberFormat="1" applyFont="1" applyFill="1" applyBorder="1" applyAlignment="1" applyProtection="1">
      <alignment horizontal="center" vertical="center"/>
      <protection locked="0"/>
    </xf>
    <xf numFmtId="3" fontId="41" fillId="0" borderId="1018" xfId="7" applyNumberFormat="1" applyFont="1" applyFill="1" applyBorder="1" applyAlignment="1" applyProtection="1">
      <alignment horizontal="left" vertical="center"/>
      <protection locked="0"/>
    </xf>
    <xf numFmtId="49" fontId="41" fillId="14" borderId="10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2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21" xfId="7" applyNumberFormat="1" applyFont="1" applyFill="1" applyBorder="1" applyAlignment="1" applyProtection="1">
      <alignment horizontal="right" vertical="center"/>
      <protection locked="0"/>
    </xf>
    <xf numFmtId="3" fontId="43" fillId="0" borderId="1022" xfId="7" applyNumberFormat="1" applyFont="1" applyFill="1" applyBorder="1" applyAlignment="1" applyProtection="1">
      <alignment horizontal="center" vertical="center"/>
      <protection locked="0"/>
    </xf>
    <xf numFmtId="3" fontId="41" fillId="0" borderId="1022" xfId="7" applyNumberFormat="1" applyFont="1" applyFill="1" applyBorder="1" applyAlignment="1" applyProtection="1">
      <alignment horizontal="center" vertical="center"/>
      <protection locked="0"/>
    </xf>
    <xf numFmtId="3" fontId="41" fillId="0" borderId="1022" xfId="7" applyNumberFormat="1" applyFont="1" applyFill="1" applyBorder="1" applyAlignment="1" applyProtection="1">
      <alignment horizontal="left" vertical="center"/>
      <protection locked="0"/>
    </xf>
    <xf numFmtId="49" fontId="41" fillId="14" borderId="102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2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27" xfId="7" applyNumberFormat="1" applyFont="1" applyFill="1" applyBorder="1" applyAlignment="1" applyProtection="1">
      <alignment horizontal="right" vertical="center"/>
      <protection locked="0"/>
    </xf>
    <xf numFmtId="3" fontId="43" fillId="0" borderId="1028" xfId="7" applyNumberFormat="1" applyFont="1" applyFill="1" applyBorder="1" applyAlignment="1" applyProtection="1">
      <alignment horizontal="center" vertical="center"/>
      <protection locked="0"/>
    </xf>
    <xf numFmtId="3" fontId="41" fillId="0" borderId="1028" xfId="7" applyNumberFormat="1" applyFont="1" applyFill="1" applyBorder="1" applyAlignment="1" applyProtection="1">
      <alignment horizontal="center" vertical="center"/>
      <protection locked="0"/>
    </xf>
    <xf numFmtId="3" fontId="41" fillId="0" borderId="1028" xfId="7" applyNumberFormat="1" applyFont="1" applyFill="1" applyBorder="1" applyAlignment="1" applyProtection="1">
      <alignment horizontal="left" vertical="center"/>
      <protection locked="0"/>
    </xf>
    <xf numFmtId="49" fontId="41" fillId="14" borderId="102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3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31" xfId="7" applyNumberFormat="1" applyFont="1" applyFill="1" applyBorder="1" applyAlignment="1" applyProtection="1">
      <alignment horizontal="right" vertical="center"/>
      <protection locked="0"/>
    </xf>
    <xf numFmtId="3" fontId="43" fillId="0" borderId="1032" xfId="7" applyNumberFormat="1" applyFont="1" applyFill="1" applyBorder="1" applyAlignment="1" applyProtection="1">
      <alignment horizontal="center" vertical="center"/>
      <protection locked="0"/>
    </xf>
    <xf numFmtId="3" fontId="41" fillId="0" borderId="1032" xfId="7" applyNumberFormat="1" applyFont="1" applyFill="1" applyBorder="1" applyAlignment="1" applyProtection="1">
      <alignment horizontal="center" vertical="center"/>
      <protection locked="0"/>
    </xf>
    <xf numFmtId="3" fontId="41" fillId="0" borderId="1032" xfId="7" applyNumberFormat="1" applyFont="1" applyFill="1" applyBorder="1" applyAlignment="1" applyProtection="1">
      <alignment horizontal="left" vertical="center"/>
      <protection locked="0"/>
    </xf>
    <xf numFmtId="49" fontId="41" fillId="14" borderId="103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3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35" xfId="7" applyNumberFormat="1" applyFont="1" applyFill="1" applyBorder="1" applyAlignment="1" applyProtection="1">
      <alignment horizontal="right" vertical="center"/>
      <protection locked="0"/>
    </xf>
    <xf numFmtId="3" fontId="43" fillId="0" borderId="1036" xfId="7" applyNumberFormat="1" applyFont="1" applyFill="1" applyBorder="1" applyAlignment="1" applyProtection="1">
      <alignment horizontal="center" vertical="center"/>
      <protection locked="0"/>
    </xf>
    <xf numFmtId="3" fontId="41" fillId="0" borderId="1036" xfId="7" applyNumberFormat="1" applyFont="1" applyFill="1" applyBorder="1" applyAlignment="1" applyProtection="1">
      <alignment horizontal="center" vertical="center"/>
      <protection locked="0"/>
    </xf>
    <xf numFmtId="3" fontId="41" fillId="0" borderId="1036" xfId="7" applyNumberFormat="1" applyFont="1" applyFill="1" applyBorder="1" applyAlignment="1" applyProtection="1">
      <alignment horizontal="left" vertical="center"/>
      <protection locked="0"/>
    </xf>
    <xf numFmtId="49" fontId="41" fillId="14" borderId="103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3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39" xfId="7" applyNumberFormat="1" applyFont="1" applyFill="1" applyBorder="1" applyAlignment="1" applyProtection="1">
      <alignment horizontal="right" vertical="center"/>
      <protection locked="0"/>
    </xf>
    <xf numFmtId="3" fontId="43" fillId="0" borderId="1040" xfId="7" applyNumberFormat="1" applyFont="1" applyFill="1" applyBorder="1" applyAlignment="1" applyProtection="1">
      <alignment horizontal="center" vertical="center"/>
      <protection locked="0"/>
    </xf>
    <xf numFmtId="3" fontId="41" fillId="0" borderId="1040" xfId="7" applyNumberFormat="1" applyFont="1" applyFill="1" applyBorder="1" applyAlignment="1" applyProtection="1">
      <alignment horizontal="center" vertical="center"/>
      <protection locked="0"/>
    </xf>
    <xf numFmtId="3" fontId="41" fillId="0" borderId="1040" xfId="7" applyNumberFormat="1" applyFont="1" applyFill="1" applyBorder="1" applyAlignment="1" applyProtection="1">
      <alignment horizontal="left" vertical="center"/>
      <protection locked="0"/>
    </xf>
    <xf numFmtId="49" fontId="41" fillId="14" borderId="10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43" xfId="7" applyNumberFormat="1" applyFont="1" applyFill="1" applyBorder="1" applyAlignment="1" applyProtection="1">
      <alignment horizontal="right" vertical="center"/>
      <protection locked="0"/>
    </xf>
    <xf numFmtId="3" fontId="43" fillId="0" borderId="1044" xfId="7" applyNumberFormat="1" applyFont="1" applyFill="1" applyBorder="1" applyAlignment="1" applyProtection="1">
      <alignment horizontal="center" vertical="center"/>
      <protection locked="0"/>
    </xf>
    <xf numFmtId="3" fontId="41" fillId="0" borderId="1044" xfId="7" applyNumberFormat="1" applyFont="1" applyFill="1" applyBorder="1" applyAlignment="1" applyProtection="1">
      <alignment horizontal="center" vertical="center"/>
      <protection locked="0"/>
    </xf>
    <xf numFmtId="3" fontId="41" fillId="0" borderId="1044" xfId="7" applyNumberFormat="1" applyFont="1" applyFill="1" applyBorder="1" applyAlignment="1" applyProtection="1">
      <alignment horizontal="left" vertical="center"/>
      <protection locked="0"/>
    </xf>
    <xf numFmtId="49" fontId="41" fillId="14" borderId="104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4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47" xfId="7" applyNumberFormat="1" applyFont="1" applyFill="1" applyBorder="1" applyAlignment="1" applyProtection="1">
      <alignment horizontal="right" vertical="center"/>
      <protection locked="0"/>
    </xf>
    <xf numFmtId="3" fontId="43" fillId="0" borderId="1048" xfId="7" applyNumberFormat="1" applyFont="1" applyFill="1" applyBorder="1" applyAlignment="1" applyProtection="1">
      <alignment horizontal="center" vertical="center"/>
      <protection locked="0"/>
    </xf>
    <xf numFmtId="3" fontId="41" fillId="0" borderId="1048" xfId="7" applyNumberFormat="1" applyFont="1" applyFill="1" applyBorder="1" applyAlignment="1" applyProtection="1">
      <alignment horizontal="center" vertical="center"/>
      <protection locked="0"/>
    </xf>
    <xf numFmtId="3" fontId="41" fillId="0" borderId="1048" xfId="7" applyNumberFormat="1" applyFont="1" applyFill="1" applyBorder="1" applyAlignment="1" applyProtection="1">
      <alignment horizontal="left" vertical="center"/>
      <protection locked="0"/>
    </xf>
    <xf numFmtId="49" fontId="41" fillId="14" borderId="104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5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51" xfId="7" applyNumberFormat="1" applyFont="1" applyFill="1" applyBorder="1" applyAlignment="1" applyProtection="1">
      <alignment horizontal="right" vertical="center"/>
      <protection locked="0"/>
    </xf>
    <xf numFmtId="3" fontId="43" fillId="0" borderId="1052" xfId="7" applyNumberFormat="1" applyFont="1" applyFill="1" applyBorder="1" applyAlignment="1" applyProtection="1">
      <alignment horizontal="center" vertical="center"/>
      <protection locked="0"/>
    </xf>
    <xf numFmtId="3" fontId="41" fillId="0" borderId="1052" xfId="7" applyNumberFormat="1" applyFont="1" applyFill="1" applyBorder="1" applyAlignment="1" applyProtection="1">
      <alignment horizontal="center" vertical="center"/>
      <protection locked="0"/>
    </xf>
    <xf numFmtId="3" fontId="41" fillId="0" borderId="1052" xfId="7" applyNumberFormat="1" applyFont="1" applyFill="1" applyBorder="1" applyAlignment="1" applyProtection="1">
      <alignment horizontal="left" vertical="center"/>
      <protection locked="0"/>
    </xf>
    <xf numFmtId="3" fontId="41" fillId="0" borderId="1054" xfId="7" applyNumberFormat="1" applyFont="1" applyFill="1" applyBorder="1" applyAlignment="1" applyProtection="1">
      <alignment horizontal="right" vertical="center"/>
      <protection locked="0"/>
    </xf>
    <xf numFmtId="3" fontId="43" fillId="0" borderId="1055" xfId="7" applyNumberFormat="1" applyFont="1" applyFill="1" applyBorder="1" applyAlignment="1" applyProtection="1">
      <alignment horizontal="center" vertical="center"/>
      <protection locked="0"/>
    </xf>
    <xf numFmtId="3" fontId="41" fillId="0" borderId="1055" xfId="7" applyNumberFormat="1" applyFont="1" applyFill="1" applyBorder="1" applyAlignment="1" applyProtection="1">
      <alignment horizontal="center" vertical="center"/>
      <protection locked="0"/>
    </xf>
    <xf numFmtId="3" fontId="41" fillId="0" borderId="1055" xfId="7" applyNumberFormat="1" applyFont="1" applyFill="1" applyBorder="1" applyAlignment="1" applyProtection="1">
      <alignment horizontal="left" vertical="center"/>
      <protection locked="0"/>
    </xf>
    <xf numFmtId="49" fontId="41" fillId="14" borderId="10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5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58" xfId="7" applyNumberFormat="1" applyFont="1" applyFill="1" applyBorder="1" applyAlignment="1" applyProtection="1">
      <alignment horizontal="right" vertical="center"/>
      <protection locked="0"/>
    </xf>
    <xf numFmtId="3" fontId="43" fillId="0" borderId="1059" xfId="7" applyNumberFormat="1" applyFont="1" applyFill="1" applyBorder="1" applyAlignment="1" applyProtection="1">
      <alignment horizontal="center" vertical="center"/>
      <protection locked="0"/>
    </xf>
    <xf numFmtId="3" fontId="41" fillId="0" borderId="1059" xfId="7" applyNumberFormat="1" applyFont="1" applyFill="1" applyBorder="1" applyAlignment="1" applyProtection="1">
      <alignment horizontal="center" vertical="center"/>
      <protection locked="0"/>
    </xf>
    <xf numFmtId="3" fontId="41" fillId="0" borderId="1059" xfId="7" applyNumberFormat="1" applyFont="1" applyFill="1" applyBorder="1" applyAlignment="1" applyProtection="1">
      <alignment horizontal="left" vertical="center"/>
      <protection locked="0"/>
    </xf>
    <xf numFmtId="49" fontId="41" fillId="14" borderId="10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62" xfId="7" applyNumberFormat="1" applyFont="1" applyFill="1" applyBorder="1" applyAlignment="1" applyProtection="1">
      <alignment horizontal="right" vertical="center"/>
      <protection locked="0"/>
    </xf>
    <xf numFmtId="3" fontId="43" fillId="0" borderId="1063" xfId="7" applyNumberFormat="1" applyFont="1" applyFill="1" applyBorder="1" applyAlignment="1" applyProtection="1">
      <alignment horizontal="center" vertical="center"/>
      <protection locked="0"/>
    </xf>
    <xf numFmtId="3" fontId="41" fillId="0" borderId="1063" xfId="7" applyNumberFormat="1" applyFont="1" applyFill="1" applyBorder="1" applyAlignment="1" applyProtection="1">
      <alignment horizontal="center" vertical="center"/>
      <protection locked="0"/>
    </xf>
    <xf numFmtId="3" fontId="41" fillId="0" borderId="1063" xfId="7" applyNumberFormat="1" applyFont="1" applyFill="1" applyBorder="1" applyAlignment="1" applyProtection="1">
      <alignment horizontal="left" vertical="center"/>
      <protection locked="0"/>
    </xf>
    <xf numFmtId="49" fontId="41" fillId="14" borderId="106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6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66" xfId="7" applyNumberFormat="1" applyFont="1" applyFill="1" applyBorder="1" applyAlignment="1" applyProtection="1">
      <alignment horizontal="right" vertical="center"/>
      <protection locked="0"/>
    </xf>
    <xf numFmtId="3" fontId="43" fillId="0" borderId="1067" xfId="7" applyNumberFormat="1" applyFont="1" applyFill="1" applyBorder="1" applyAlignment="1" applyProtection="1">
      <alignment horizontal="center" vertical="center"/>
      <protection locked="0"/>
    </xf>
    <xf numFmtId="3" fontId="41" fillId="0" borderId="1067" xfId="7" applyNumberFormat="1" applyFont="1" applyFill="1" applyBorder="1" applyAlignment="1" applyProtection="1">
      <alignment horizontal="center" vertical="center"/>
      <protection locked="0"/>
    </xf>
    <xf numFmtId="3" fontId="41" fillId="0" borderId="1067" xfId="7" applyNumberFormat="1" applyFont="1" applyFill="1" applyBorder="1" applyAlignment="1" applyProtection="1">
      <alignment horizontal="left" vertical="center"/>
      <protection locked="0"/>
    </xf>
    <xf numFmtId="3" fontId="42" fillId="0" borderId="1071" xfId="7" applyNumberFormat="1" applyFont="1" applyFill="1" applyBorder="1" applyAlignment="1" applyProtection="1">
      <alignment horizontal="right" vertical="center"/>
      <protection locked="0"/>
    </xf>
    <xf numFmtId="49" fontId="41" fillId="0" borderId="107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07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74" xfId="7" applyNumberFormat="1" applyFont="1" applyFill="1" applyBorder="1" applyAlignment="1" applyProtection="1">
      <alignment horizontal="center" vertical="center"/>
      <protection locked="0"/>
    </xf>
    <xf numFmtId="3" fontId="41" fillId="0" borderId="1075" xfId="7" applyNumberFormat="1" applyFont="1" applyFill="1" applyBorder="1" applyAlignment="1" applyProtection="1">
      <alignment horizontal="center" vertical="center"/>
      <protection locked="0"/>
    </xf>
    <xf numFmtId="3" fontId="43" fillId="2" borderId="3" xfId="7" applyNumberFormat="1" applyFont="1" applyFill="1" applyBorder="1" applyAlignment="1" applyProtection="1">
      <alignment horizontal="right" vertical="center"/>
      <protection locked="0"/>
    </xf>
    <xf numFmtId="49" fontId="43" fillId="19" borderId="4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3" xfId="7" applyNumberFormat="1" applyFont="1" applyFill="1" applyBorder="1" applyAlignment="1" applyProtection="1">
      <alignment horizontal="center" vertical="center" wrapText="1"/>
      <protection locked="0"/>
    </xf>
    <xf numFmtId="49" fontId="43" fillId="19" borderId="13" xfId="7" applyNumberFormat="1" applyFont="1" applyFill="1" applyBorder="1" applyAlignment="1" applyProtection="1">
      <alignment horizontal="center" vertical="center" wrapText="1"/>
      <protection locked="0"/>
    </xf>
    <xf numFmtId="49" fontId="43" fillId="0" borderId="3" xfId="7" applyNumberFormat="1" applyFont="1" applyFill="1" applyBorder="1" applyAlignment="1" applyProtection="1">
      <alignment vertical="center" wrapText="1"/>
      <protection locked="0"/>
    </xf>
    <xf numFmtId="49" fontId="43" fillId="19" borderId="21" xfId="7" applyNumberFormat="1" applyFont="1" applyFill="1" applyBorder="1" applyAlignment="1" applyProtection="1">
      <alignment horizontal="center" vertical="center" wrapText="1"/>
      <protection locked="0"/>
    </xf>
    <xf numFmtId="49" fontId="43" fillId="0" borderId="13" xfId="7" applyNumberFormat="1" applyFont="1" applyFill="1" applyBorder="1" applyAlignment="1" applyProtection="1">
      <alignment vertical="center" wrapText="1"/>
      <protection locked="0"/>
    </xf>
    <xf numFmtId="3" fontId="41" fillId="0" borderId="1077" xfId="7" applyNumberFormat="1" applyFont="1" applyFill="1" applyBorder="1" applyAlignment="1" applyProtection="1">
      <alignment horizontal="center" vertical="center"/>
      <protection locked="0"/>
    </xf>
    <xf numFmtId="3" fontId="41" fillId="0" borderId="1078" xfId="7" applyNumberFormat="1" applyFont="1" applyFill="1" applyBorder="1" applyAlignment="1" applyProtection="1">
      <alignment horizontal="center" vertical="center"/>
      <protection locked="0"/>
    </xf>
    <xf numFmtId="49" fontId="41" fillId="14" borderId="107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8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83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6" xfId="7" applyNumberFormat="1" applyFont="1" applyFill="1" applyBorder="1" applyAlignment="1" applyProtection="1">
      <alignment vertical="center" wrapText="1"/>
      <protection locked="0"/>
    </xf>
    <xf numFmtId="49" fontId="41" fillId="0" borderId="108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85" xfId="7" applyNumberFormat="1" applyFont="1" applyFill="1" applyBorder="1" applyAlignment="1" applyProtection="1">
      <alignment horizontal="left" vertical="center" wrapText="1"/>
      <protection locked="0"/>
    </xf>
    <xf numFmtId="49" fontId="41" fillId="19" borderId="2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88" xfId="7" applyNumberFormat="1" applyFont="1" applyFill="1" applyBorder="1" applyAlignment="1" applyProtection="1">
      <alignment horizontal="right" vertical="center"/>
      <protection locked="0"/>
    </xf>
    <xf numFmtId="3" fontId="43" fillId="0" borderId="1089" xfId="7" applyNumberFormat="1" applyFont="1" applyFill="1" applyBorder="1" applyAlignment="1" applyProtection="1">
      <alignment horizontal="center" vertical="center"/>
      <protection locked="0"/>
    </xf>
    <xf numFmtId="3" fontId="41" fillId="0" borderId="1089" xfId="7" applyNumberFormat="1" applyFont="1" applyFill="1" applyBorder="1" applyAlignment="1" applyProtection="1">
      <alignment horizontal="center" vertical="center"/>
      <protection locked="0"/>
    </xf>
    <xf numFmtId="3" fontId="41" fillId="0" borderId="1089" xfId="7" applyNumberFormat="1" applyFont="1" applyFill="1" applyBorder="1" applyAlignment="1" applyProtection="1">
      <alignment horizontal="left" vertical="center"/>
      <protection locked="0"/>
    </xf>
    <xf numFmtId="49" fontId="43" fillId="0" borderId="97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91" xfId="7" applyNumberFormat="1" applyFont="1" applyFill="1" applyBorder="1" applyAlignment="1" applyProtection="1">
      <alignment horizontal="center" vertical="center"/>
      <protection locked="0"/>
    </xf>
    <xf numFmtId="3" fontId="41" fillId="0" borderId="1092" xfId="7" applyNumberFormat="1" applyFont="1" applyFill="1" applyBorder="1" applyAlignment="1" applyProtection="1">
      <alignment horizontal="center" vertical="center"/>
      <protection locked="0"/>
    </xf>
    <xf numFmtId="49" fontId="41" fillId="14" borderId="10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97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094" xfId="7" applyNumberFormat="1" applyFont="1" applyFill="1" applyBorder="1" applyAlignment="1" applyProtection="1">
      <alignment horizontal="right" vertical="center"/>
      <protection locked="0"/>
    </xf>
    <xf numFmtId="3" fontId="43" fillId="0" borderId="1095" xfId="7" applyNumberFormat="1" applyFont="1" applyFill="1" applyBorder="1" applyAlignment="1" applyProtection="1">
      <alignment horizontal="center" vertical="center"/>
      <protection locked="0"/>
    </xf>
    <xf numFmtId="3" fontId="41" fillId="0" borderId="1095" xfId="7" applyNumberFormat="1" applyFont="1" applyFill="1" applyBorder="1" applyAlignment="1" applyProtection="1">
      <alignment horizontal="center" vertical="center"/>
      <protection locked="0"/>
    </xf>
    <xf numFmtId="3" fontId="41" fillId="0" borderId="1095" xfId="7" applyNumberFormat="1" applyFont="1" applyFill="1" applyBorder="1" applyAlignment="1" applyProtection="1">
      <alignment horizontal="left" vertical="center"/>
      <protection locked="0"/>
    </xf>
    <xf numFmtId="3" fontId="41" fillId="0" borderId="1097" xfId="7" applyNumberFormat="1" applyFont="1" applyFill="1" applyBorder="1" applyAlignment="1" applyProtection="1">
      <alignment horizontal="right" vertical="center"/>
      <protection locked="0"/>
    </xf>
    <xf numFmtId="3" fontId="43" fillId="0" borderId="1098" xfId="7" applyNumberFormat="1" applyFont="1" applyFill="1" applyBorder="1" applyAlignment="1" applyProtection="1">
      <alignment horizontal="center" vertical="center"/>
      <protection locked="0"/>
    </xf>
    <xf numFmtId="3" fontId="41" fillId="0" borderId="1098" xfId="7" applyNumberFormat="1" applyFont="1" applyFill="1" applyBorder="1" applyAlignment="1" applyProtection="1">
      <alignment horizontal="center" vertical="center"/>
      <protection locked="0"/>
    </xf>
    <xf numFmtId="3" fontId="41" fillId="0" borderId="1098" xfId="7" applyNumberFormat="1" applyFont="1" applyFill="1" applyBorder="1" applyAlignment="1" applyProtection="1">
      <alignment horizontal="left" vertical="center"/>
      <protection locked="0"/>
    </xf>
    <xf numFmtId="49" fontId="41" fillId="14" borderId="109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0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01" xfId="7" applyNumberFormat="1" applyFont="1" applyFill="1" applyBorder="1" applyAlignment="1" applyProtection="1">
      <alignment horizontal="right" vertical="center"/>
      <protection locked="0"/>
    </xf>
    <xf numFmtId="3" fontId="43" fillId="0" borderId="1102" xfId="7" applyNumberFormat="1" applyFont="1" applyFill="1" applyBorder="1" applyAlignment="1" applyProtection="1">
      <alignment horizontal="center" vertical="center"/>
      <protection locked="0"/>
    </xf>
    <xf numFmtId="3" fontId="41" fillId="0" borderId="1102" xfId="7" applyNumberFormat="1" applyFont="1" applyFill="1" applyBorder="1" applyAlignment="1" applyProtection="1">
      <alignment horizontal="center" vertical="center"/>
      <protection locked="0"/>
    </xf>
    <xf numFmtId="3" fontId="41" fillId="0" borderId="1102" xfId="7" applyNumberFormat="1" applyFont="1" applyFill="1" applyBorder="1" applyAlignment="1" applyProtection="1">
      <alignment horizontal="left" vertical="center"/>
      <protection locked="0"/>
    </xf>
    <xf numFmtId="49" fontId="41" fillId="14" borderId="11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0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05" xfId="7" applyNumberFormat="1" applyFont="1" applyFill="1" applyBorder="1" applyAlignment="1" applyProtection="1">
      <alignment horizontal="right" vertical="center"/>
      <protection locked="0"/>
    </xf>
    <xf numFmtId="3" fontId="43" fillId="0" borderId="1106" xfId="7" applyNumberFormat="1" applyFont="1" applyFill="1" applyBorder="1" applyAlignment="1" applyProtection="1">
      <alignment horizontal="center" vertical="center"/>
      <protection locked="0"/>
    </xf>
    <xf numFmtId="3" fontId="41" fillId="0" borderId="1106" xfId="7" applyNumberFormat="1" applyFont="1" applyFill="1" applyBorder="1" applyAlignment="1" applyProtection="1">
      <alignment horizontal="center" vertical="center"/>
      <protection locked="0"/>
    </xf>
    <xf numFmtId="3" fontId="41" fillId="0" borderId="1106" xfId="7" applyNumberFormat="1" applyFont="1" applyFill="1" applyBorder="1" applyAlignment="1" applyProtection="1">
      <alignment horizontal="left" vertical="center"/>
      <protection locked="0"/>
    </xf>
    <xf numFmtId="49" fontId="41" fillId="14" borderId="110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0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09" xfId="7" applyNumberFormat="1" applyFont="1" applyFill="1" applyBorder="1" applyAlignment="1" applyProtection="1">
      <alignment horizontal="right" vertical="center"/>
      <protection locked="0"/>
    </xf>
    <xf numFmtId="3" fontId="43" fillId="0" borderId="1110" xfId="7" applyNumberFormat="1" applyFont="1" applyFill="1" applyBorder="1" applyAlignment="1" applyProtection="1">
      <alignment horizontal="center" vertical="center"/>
      <protection locked="0"/>
    </xf>
    <xf numFmtId="3" fontId="41" fillId="0" borderId="1110" xfId="7" applyNumberFormat="1" applyFont="1" applyFill="1" applyBorder="1" applyAlignment="1" applyProtection="1">
      <alignment horizontal="center" vertical="center"/>
      <protection locked="0"/>
    </xf>
    <xf numFmtId="3" fontId="41" fillId="0" borderId="1110" xfId="7" applyNumberFormat="1" applyFont="1" applyFill="1" applyBorder="1" applyAlignment="1" applyProtection="1">
      <alignment horizontal="left" vertical="center"/>
      <protection locked="0"/>
    </xf>
    <xf numFmtId="49" fontId="41" fillId="14" borderId="111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1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13" xfId="7" applyNumberFormat="1" applyFont="1" applyFill="1" applyBorder="1" applyAlignment="1" applyProtection="1">
      <alignment horizontal="right" vertical="center"/>
      <protection locked="0"/>
    </xf>
    <xf numFmtId="3" fontId="43" fillId="0" borderId="1114" xfId="7" applyNumberFormat="1" applyFont="1" applyFill="1" applyBorder="1" applyAlignment="1" applyProtection="1">
      <alignment horizontal="center" vertical="center"/>
      <protection locked="0"/>
    </xf>
    <xf numFmtId="3" fontId="41" fillId="0" borderId="1114" xfId="7" applyNumberFormat="1" applyFont="1" applyFill="1" applyBorder="1" applyAlignment="1" applyProtection="1">
      <alignment horizontal="center" vertical="center"/>
      <protection locked="0"/>
    </xf>
    <xf numFmtId="3" fontId="41" fillId="0" borderId="1114" xfId="7" applyNumberFormat="1" applyFont="1" applyFill="1" applyBorder="1" applyAlignment="1" applyProtection="1">
      <alignment horizontal="left" vertical="center"/>
      <protection locked="0"/>
    </xf>
    <xf numFmtId="49" fontId="41" fillId="14" borderId="111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1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17" xfId="7" applyNumberFormat="1" applyFont="1" applyFill="1" applyBorder="1" applyAlignment="1" applyProtection="1">
      <alignment horizontal="right" vertical="center"/>
      <protection locked="0"/>
    </xf>
    <xf numFmtId="3" fontId="43" fillId="0" borderId="1118" xfId="7" applyNumberFormat="1" applyFont="1" applyFill="1" applyBorder="1" applyAlignment="1" applyProtection="1">
      <alignment horizontal="center" vertical="center"/>
      <protection locked="0"/>
    </xf>
    <xf numFmtId="3" fontId="41" fillId="0" borderId="1118" xfId="7" applyNumberFormat="1" applyFont="1" applyFill="1" applyBorder="1" applyAlignment="1" applyProtection="1">
      <alignment horizontal="center" vertical="center"/>
      <protection locked="0"/>
    </xf>
    <xf numFmtId="3" fontId="41" fillId="0" borderId="1118" xfId="7" applyNumberFormat="1" applyFont="1" applyFill="1" applyBorder="1" applyAlignment="1" applyProtection="1">
      <alignment horizontal="left" vertical="center"/>
      <protection locked="0"/>
    </xf>
    <xf numFmtId="3" fontId="41" fillId="0" borderId="1121" xfId="7" applyNumberFormat="1" applyFont="1" applyFill="1" applyBorder="1" applyAlignment="1" applyProtection="1">
      <alignment horizontal="right" vertical="center"/>
      <protection locked="0"/>
    </xf>
    <xf numFmtId="3" fontId="43" fillId="0" borderId="1122" xfId="7" applyNumberFormat="1" applyFont="1" applyFill="1" applyBorder="1" applyAlignment="1" applyProtection="1">
      <alignment horizontal="center" vertical="center"/>
      <protection locked="0"/>
    </xf>
    <xf numFmtId="3" fontId="41" fillId="0" borderId="1122" xfId="7" applyNumberFormat="1" applyFont="1" applyFill="1" applyBorder="1" applyAlignment="1" applyProtection="1">
      <alignment horizontal="center" vertical="center"/>
      <protection locked="0"/>
    </xf>
    <xf numFmtId="3" fontId="41" fillId="0" borderId="1122" xfId="7" applyNumberFormat="1" applyFont="1" applyFill="1" applyBorder="1" applyAlignment="1" applyProtection="1">
      <alignment horizontal="left" vertical="center"/>
      <protection locked="0"/>
    </xf>
    <xf numFmtId="3" fontId="42" fillId="0" borderId="1124" xfId="7" applyNumberFormat="1" applyFont="1" applyFill="1" applyBorder="1" applyAlignment="1" applyProtection="1">
      <alignment horizontal="right" vertical="center"/>
      <protection locked="0"/>
    </xf>
    <xf numFmtId="3" fontId="43" fillId="0" borderId="1125" xfId="7" applyNumberFormat="1" applyFont="1" applyFill="1" applyBorder="1" applyAlignment="1" applyProtection="1">
      <alignment horizontal="center" vertical="center"/>
      <protection locked="0"/>
    </xf>
    <xf numFmtId="49" fontId="41" fillId="14" borderId="11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28" xfId="9" applyNumberFormat="1" applyFont="1" applyBorder="1" applyAlignment="1">
      <alignment horizontal="right" vertical="center"/>
    </xf>
    <xf numFmtId="3" fontId="43" fillId="0" borderId="1129" xfId="7" applyNumberFormat="1" applyFont="1" applyFill="1" applyBorder="1" applyAlignment="1" applyProtection="1">
      <alignment horizontal="center" vertical="center"/>
      <protection locked="0"/>
    </xf>
    <xf numFmtId="49" fontId="41" fillId="14" borderId="113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32" xfId="9" applyNumberFormat="1" applyFont="1" applyBorder="1" applyAlignment="1">
      <alignment horizontal="right" vertical="center"/>
    </xf>
    <xf numFmtId="3" fontId="43" fillId="0" borderId="1133" xfId="7" applyNumberFormat="1" applyFont="1" applyFill="1" applyBorder="1" applyAlignment="1" applyProtection="1">
      <alignment horizontal="center" vertical="center"/>
      <protection locked="0"/>
    </xf>
    <xf numFmtId="49" fontId="41" fillId="14" borderId="11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36" xfId="9" applyNumberFormat="1" applyFont="1" applyBorder="1" applyAlignment="1">
      <alignment horizontal="right" vertical="center"/>
    </xf>
    <xf numFmtId="3" fontId="43" fillId="0" borderId="1137" xfId="7" applyNumberFormat="1" applyFont="1" applyFill="1" applyBorder="1" applyAlignment="1" applyProtection="1">
      <alignment horizontal="center" vertical="center"/>
      <protection locked="0"/>
    </xf>
    <xf numFmtId="49" fontId="41" fillId="14" borderId="11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3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40" xfId="9" applyNumberFormat="1" applyFont="1" applyBorder="1" applyAlignment="1">
      <alignment horizontal="right" vertical="center"/>
    </xf>
    <xf numFmtId="3" fontId="43" fillId="0" borderId="1141" xfId="7" applyNumberFormat="1" applyFont="1" applyFill="1" applyBorder="1" applyAlignment="1" applyProtection="1">
      <alignment horizontal="center" vertical="center"/>
      <protection locked="0"/>
    </xf>
    <xf numFmtId="49" fontId="41" fillId="14" borderId="1" xfId="7" applyNumberFormat="1" applyFont="1" applyFill="1" applyBorder="1" applyAlignment="1" applyProtection="1">
      <alignment vertical="center" wrapText="1"/>
      <protection locked="0"/>
    </xf>
    <xf numFmtId="3" fontId="41" fillId="0" borderId="6" xfId="7" applyNumberFormat="1" applyFont="1" applyFill="1" applyBorder="1" applyAlignment="1" applyProtection="1">
      <alignment horizontal="right" vertical="center"/>
      <protection locked="0"/>
    </xf>
    <xf numFmtId="3" fontId="41" fillId="0" borderId="1143" xfId="7" applyNumberFormat="1" applyFont="1" applyFill="1" applyBorder="1" applyAlignment="1" applyProtection="1">
      <alignment horizontal="right" vertical="center"/>
      <protection locked="0"/>
    </xf>
    <xf numFmtId="3" fontId="43" fillId="0" borderId="1144" xfId="7" applyNumberFormat="1" applyFont="1" applyFill="1" applyBorder="1" applyAlignment="1" applyProtection="1">
      <alignment horizontal="center" vertical="center"/>
      <protection locked="0"/>
    </xf>
    <xf numFmtId="3" fontId="42" fillId="0" borderId="1146" xfId="7" applyNumberFormat="1" applyFont="1" applyFill="1" applyBorder="1" applyAlignment="1" applyProtection="1">
      <alignment horizontal="right" vertical="center"/>
      <protection locked="0"/>
    </xf>
    <xf numFmtId="3" fontId="43" fillId="0" borderId="1147" xfId="7" applyNumberFormat="1" applyFont="1" applyFill="1" applyBorder="1" applyAlignment="1" applyProtection="1">
      <alignment horizontal="center" vertical="center"/>
      <protection locked="0"/>
    </xf>
    <xf numFmtId="49" fontId="41" fillId="14" borderId="11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50" xfId="7" applyNumberFormat="1" applyFont="1" applyFill="1" applyBorder="1" applyAlignment="1" applyProtection="1">
      <alignment horizontal="right" vertical="center"/>
      <protection locked="0"/>
    </xf>
    <xf numFmtId="3" fontId="43" fillId="0" borderId="1151" xfId="7" applyNumberFormat="1" applyFont="1" applyFill="1" applyBorder="1" applyAlignment="1" applyProtection="1">
      <alignment horizontal="center" vertical="center"/>
      <protection locked="0"/>
    </xf>
    <xf numFmtId="3" fontId="42" fillId="0" borderId="1153" xfId="7" applyNumberFormat="1" applyFont="1" applyFill="1" applyBorder="1" applyAlignment="1" applyProtection="1">
      <alignment horizontal="right" vertical="center"/>
      <protection locked="0"/>
    </xf>
    <xf numFmtId="3" fontId="43" fillId="0" borderId="1154" xfId="7" applyNumberFormat="1" applyFont="1" applyFill="1" applyBorder="1" applyAlignment="1" applyProtection="1">
      <alignment horizontal="center" vertical="center"/>
      <protection locked="0"/>
    </xf>
    <xf numFmtId="49" fontId="41" fillId="14" borderId="115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5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57" xfId="9" applyNumberFormat="1" applyFont="1" applyBorder="1" applyAlignment="1">
      <alignment horizontal="right" vertical="center"/>
    </xf>
    <xf numFmtId="3" fontId="43" fillId="0" borderId="1158" xfId="7" applyNumberFormat="1" applyFont="1" applyFill="1" applyBorder="1" applyAlignment="1" applyProtection="1">
      <alignment horizontal="center" vertical="center"/>
      <protection locked="0"/>
    </xf>
    <xf numFmtId="49" fontId="41" fillId="14" borderId="115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6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61" xfId="9" applyNumberFormat="1" applyFont="1" applyBorder="1" applyAlignment="1">
      <alignment horizontal="right" vertical="center"/>
    </xf>
    <xf numFmtId="3" fontId="43" fillId="0" borderId="1162" xfId="7" applyNumberFormat="1" applyFont="1" applyFill="1" applyBorder="1" applyAlignment="1" applyProtection="1">
      <alignment horizontal="center" vertical="center"/>
      <protection locked="0"/>
    </xf>
    <xf numFmtId="49" fontId="41" fillId="0" borderId="116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6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65" xfId="9" applyNumberFormat="1" applyFont="1" applyBorder="1" applyAlignment="1">
      <alignment horizontal="right" vertical="center"/>
    </xf>
    <xf numFmtId="3" fontId="43" fillId="0" borderId="1166" xfId="7" applyNumberFormat="1" applyFont="1" applyFill="1" applyBorder="1" applyAlignment="1" applyProtection="1">
      <alignment horizontal="center" vertical="center"/>
      <protection locked="0"/>
    </xf>
    <xf numFmtId="49" fontId="41" fillId="14" borderId="116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6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69" xfId="9" applyNumberFormat="1" applyFont="1" applyBorder="1" applyAlignment="1">
      <alignment horizontal="right" vertical="center"/>
    </xf>
    <xf numFmtId="3" fontId="43" fillId="0" borderId="1170" xfId="7" applyNumberFormat="1" applyFont="1" applyFill="1" applyBorder="1" applyAlignment="1" applyProtection="1">
      <alignment horizontal="center" vertical="center"/>
      <protection locked="0"/>
    </xf>
    <xf numFmtId="3" fontId="41" fillId="0" borderId="1170" xfId="7" applyNumberFormat="1" applyFont="1" applyFill="1" applyBorder="1" applyAlignment="1" applyProtection="1">
      <alignment horizontal="center" vertical="center"/>
      <protection locked="0"/>
    </xf>
    <xf numFmtId="3" fontId="41" fillId="0" borderId="1170" xfId="7" applyNumberFormat="1" applyFont="1" applyFill="1" applyBorder="1" applyAlignment="1" applyProtection="1">
      <alignment horizontal="left" vertical="center"/>
      <protection locked="0"/>
    </xf>
    <xf numFmtId="49" fontId="41" fillId="14" borderId="117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7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73" xfId="9" applyNumberFormat="1" applyFont="1" applyBorder="1" applyAlignment="1">
      <alignment horizontal="right" vertical="center"/>
    </xf>
    <xf numFmtId="3" fontId="43" fillId="0" borderId="1174" xfId="7" applyNumberFormat="1" applyFont="1" applyFill="1" applyBorder="1" applyAlignment="1" applyProtection="1">
      <alignment horizontal="center" vertical="center"/>
      <protection locked="0"/>
    </xf>
    <xf numFmtId="3" fontId="41" fillId="0" borderId="1174" xfId="7" applyNumberFormat="1" applyFont="1" applyFill="1" applyBorder="1" applyAlignment="1" applyProtection="1">
      <alignment horizontal="center" vertical="center"/>
      <protection locked="0"/>
    </xf>
    <xf numFmtId="3" fontId="41" fillId="0" borderId="1174" xfId="7" applyNumberFormat="1" applyFont="1" applyFill="1" applyBorder="1" applyAlignment="1" applyProtection="1">
      <alignment horizontal="left" vertical="center"/>
      <protection locked="0"/>
    </xf>
    <xf numFmtId="49" fontId="41" fillId="14" borderId="1175" xfId="7" applyNumberFormat="1" applyFont="1" applyFill="1" applyBorder="1" applyAlignment="1" applyProtection="1">
      <alignment vertical="center" wrapText="1"/>
      <protection locked="0"/>
    </xf>
    <xf numFmtId="3" fontId="41" fillId="0" borderId="1173" xfId="7" applyNumberFormat="1" applyFont="1" applyFill="1" applyBorder="1" applyAlignment="1" applyProtection="1">
      <alignment horizontal="right" vertical="center"/>
      <protection locked="0"/>
    </xf>
    <xf numFmtId="49" fontId="41" fillId="14" borderId="11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7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178" xfId="7" applyNumberFormat="1" applyFont="1" applyFill="1" applyBorder="1" applyAlignment="1" applyProtection="1">
      <alignment horizontal="right" vertical="center"/>
      <protection locked="0"/>
    </xf>
    <xf numFmtId="3" fontId="43" fillId="0" borderId="1179" xfId="7" applyNumberFormat="1" applyFont="1" applyFill="1" applyBorder="1" applyAlignment="1" applyProtection="1">
      <alignment horizontal="center" vertical="center"/>
      <protection locked="0"/>
    </xf>
    <xf numFmtId="3" fontId="41" fillId="0" borderId="1179" xfId="7" applyNumberFormat="1" applyFont="1" applyFill="1" applyBorder="1" applyAlignment="1" applyProtection="1">
      <alignment horizontal="center" vertical="center"/>
      <protection locked="0"/>
    </xf>
    <xf numFmtId="3" fontId="41" fillId="0" borderId="1179" xfId="7" applyNumberFormat="1" applyFont="1" applyFill="1" applyBorder="1" applyAlignment="1" applyProtection="1">
      <alignment horizontal="left" vertical="center"/>
      <protection locked="0"/>
    </xf>
    <xf numFmtId="3" fontId="41" fillId="0" borderId="1182" xfId="7" applyNumberFormat="1" applyFont="1" applyFill="1" applyBorder="1" applyAlignment="1" applyProtection="1">
      <alignment horizontal="center" vertical="center"/>
      <protection locked="0"/>
    </xf>
    <xf numFmtId="3" fontId="41" fillId="0" borderId="1183" xfId="7" applyNumberFormat="1" applyFont="1" applyFill="1" applyBorder="1" applyAlignment="1" applyProtection="1">
      <alignment horizontal="center" vertical="center"/>
      <protection locked="0"/>
    </xf>
    <xf numFmtId="3" fontId="41" fillId="0" borderId="1185" xfId="7" applyNumberFormat="1" applyFont="1" applyFill="1" applyBorder="1" applyAlignment="1" applyProtection="1">
      <alignment horizontal="center" vertical="center"/>
      <protection locked="0"/>
    </xf>
    <xf numFmtId="3" fontId="41" fillId="0" borderId="1186" xfId="7" applyNumberFormat="1" applyFont="1" applyFill="1" applyBorder="1" applyAlignment="1" applyProtection="1">
      <alignment horizontal="center" vertical="center"/>
      <protection locked="0"/>
    </xf>
    <xf numFmtId="49" fontId="41" fillId="14" borderId="118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88" xfId="7" applyNumberFormat="1" applyFont="1" applyFill="1" applyBorder="1" applyAlignment="1" applyProtection="1">
      <alignment horizontal="left" vertical="center" wrapText="1"/>
      <protection locked="0"/>
    </xf>
    <xf numFmtId="3" fontId="7" fillId="0" borderId="1189" xfId="9" applyNumberFormat="1" applyBorder="1" applyAlignment="1">
      <alignment vertical="center"/>
    </xf>
    <xf numFmtId="3" fontId="43" fillId="0" borderId="1190" xfId="7" applyNumberFormat="1" applyFont="1" applyFill="1" applyBorder="1" applyAlignment="1" applyProtection="1">
      <alignment horizontal="center" vertical="center"/>
      <protection locked="0"/>
    </xf>
    <xf numFmtId="3" fontId="41" fillId="0" borderId="1190" xfId="7" applyNumberFormat="1" applyFont="1" applyFill="1" applyBorder="1" applyAlignment="1" applyProtection="1">
      <alignment horizontal="center" vertical="center"/>
      <protection locked="0"/>
    </xf>
    <xf numFmtId="3" fontId="41" fillId="0" borderId="1190" xfId="7" applyNumberFormat="1" applyFont="1" applyFill="1" applyBorder="1" applyAlignment="1" applyProtection="1">
      <alignment horizontal="left" vertical="center"/>
      <protection locked="0"/>
    </xf>
    <xf numFmtId="49" fontId="41" fillId="14" borderId="119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92" xfId="7" applyNumberFormat="1" applyFont="1" applyFill="1" applyBorder="1" applyAlignment="1" applyProtection="1">
      <alignment horizontal="left" vertical="center" wrapText="1"/>
      <protection locked="0"/>
    </xf>
    <xf numFmtId="3" fontId="7" fillId="0" borderId="1193" xfId="9" applyNumberFormat="1" applyBorder="1" applyAlignment="1">
      <alignment vertical="center"/>
    </xf>
    <xf numFmtId="3" fontId="43" fillId="0" borderId="1194" xfId="7" applyNumberFormat="1" applyFont="1" applyFill="1" applyBorder="1" applyAlignment="1" applyProtection="1">
      <alignment horizontal="center" vertical="center"/>
      <protection locked="0"/>
    </xf>
    <xf numFmtId="3" fontId="41" fillId="0" borderId="1194" xfId="7" applyNumberFormat="1" applyFont="1" applyFill="1" applyBorder="1" applyAlignment="1" applyProtection="1">
      <alignment horizontal="center" vertical="center"/>
      <protection locked="0"/>
    </xf>
    <xf numFmtId="3" fontId="41" fillId="0" borderId="1194" xfId="7" applyNumberFormat="1" applyFont="1" applyFill="1" applyBorder="1" applyAlignment="1" applyProtection="1">
      <alignment horizontal="left" vertical="center"/>
      <protection locked="0"/>
    </xf>
    <xf numFmtId="49" fontId="41" fillId="14" borderId="119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96" xfId="7" applyNumberFormat="1" applyFont="1" applyFill="1" applyBorder="1" applyAlignment="1" applyProtection="1">
      <alignment horizontal="left" vertical="center" wrapText="1"/>
      <protection locked="0"/>
    </xf>
    <xf numFmtId="3" fontId="7" fillId="0" borderId="1197" xfId="9" applyNumberFormat="1" applyBorder="1" applyAlignment="1">
      <alignment vertical="center"/>
    </xf>
    <xf numFmtId="3" fontId="43" fillId="0" borderId="1198" xfId="7" applyNumberFormat="1" applyFont="1" applyFill="1" applyBorder="1" applyAlignment="1" applyProtection="1">
      <alignment horizontal="center" vertical="center"/>
      <protection locked="0"/>
    </xf>
    <xf numFmtId="3" fontId="41" fillId="0" borderId="1198" xfId="7" applyNumberFormat="1" applyFont="1" applyFill="1" applyBorder="1" applyAlignment="1" applyProtection="1">
      <alignment horizontal="center" vertical="center"/>
      <protection locked="0"/>
    </xf>
    <xf numFmtId="3" fontId="41" fillId="0" borderId="1198" xfId="7" applyNumberFormat="1" applyFont="1" applyFill="1" applyBorder="1" applyAlignment="1" applyProtection="1">
      <alignment horizontal="left" vertical="center"/>
      <protection locked="0"/>
    </xf>
    <xf numFmtId="49" fontId="41" fillId="14" borderId="119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00" xfId="7" applyNumberFormat="1" applyFont="1" applyFill="1" applyBorder="1" applyAlignment="1" applyProtection="1">
      <alignment horizontal="left" vertical="center" wrapText="1"/>
      <protection locked="0"/>
    </xf>
    <xf numFmtId="3" fontId="7" fillId="0" borderId="1201" xfId="9" applyNumberFormat="1" applyBorder="1" applyAlignment="1">
      <alignment vertical="center"/>
    </xf>
    <xf numFmtId="3" fontId="43" fillId="0" borderId="1202" xfId="7" applyNumberFormat="1" applyFont="1" applyFill="1" applyBorder="1" applyAlignment="1" applyProtection="1">
      <alignment horizontal="center" vertical="center"/>
      <protection locked="0"/>
    </xf>
    <xf numFmtId="3" fontId="41" fillId="0" borderId="1202" xfId="7" applyNumberFormat="1" applyFont="1" applyFill="1" applyBorder="1" applyAlignment="1" applyProtection="1">
      <alignment horizontal="center" vertical="center"/>
      <protection locked="0"/>
    </xf>
    <xf numFmtId="3" fontId="41" fillId="0" borderId="1202" xfId="7" applyNumberFormat="1" applyFont="1" applyFill="1" applyBorder="1" applyAlignment="1" applyProtection="1">
      <alignment horizontal="left" vertical="center"/>
      <protection locked="0"/>
    </xf>
    <xf numFmtId="49" fontId="41" fillId="14" borderId="12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04" xfId="7" applyNumberFormat="1" applyFont="1" applyFill="1" applyBorder="1" applyAlignment="1" applyProtection="1">
      <alignment horizontal="left" vertical="center" wrapText="1"/>
      <protection locked="0"/>
    </xf>
    <xf numFmtId="3" fontId="7" fillId="0" borderId="1205" xfId="9" applyNumberFormat="1" applyBorder="1" applyAlignment="1">
      <alignment vertical="center"/>
    </xf>
    <xf numFmtId="3" fontId="43" fillId="0" borderId="1206" xfId="7" applyNumberFormat="1" applyFont="1" applyFill="1" applyBorder="1" applyAlignment="1" applyProtection="1">
      <alignment horizontal="center" vertical="center"/>
      <protection locked="0"/>
    </xf>
    <xf numFmtId="3" fontId="41" fillId="0" borderId="1206" xfId="7" applyNumberFormat="1" applyFont="1" applyFill="1" applyBorder="1" applyAlignment="1" applyProtection="1">
      <alignment horizontal="center" vertical="center"/>
      <protection locked="0"/>
    </xf>
    <xf numFmtId="3" fontId="41" fillId="0" borderId="1206" xfId="7" applyNumberFormat="1" applyFont="1" applyFill="1" applyBorder="1" applyAlignment="1" applyProtection="1">
      <alignment horizontal="left" vertical="center"/>
      <protection locked="0"/>
    </xf>
    <xf numFmtId="49" fontId="41" fillId="14" borderId="917" xfId="7" applyNumberFormat="1" applyFont="1" applyFill="1" applyBorder="1" applyAlignment="1" applyProtection="1">
      <alignment vertical="center" wrapText="1"/>
      <protection locked="0"/>
    </xf>
    <xf numFmtId="49" fontId="41" fillId="14" borderId="120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08" xfId="7" applyNumberFormat="1" applyFont="1" applyFill="1" applyBorder="1" applyAlignment="1" applyProtection="1">
      <alignment horizontal="right" vertical="center"/>
      <protection locked="0"/>
    </xf>
    <xf numFmtId="3" fontId="43" fillId="0" borderId="1209" xfId="7" applyNumberFormat="1" applyFont="1" applyFill="1" applyBorder="1" applyAlignment="1" applyProtection="1">
      <alignment horizontal="center" vertical="center"/>
      <protection locked="0"/>
    </xf>
    <xf numFmtId="3" fontId="41" fillId="0" borderId="1209" xfId="7" applyNumberFormat="1" applyFont="1" applyFill="1" applyBorder="1" applyAlignment="1" applyProtection="1">
      <alignment horizontal="center" vertical="center"/>
      <protection locked="0"/>
    </xf>
    <xf numFmtId="3" fontId="41" fillId="0" borderId="1209" xfId="7" applyNumberFormat="1" applyFont="1" applyFill="1" applyBorder="1" applyAlignment="1" applyProtection="1">
      <alignment horizontal="left" vertical="center"/>
      <protection locked="0"/>
    </xf>
    <xf numFmtId="49" fontId="41" fillId="14" borderId="121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12" xfId="7" applyNumberFormat="1" applyFont="1" applyFill="1" applyBorder="1" applyAlignment="1" applyProtection="1">
      <alignment horizontal="right" vertical="center"/>
      <protection locked="0"/>
    </xf>
    <xf numFmtId="3" fontId="43" fillId="0" borderId="1213" xfId="7" applyNumberFormat="1" applyFont="1" applyFill="1" applyBorder="1" applyAlignment="1" applyProtection="1">
      <alignment horizontal="center" vertical="center"/>
      <protection locked="0"/>
    </xf>
    <xf numFmtId="3" fontId="41" fillId="0" borderId="1213" xfId="7" applyNumberFormat="1" applyFont="1" applyFill="1" applyBorder="1" applyAlignment="1" applyProtection="1">
      <alignment horizontal="center" vertical="center"/>
      <protection locked="0"/>
    </xf>
    <xf numFmtId="3" fontId="41" fillId="0" borderId="1213" xfId="7" applyNumberFormat="1" applyFont="1" applyFill="1" applyBorder="1" applyAlignment="1" applyProtection="1">
      <alignment horizontal="left" vertical="center"/>
      <protection locked="0"/>
    </xf>
    <xf numFmtId="49" fontId="41" fillId="14" borderId="12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16" xfId="7" applyNumberFormat="1" applyFont="1" applyFill="1" applyBorder="1" applyAlignment="1" applyProtection="1">
      <alignment horizontal="right" vertical="center"/>
      <protection locked="0"/>
    </xf>
    <xf numFmtId="3" fontId="43" fillId="0" borderId="1217" xfId="7" applyNumberFormat="1" applyFont="1" applyFill="1" applyBorder="1" applyAlignment="1" applyProtection="1">
      <alignment horizontal="center" vertical="center"/>
      <protection locked="0"/>
    </xf>
    <xf numFmtId="3" fontId="41" fillId="0" borderId="1217" xfId="7" applyNumberFormat="1" applyFont="1" applyFill="1" applyBorder="1" applyAlignment="1" applyProtection="1">
      <alignment horizontal="center" vertical="center"/>
      <protection locked="0"/>
    </xf>
    <xf numFmtId="3" fontId="41" fillId="0" borderId="1217" xfId="7" applyNumberFormat="1" applyFont="1" applyFill="1" applyBorder="1" applyAlignment="1" applyProtection="1">
      <alignment horizontal="left" vertical="center"/>
      <protection locked="0"/>
    </xf>
    <xf numFmtId="49" fontId="41" fillId="14" borderId="12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20" xfId="7" applyNumberFormat="1" applyFont="1" applyFill="1" applyBorder="1" applyAlignment="1" applyProtection="1">
      <alignment horizontal="right" vertical="center"/>
      <protection locked="0"/>
    </xf>
    <xf numFmtId="3" fontId="43" fillId="0" borderId="1221" xfId="7" applyNumberFormat="1" applyFont="1" applyFill="1" applyBorder="1" applyAlignment="1" applyProtection="1">
      <alignment horizontal="center" vertical="center"/>
      <protection locked="0"/>
    </xf>
    <xf numFmtId="3" fontId="41" fillId="0" borderId="1221" xfId="7" applyNumberFormat="1" applyFont="1" applyFill="1" applyBorder="1" applyAlignment="1" applyProtection="1">
      <alignment horizontal="center" vertical="center"/>
      <protection locked="0"/>
    </xf>
    <xf numFmtId="3" fontId="41" fillId="0" borderId="1221" xfId="7" applyNumberFormat="1" applyFont="1" applyFill="1" applyBorder="1" applyAlignment="1" applyProtection="1">
      <alignment horizontal="left" vertical="center"/>
      <protection locked="0"/>
    </xf>
    <xf numFmtId="49" fontId="41" fillId="14" borderId="12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2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7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7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22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2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26" xfId="7" applyNumberFormat="1" applyFont="1" applyFill="1" applyBorder="1" applyAlignment="1" applyProtection="1">
      <alignment horizontal="right" vertical="center"/>
      <protection locked="0"/>
    </xf>
    <xf numFmtId="3" fontId="43" fillId="0" borderId="1227" xfId="7" applyNumberFormat="1" applyFont="1" applyFill="1" applyBorder="1" applyAlignment="1" applyProtection="1">
      <alignment horizontal="center" vertical="center"/>
      <protection locked="0"/>
    </xf>
    <xf numFmtId="3" fontId="41" fillId="0" borderId="1227" xfId="7" applyNumberFormat="1" applyFont="1" applyFill="1" applyBorder="1" applyAlignment="1" applyProtection="1">
      <alignment horizontal="center" vertical="center"/>
      <protection locked="0"/>
    </xf>
    <xf numFmtId="3" fontId="41" fillId="0" borderId="1227" xfId="7" applyNumberFormat="1" applyFont="1" applyFill="1" applyBorder="1" applyAlignment="1" applyProtection="1">
      <alignment horizontal="left" vertical="center"/>
      <protection locked="0"/>
    </xf>
    <xf numFmtId="49" fontId="41" fillId="14" borderId="122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2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30" xfId="7" applyNumberFormat="1" applyFont="1" applyFill="1" applyBorder="1" applyAlignment="1" applyProtection="1">
      <alignment horizontal="right" vertical="center"/>
      <protection locked="0"/>
    </xf>
    <xf numFmtId="3" fontId="43" fillId="0" borderId="1231" xfId="7" applyNumberFormat="1" applyFont="1" applyFill="1" applyBorder="1" applyAlignment="1" applyProtection="1">
      <alignment horizontal="center" vertical="center"/>
      <protection locked="0"/>
    </xf>
    <xf numFmtId="3" fontId="41" fillId="0" borderId="1231" xfId="7" applyNumberFormat="1" applyFont="1" applyFill="1" applyBorder="1" applyAlignment="1" applyProtection="1">
      <alignment horizontal="center" vertical="center"/>
      <protection locked="0"/>
    </xf>
    <xf numFmtId="3" fontId="41" fillId="0" borderId="1231" xfId="7" applyNumberFormat="1" applyFont="1" applyFill="1" applyBorder="1" applyAlignment="1" applyProtection="1">
      <alignment horizontal="left" vertical="center"/>
      <protection locked="0"/>
    </xf>
    <xf numFmtId="49" fontId="41" fillId="14" borderId="123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3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34" xfId="7" applyNumberFormat="1" applyFont="1" applyFill="1" applyBorder="1" applyAlignment="1" applyProtection="1">
      <alignment horizontal="right" vertical="center"/>
      <protection locked="0"/>
    </xf>
    <xf numFmtId="3" fontId="43" fillId="0" borderId="1235" xfId="7" applyNumberFormat="1" applyFont="1" applyFill="1" applyBorder="1" applyAlignment="1" applyProtection="1">
      <alignment horizontal="center" vertical="center"/>
      <protection locked="0"/>
    </xf>
    <xf numFmtId="3" fontId="41" fillId="0" borderId="1235" xfId="7" applyNumberFormat="1" applyFont="1" applyFill="1" applyBorder="1" applyAlignment="1" applyProtection="1">
      <alignment horizontal="center" vertical="center"/>
      <protection locked="0"/>
    </xf>
    <xf numFmtId="3" fontId="41" fillId="0" borderId="1235" xfId="7" applyNumberFormat="1" applyFont="1" applyFill="1" applyBorder="1" applyAlignment="1" applyProtection="1">
      <alignment horizontal="left" vertical="center"/>
      <protection locked="0"/>
    </xf>
    <xf numFmtId="49" fontId="41" fillId="14" borderId="123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3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38" xfId="7" applyNumberFormat="1" applyFont="1" applyFill="1" applyBorder="1" applyAlignment="1" applyProtection="1">
      <alignment horizontal="right" vertical="center"/>
      <protection locked="0"/>
    </xf>
    <xf numFmtId="3" fontId="43" fillId="0" borderId="1239" xfId="7" applyNumberFormat="1" applyFont="1" applyFill="1" applyBorder="1" applyAlignment="1" applyProtection="1">
      <alignment horizontal="center" vertical="center"/>
      <protection locked="0"/>
    </xf>
    <xf numFmtId="3" fontId="41" fillId="0" borderId="1239" xfId="7" applyNumberFormat="1" applyFont="1" applyFill="1" applyBorder="1" applyAlignment="1" applyProtection="1">
      <alignment horizontal="center" vertical="center"/>
      <protection locked="0"/>
    </xf>
    <xf numFmtId="3" fontId="41" fillId="0" borderId="1239" xfId="7" applyNumberFormat="1" applyFont="1" applyFill="1" applyBorder="1" applyAlignment="1" applyProtection="1">
      <alignment horizontal="left" vertical="center"/>
      <protection locked="0"/>
    </xf>
    <xf numFmtId="49" fontId="41" fillId="14" borderId="12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42" xfId="7" applyNumberFormat="1" applyFont="1" applyFill="1" applyBorder="1" applyAlignment="1" applyProtection="1">
      <alignment horizontal="right" vertical="center"/>
      <protection locked="0"/>
    </xf>
    <xf numFmtId="3" fontId="43" fillId="0" borderId="1243" xfId="7" applyNumberFormat="1" applyFont="1" applyFill="1" applyBorder="1" applyAlignment="1" applyProtection="1">
      <alignment horizontal="center" vertical="center"/>
      <protection locked="0"/>
    </xf>
    <xf numFmtId="3" fontId="41" fillId="0" borderId="1243" xfId="7" applyNumberFormat="1" applyFont="1" applyFill="1" applyBorder="1" applyAlignment="1" applyProtection="1">
      <alignment horizontal="center" vertical="center"/>
      <protection locked="0"/>
    </xf>
    <xf numFmtId="3" fontId="41" fillId="0" borderId="1243" xfId="7" applyNumberFormat="1" applyFont="1" applyFill="1" applyBorder="1" applyAlignment="1" applyProtection="1">
      <alignment horizontal="left" vertical="center"/>
      <protection locked="0"/>
    </xf>
    <xf numFmtId="49" fontId="41" fillId="14" borderId="12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46" xfId="7" applyNumberFormat="1" applyFont="1" applyFill="1" applyBorder="1" applyAlignment="1" applyProtection="1">
      <alignment horizontal="right" vertical="center"/>
      <protection locked="0"/>
    </xf>
    <xf numFmtId="3" fontId="43" fillId="0" borderId="1247" xfId="7" applyNumberFormat="1" applyFont="1" applyFill="1" applyBorder="1" applyAlignment="1" applyProtection="1">
      <alignment horizontal="center" vertical="center"/>
      <protection locked="0"/>
    </xf>
    <xf numFmtId="3" fontId="41" fillId="0" borderId="1247" xfId="7" applyNumberFormat="1" applyFont="1" applyFill="1" applyBorder="1" applyAlignment="1" applyProtection="1">
      <alignment horizontal="center" vertical="center"/>
      <protection locked="0"/>
    </xf>
    <xf numFmtId="3" fontId="41" fillId="0" borderId="1247" xfId="7" applyNumberFormat="1" applyFont="1" applyFill="1" applyBorder="1" applyAlignment="1" applyProtection="1">
      <alignment horizontal="left" vertical="center"/>
      <protection locked="0"/>
    </xf>
    <xf numFmtId="49" fontId="41" fillId="14" borderId="12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50" xfId="7" applyNumberFormat="1" applyFont="1" applyFill="1" applyBorder="1" applyAlignment="1" applyProtection="1">
      <alignment horizontal="right" vertical="center"/>
      <protection locked="0"/>
    </xf>
    <xf numFmtId="3" fontId="43" fillId="0" borderId="1251" xfId="7" applyNumberFormat="1" applyFont="1" applyFill="1" applyBorder="1" applyAlignment="1" applyProtection="1">
      <alignment horizontal="center" vertical="center"/>
      <protection locked="0"/>
    </xf>
    <xf numFmtId="3" fontId="41" fillId="0" borderId="1251" xfId="7" applyNumberFormat="1" applyFont="1" applyFill="1" applyBorder="1" applyAlignment="1" applyProtection="1">
      <alignment horizontal="center" vertical="center"/>
      <protection locked="0"/>
    </xf>
    <xf numFmtId="3" fontId="41" fillId="0" borderId="1251" xfId="7" applyNumberFormat="1" applyFont="1" applyFill="1" applyBorder="1" applyAlignment="1" applyProtection="1">
      <alignment horizontal="left" vertical="center"/>
      <protection locked="0"/>
    </xf>
    <xf numFmtId="49" fontId="41" fillId="14" borderId="12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54" xfId="7" applyNumberFormat="1" applyFont="1" applyFill="1" applyBorder="1" applyAlignment="1" applyProtection="1">
      <alignment horizontal="right" vertical="center"/>
      <protection locked="0"/>
    </xf>
    <xf numFmtId="3" fontId="43" fillId="0" borderId="1255" xfId="7" applyNumberFormat="1" applyFont="1" applyFill="1" applyBorder="1" applyAlignment="1" applyProtection="1">
      <alignment horizontal="center" vertical="center"/>
      <protection locked="0"/>
    </xf>
    <xf numFmtId="3" fontId="41" fillId="0" borderId="1255" xfId="7" applyNumberFormat="1" applyFont="1" applyFill="1" applyBorder="1" applyAlignment="1" applyProtection="1">
      <alignment horizontal="center" vertical="center"/>
      <protection locked="0"/>
    </xf>
    <xf numFmtId="3" fontId="41" fillId="0" borderId="1255" xfId="7" applyNumberFormat="1" applyFont="1" applyFill="1" applyBorder="1" applyAlignment="1" applyProtection="1">
      <alignment horizontal="left" vertical="center"/>
      <protection locked="0"/>
    </xf>
    <xf numFmtId="49" fontId="41" fillId="14" borderId="12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5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58" xfId="7" applyNumberFormat="1" applyFont="1" applyFill="1" applyBorder="1" applyAlignment="1" applyProtection="1">
      <alignment horizontal="right" vertical="center"/>
      <protection locked="0"/>
    </xf>
    <xf numFmtId="3" fontId="43" fillId="0" borderId="1259" xfId="7" applyNumberFormat="1" applyFont="1" applyFill="1" applyBorder="1" applyAlignment="1" applyProtection="1">
      <alignment horizontal="center" vertical="center"/>
      <protection locked="0"/>
    </xf>
    <xf numFmtId="3" fontId="41" fillId="0" borderId="1259" xfId="7" applyNumberFormat="1" applyFont="1" applyFill="1" applyBorder="1" applyAlignment="1" applyProtection="1">
      <alignment horizontal="center" vertical="center"/>
      <protection locked="0"/>
    </xf>
    <xf numFmtId="3" fontId="41" fillId="0" borderId="1259" xfId="7" applyNumberFormat="1" applyFont="1" applyFill="1" applyBorder="1" applyAlignment="1" applyProtection="1">
      <alignment horizontal="left" vertical="center"/>
      <protection locked="0"/>
    </xf>
    <xf numFmtId="49" fontId="41" fillId="14" borderId="12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62" xfId="7" applyNumberFormat="1" applyFont="1" applyFill="1" applyBorder="1" applyAlignment="1" applyProtection="1">
      <alignment horizontal="right" vertical="center"/>
      <protection locked="0"/>
    </xf>
    <xf numFmtId="3" fontId="43" fillId="0" borderId="1263" xfId="7" applyNumberFormat="1" applyFont="1" applyFill="1" applyBorder="1" applyAlignment="1" applyProtection="1">
      <alignment horizontal="center" vertical="center"/>
      <protection locked="0"/>
    </xf>
    <xf numFmtId="3" fontId="41" fillId="0" borderId="1263" xfId="7" applyNumberFormat="1" applyFont="1" applyFill="1" applyBorder="1" applyAlignment="1" applyProtection="1">
      <alignment horizontal="center" vertical="center"/>
      <protection locked="0"/>
    </xf>
    <xf numFmtId="3" fontId="41" fillId="0" borderId="1263" xfId="7" applyNumberFormat="1" applyFont="1" applyFill="1" applyBorder="1" applyAlignment="1" applyProtection="1">
      <alignment horizontal="left" vertical="center"/>
      <protection locked="0"/>
    </xf>
    <xf numFmtId="49" fontId="41" fillId="14" borderId="118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64" xfId="7" applyNumberFormat="1" applyFont="1" applyFill="1" applyBorder="1" applyAlignment="1" applyProtection="1">
      <alignment horizontal="right" vertical="center"/>
      <protection locked="0"/>
    </xf>
    <xf numFmtId="3" fontId="41" fillId="0" borderId="1266" xfId="7" applyNumberFormat="1" applyFont="1" applyFill="1" applyBorder="1" applyAlignment="1" applyProtection="1">
      <alignment horizontal="right" vertical="center"/>
      <protection locked="0"/>
    </xf>
    <xf numFmtId="3" fontId="43" fillId="0" borderId="1267" xfId="7" applyNumberFormat="1" applyFont="1" applyFill="1" applyBorder="1" applyAlignment="1" applyProtection="1">
      <alignment horizontal="center" vertical="center"/>
      <protection locked="0"/>
    </xf>
    <xf numFmtId="3" fontId="41" fillId="0" borderId="1267" xfId="7" applyNumberFormat="1" applyFont="1" applyFill="1" applyBorder="1" applyAlignment="1" applyProtection="1">
      <alignment horizontal="center" vertical="center"/>
      <protection locked="0"/>
    </xf>
    <xf numFmtId="3" fontId="41" fillId="0" borderId="1267" xfId="7" applyNumberFormat="1" applyFont="1" applyFill="1" applyBorder="1" applyAlignment="1" applyProtection="1">
      <alignment horizontal="left" vertical="center"/>
      <protection locked="0"/>
    </xf>
    <xf numFmtId="49" fontId="41" fillId="0" borderId="1268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19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26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7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72" xfId="7" applyNumberFormat="1" applyFont="1" applyFill="1" applyBorder="1" applyAlignment="1" applyProtection="1">
      <alignment horizontal="center" vertical="center"/>
      <protection locked="0"/>
    </xf>
    <xf numFmtId="3" fontId="41" fillId="0" borderId="1273" xfId="7" applyNumberFormat="1" applyFont="1" applyFill="1" applyBorder="1" applyAlignment="1" applyProtection="1">
      <alignment horizontal="center" vertical="center"/>
      <protection locked="0"/>
    </xf>
    <xf numFmtId="49" fontId="41" fillId="14" borderId="12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7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7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27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7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79" xfId="7" applyNumberFormat="1" applyFont="1" applyFill="1" applyBorder="1" applyAlignment="1" applyProtection="1">
      <alignment horizontal="center" vertical="center"/>
      <protection locked="0"/>
    </xf>
    <xf numFmtId="3" fontId="41" fillId="0" borderId="1280" xfId="7" applyNumberFormat="1" applyFont="1" applyFill="1" applyBorder="1" applyAlignment="1" applyProtection="1">
      <alignment horizontal="center" vertical="center"/>
      <protection locked="0"/>
    </xf>
    <xf numFmtId="49" fontId="41" fillId="14" borderId="128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8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83" xfId="7" applyNumberFormat="1" applyFont="1" applyFill="1" applyBorder="1" applyAlignment="1" applyProtection="1">
      <alignment horizontal="center" vertical="center"/>
      <protection locked="0"/>
    </xf>
    <xf numFmtId="3" fontId="41" fillId="0" borderId="1284" xfId="7" applyNumberFormat="1" applyFont="1" applyFill="1" applyBorder="1" applyAlignment="1" applyProtection="1">
      <alignment horizontal="center" vertical="center"/>
      <protection locked="0"/>
    </xf>
    <xf numFmtId="49" fontId="41" fillId="14" borderId="128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8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87" xfId="7" applyNumberFormat="1" applyFont="1" applyFill="1" applyBorder="1" applyAlignment="1" applyProtection="1">
      <alignment horizontal="center" vertical="center"/>
      <protection locked="0"/>
    </xf>
    <xf numFmtId="3" fontId="41" fillId="0" borderId="1288" xfId="7" applyNumberFormat="1" applyFont="1" applyFill="1" applyBorder="1" applyAlignment="1" applyProtection="1">
      <alignment horizontal="center" vertical="center"/>
      <protection locked="0"/>
    </xf>
    <xf numFmtId="49" fontId="41" fillId="14" borderId="128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91" xfId="7" applyNumberFormat="1" applyFont="1" applyFill="1" applyBorder="1" applyAlignment="1" applyProtection="1">
      <alignment horizontal="center" vertical="center"/>
      <protection locked="0"/>
    </xf>
    <xf numFmtId="3" fontId="41" fillId="0" borderId="1292" xfId="7" applyNumberFormat="1" applyFont="1" applyFill="1" applyBorder="1" applyAlignment="1" applyProtection="1">
      <alignment horizontal="center" vertical="center"/>
      <protection locked="0"/>
    </xf>
    <xf numFmtId="49" fontId="41" fillId="14" borderId="12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9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29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9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29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9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299" xfId="7" applyNumberFormat="1" applyFont="1" applyFill="1" applyBorder="1" applyAlignment="1" applyProtection="1">
      <alignment horizontal="center" vertical="center"/>
      <protection locked="0"/>
    </xf>
    <xf numFmtId="3" fontId="41" fillId="0" borderId="1300" xfId="7" applyNumberFormat="1" applyFont="1" applyFill="1" applyBorder="1" applyAlignment="1" applyProtection="1">
      <alignment horizontal="center" vertical="center"/>
      <protection locked="0"/>
    </xf>
    <xf numFmtId="49" fontId="41" fillId="14" borderId="13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0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3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0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05" xfId="7" applyNumberFormat="1" applyFont="1" applyFill="1" applyBorder="1" applyAlignment="1" applyProtection="1">
      <alignment horizontal="center" vertical="center"/>
      <protection locked="0"/>
    </xf>
    <xf numFmtId="3" fontId="41" fillId="0" borderId="1306" xfId="7" applyNumberFormat="1" applyFont="1" applyFill="1" applyBorder="1" applyAlignment="1" applyProtection="1">
      <alignment horizontal="center" vertical="center"/>
      <protection locked="0"/>
    </xf>
    <xf numFmtId="49" fontId="41" fillId="14" borderId="130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0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30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1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11" xfId="7" applyNumberFormat="1" applyFont="1" applyFill="1" applyBorder="1" applyAlignment="1" applyProtection="1">
      <alignment horizontal="center" vertical="center"/>
      <protection locked="0"/>
    </xf>
    <xf numFmtId="3" fontId="41" fillId="0" borderId="1312" xfId="7" applyNumberFormat="1" applyFont="1" applyFill="1" applyBorder="1" applyAlignment="1" applyProtection="1">
      <alignment horizontal="center" vertical="center"/>
      <protection locked="0"/>
    </xf>
    <xf numFmtId="49" fontId="41" fillId="14" borderId="131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1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31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1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1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3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20" xfId="7" applyNumberFormat="1" applyFont="1" applyFill="1" applyBorder="1" applyAlignment="1" applyProtection="1">
      <alignment horizontal="right" vertical="center"/>
      <protection locked="0"/>
    </xf>
    <xf numFmtId="3" fontId="43" fillId="0" borderId="1321" xfId="7" applyNumberFormat="1" applyFont="1" applyFill="1" applyBorder="1" applyAlignment="1" applyProtection="1">
      <alignment horizontal="center" vertical="center"/>
      <protection locked="0"/>
    </xf>
    <xf numFmtId="3" fontId="41" fillId="0" borderId="1321" xfId="7" applyNumberFormat="1" applyFont="1" applyFill="1" applyBorder="1" applyAlignment="1" applyProtection="1">
      <alignment horizontal="center" vertical="center"/>
      <protection locked="0"/>
    </xf>
    <xf numFmtId="3" fontId="41" fillId="0" borderId="1321" xfId="7" applyNumberFormat="1" applyFont="1" applyFill="1" applyBorder="1" applyAlignment="1" applyProtection="1">
      <alignment horizontal="left" vertical="center"/>
      <protection locked="0"/>
    </xf>
    <xf numFmtId="49" fontId="41" fillId="14" borderId="13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24" xfId="7" applyNumberFormat="1" applyFont="1" applyFill="1" applyBorder="1" applyAlignment="1" applyProtection="1">
      <alignment horizontal="right" vertical="center"/>
      <protection locked="0"/>
    </xf>
    <xf numFmtId="3" fontId="43" fillId="0" borderId="1325" xfId="7" applyNumberFormat="1" applyFont="1" applyFill="1" applyBorder="1" applyAlignment="1" applyProtection="1">
      <alignment horizontal="center" vertical="center"/>
      <protection locked="0"/>
    </xf>
    <xf numFmtId="3" fontId="41" fillId="0" borderId="1325" xfId="7" applyNumberFormat="1" applyFont="1" applyFill="1" applyBorder="1" applyAlignment="1" applyProtection="1">
      <alignment horizontal="center" vertical="center"/>
      <protection locked="0"/>
    </xf>
    <xf numFmtId="3" fontId="41" fillId="0" borderId="1325" xfId="7" applyNumberFormat="1" applyFont="1" applyFill="1" applyBorder="1" applyAlignment="1" applyProtection="1">
      <alignment horizontal="left" vertical="center"/>
      <protection locked="0"/>
    </xf>
    <xf numFmtId="49" fontId="41" fillId="14" borderId="13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28" xfId="7" applyNumberFormat="1" applyFont="1" applyFill="1" applyBorder="1" applyAlignment="1" applyProtection="1">
      <alignment horizontal="right" vertical="center"/>
      <protection locked="0"/>
    </xf>
    <xf numFmtId="3" fontId="43" fillId="0" borderId="1329" xfId="7" applyNumberFormat="1" applyFont="1" applyFill="1" applyBorder="1" applyAlignment="1" applyProtection="1">
      <alignment horizontal="center" vertical="center"/>
      <protection locked="0"/>
    </xf>
    <xf numFmtId="3" fontId="41" fillId="0" borderId="1329" xfId="7" applyNumberFormat="1" applyFont="1" applyFill="1" applyBorder="1" applyAlignment="1" applyProtection="1">
      <alignment horizontal="center" vertical="center"/>
      <protection locked="0"/>
    </xf>
    <xf numFmtId="3" fontId="41" fillId="0" borderId="1329" xfId="7" applyNumberFormat="1" applyFont="1" applyFill="1" applyBorder="1" applyAlignment="1" applyProtection="1">
      <alignment horizontal="left" vertical="center"/>
      <protection locked="0"/>
    </xf>
    <xf numFmtId="3" fontId="41" fillId="0" borderId="1331" xfId="7" applyNumberFormat="1" applyFont="1" applyFill="1" applyBorder="1" applyAlignment="1" applyProtection="1">
      <alignment horizontal="right" vertical="center"/>
      <protection locked="0"/>
    </xf>
    <xf numFmtId="3" fontId="43" fillId="0" borderId="1332" xfId="7" applyNumberFormat="1" applyFont="1" applyFill="1" applyBorder="1" applyAlignment="1" applyProtection="1">
      <alignment horizontal="center" vertical="center"/>
      <protection locked="0"/>
    </xf>
    <xf numFmtId="3" fontId="41" fillId="0" borderId="1332" xfId="7" applyNumberFormat="1" applyFont="1" applyFill="1" applyBorder="1" applyAlignment="1" applyProtection="1">
      <alignment horizontal="center" vertical="center"/>
      <protection locked="0"/>
    </xf>
    <xf numFmtId="3" fontId="41" fillId="0" borderId="1332" xfId="7" applyNumberFormat="1" applyFont="1" applyFill="1" applyBorder="1" applyAlignment="1" applyProtection="1">
      <alignment horizontal="left" vertical="center"/>
      <protection locked="0"/>
    </xf>
    <xf numFmtId="3" fontId="42" fillId="0" borderId="1334" xfId="7" applyNumberFormat="1" applyFont="1" applyFill="1" applyBorder="1" applyAlignment="1" applyProtection="1">
      <alignment horizontal="right" vertical="center"/>
      <protection locked="0"/>
    </xf>
    <xf numFmtId="3" fontId="43" fillId="0" borderId="1335" xfId="7" applyNumberFormat="1" applyFont="1" applyFill="1" applyBorder="1" applyAlignment="1" applyProtection="1">
      <alignment horizontal="center" vertical="center"/>
      <protection locked="0"/>
    </xf>
    <xf numFmtId="3" fontId="41" fillId="0" borderId="1335" xfId="7" applyNumberFormat="1" applyFont="1" applyFill="1" applyBorder="1" applyAlignment="1" applyProtection="1">
      <alignment horizontal="center" vertical="center"/>
      <protection locked="0"/>
    </xf>
    <xf numFmtId="3" fontId="41" fillId="0" borderId="1335" xfId="7" applyNumberFormat="1" applyFont="1" applyFill="1" applyBorder="1" applyAlignment="1" applyProtection="1">
      <alignment horizontal="left" vertical="center"/>
      <protection locked="0"/>
    </xf>
    <xf numFmtId="49" fontId="41" fillId="14" borderId="133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3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38" xfId="7" applyNumberFormat="1" applyFont="1" applyFill="1" applyBorder="1" applyAlignment="1" applyProtection="1">
      <alignment horizontal="right" vertical="center"/>
      <protection locked="0"/>
    </xf>
    <xf numFmtId="3" fontId="43" fillId="0" borderId="1339" xfId="7" applyNumberFormat="1" applyFont="1" applyFill="1" applyBorder="1" applyAlignment="1" applyProtection="1">
      <alignment horizontal="center" vertical="center"/>
      <protection locked="0"/>
    </xf>
    <xf numFmtId="3" fontId="41" fillId="0" borderId="1339" xfId="7" applyNumberFormat="1" applyFont="1" applyFill="1" applyBorder="1" applyAlignment="1" applyProtection="1">
      <alignment horizontal="center" vertical="center"/>
      <protection locked="0"/>
    </xf>
    <xf numFmtId="3" fontId="41" fillId="0" borderId="1339" xfId="7" applyNumberFormat="1" applyFont="1" applyFill="1" applyBorder="1" applyAlignment="1" applyProtection="1">
      <alignment horizontal="left" vertical="center"/>
      <protection locked="0"/>
    </xf>
    <xf numFmtId="49" fontId="41" fillId="14" borderId="13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42" xfId="7" applyNumberFormat="1" applyFont="1" applyFill="1" applyBorder="1" applyAlignment="1" applyProtection="1">
      <alignment horizontal="right" vertical="center"/>
      <protection locked="0"/>
    </xf>
    <xf numFmtId="3" fontId="43" fillId="0" borderId="1343" xfId="7" applyNumberFormat="1" applyFont="1" applyFill="1" applyBorder="1" applyAlignment="1" applyProtection="1">
      <alignment horizontal="center" vertical="center"/>
      <protection locked="0"/>
    </xf>
    <xf numFmtId="3" fontId="41" fillId="0" borderId="1343" xfId="7" applyNumberFormat="1" applyFont="1" applyFill="1" applyBorder="1" applyAlignment="1" applyProtection="1">
      <alignment horizontal="center" vertical="center"/>
      <protection locked="0"/>
    </xf>
    <xf numFmtId="3" fontId="41" fillId="0" borderId="1343" xfId="7" applyNumberFormat="1" applyFont="1" applyFill="1" applyBorder="1" applyAlignment="1" applyProtection="1">
      <alignment horizontal="left" vertical="center"/>
      <protection locked="0"/>
    </xf>
    <xf numFmtId="49" fontId="41" fillId="14" borderId="13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46" xfId="7" applyNumberFormat="1" applyFont="1" applyFill="1" applyBorder="1" applyAlignment="1" applyProtection="1">
      <alignment horizontal="right" vertical="center"/>
      <protection locked="0"/>
    </xf>
    <xf numFmtId="3" fontId="43" fillId="0" borderId="1347" xfId="7" applyNumberFormat="1" applyFont="1" applyFill="1" applyBorder="1" applyAlignment="1" applyProtection="1">
      <alignment horizontal="center" vertical="center"/>
      <protection locked="0"/>
    </xf>
    <xf numFmtId="3" fontId="41" fillId="0" borderId="1347" xfId="7" applyNumberFormat="1" applyFont="1" applyFill="1" applyBorder="1" applyAlignment="1" applyProtection="1">
      <alignment horizontal="center" vertical="center"/>
      <protection locked="0"/>
    </xf>
    <xf numFmtId="3" fontId="41" fillId="0" borderId="1347" xfId="7" applyNumberFormat="1" applyFont="1" applyFill="1" applyBorder="1" applyAlignment="1" applyProtection="1">
      <alignment horizontal="left" vertical="center"/>
      <protection locked="0"/>
    </xf>
    <xf numFmtId="49" fontId="41" fillId="14" borderId="13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50" xfId="7" applyNumberFormat="1" applyFont="1" applyFill="1" applyBorder="1" applyAlignment="1" applyProtection="1">
      <alignment horizontal="right" vertical="center"/>
      <protection locked="0"/>
    </xf>
    <xf numFmtId="3" fontId="43" fillId="0" borderId="1351" xfId="7" applyNumberFormat="1" applyFont="1" applyFill="1" applyBorder="1" applyAlignment="1" applyProtection="1">
      <alignment horizontal="center" vertical="center"/>
      <protection locked="0"/>
    </xf>
    <xf numFmtId="3" fontId="41" fillId="0" borderId="1351" xfId="7" applyNumberFormat="1" applyFont="1" applyFill="1" applyBorder="1" applyAlignment="1" applyProtection="1">
      <alignment horizontal="center" vertical="center"/>
      <protection locked="0"/>
    </xf>
    <xf numFmtId="3" fontId="41" fillId="0" borderId="1351" xfId="7" applyNumberFormat="1" applyFont="1" applyFill="1" applyBorder="1" applyAlignment="1" applyProtection="1">
      <alignment horizontal="left" vertical="center"/>
      <protection locked="0"/>
    </xf>
    <xf numFmtId="49" fontId="41" fillId="14" borderId="1084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97" xfId="7" applyNumberFormat="1" applyFont="1" applyFill="1" applyBorder="1" applyAlignment="1" applyProtection="1">
      <alignment horizontal="right" vertical="center"/>
      <protection locked="0"/>
    </xf>
    <xf numFmtId="49" fontId="41" fillId="14" borderId="13" xfId="7" applyNumberFormat="1" applyFont="1" applyFill="1" applyBorder="1" applyAlignment="1" applyProtection="1">
      <alignment vertical="center" wrapText="1"/>
      <protection locked="0"/>
    </xf>
    <xf numFmtId="3" fontId="41" fillId="0" borderId="1353" xfId="7" applyNumberFormat="1" applyFont="1" applyFill="1" applyBorder="1" applyAlignment="1" applyProtection="1">
      <alignment horizontal="right" vertical="center"/>
      <protection locked="0"/>
    </xf>
    <xf numFmtId="3" fontId="43" fillId="0" borderId="1354" xfId="7" applyNumberFormat="1" applyFont="1" applyFill="1" applyBorder="1" applyAlignment="1" applyProtection="1">
      <alignment horizontal="center" vertical="center"/>
      <protection locked="0"/>
    </xf>
    <xf numFmtId="3" fontId="41" fillId="0" borderId="1354" xfId="7" applyNumberFormat="1" applyFont="1" applyFill="1" applyBorder="1" applyAlignment="1" applyProtection="1">
      <alignment horizontal="center" vertical="center"/>
      <protection locked="0"/>
    </xf>
    <xf numFmtId="3" fontId="41" fillId="0" borderId="1354" xfId="7" applyNumberFormat="1" applyFont="1" applyFill="1" applyBorder="1" applyAlignment="1" applyProtection="1">
      <alignment horizontal="left" vertical="center"/>
      <protection locked="0"/>
    </xf>
    <xf numFmtId="3" fontId="42" fillId="0" borderId="1356" xfId="7" applyNumberFormat="1" applyFont="1" applyFill="1" applyBorder="1" applyAlignment="1" applyProtection="1">
      <alignment horizontal="right" vertical="center"/>
      <protection locked="0"/>
    </xf>
    <xf numFmtId="3" fontId="43" fillId="0" borderId="1357" xfId="7" applyNumberFormat="1" applyFont="1" applyFill="1" applyBorder="1" applyAlignment="1" applyProtection="1">
      <alignment horizontal="center" vertical="center"/>
      <protection locked="0"/>
    </xf>
    <xf numFmtId="3" fontId="41" fillId="0" borderId="1357" xfId="7" applyNumberFormat="1" applyFont="1" applyFill="1" applyBorder="1" applyAlignment="1" applyProtection="1">
      <alignment horizontal="center" vertical="center"/>
      <protection locked="0"/>
    </xf>
    <xf numFmtId="3" fontId="41" fillId="0" borderId="1357" xfId="7" applyNumberFormat="1" applyFont="1" applyFill="1" applyBorder="1" applyAlignment="1" applyProtection="1">
      <alignment horizontal="left" vertical="center"/>
      <protection locked="0"/>
    </xf>
    <xf numFmtId="49" fontId="41" fillId="14" borderId="135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5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60" xfId="7" applyNumberFormat="1" applyFont="1" applyFill="1" applyBorder="1" applyAlignment="1" applyProtection="1">
      <alignment horizontal="right" vertical="center"/>
      <protection locked="0"/>
    </xf>
    <xf numFmtId="3" fontId="43" fillId="0" borderId="1361" xfId="7" applyNumberFormat="1" applyFont="1" applyFill="1" applyBorder="1" applyAlignment="1" applyProtection="1">
      <alignment horizontal="center" vertical="center"/>
      <protection locked="0"/>
    </xf>
    <xf numFmtId="3" fontId="41" fillId="0" borderId="1361" xfId="7" applyNumberFormat="1" applyFont="1" applyFill="1" applyBorder="1" applyAlignment="1" applyProtection="1">
      <alignment horizontal="center" vertical="center"/>
      <protection locked="0"/>
    </xf>
    <xf numFmtId="3" fontId="41" fillId="0" borderId="1361" xfId="7" applyNumberFormat="1" applyFont="1" applyFill="1" applyBorder="1" applyAlignment="1" applyProtection="1">
      <alignment horizontal="left" vertical="center"/>
      <protection locked="0"/>
    </xf>
    <xf numFmtId="49" fontId="41" fillId="14" borderId="136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6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64" xfId="7" applyNumberFormat="1" applyFont="1" applyFill="1" applyBorder="1" applyAlignment="1" applyProtection="1">
      <alignment horizontal="right" vertical="center"/>
      <protection locked="0"/>
    </xf>
    <xf numFmtId="3" fontId="43" fillId="0" borderId="1365" xfId="7" applyNumberFormat="1" applyFont="1" applyFill="1" applyBorder="1" applyAlignment="1" applyProtection="1">
      <alignment horizontal="center" vertical="center"/>
      <protection locked="0"/>
    </xf>
    <xf numFmtId="3" fontId="41" fillId="0" borderId="1365" xfId="7" applyNumberFormat="1" applyFont="1" applyFill="1" applyBorder="1" applyAlignment="1" applyProtection="1">
      <alignment horizontal="center" vertical="center"/>
      <protection locked="0"/>
    </xf>
    <xf numFmtId="3" fontId="41" fillId="0" borderId="1365" xfId="7" applyNumberFormat="1" applyFont="1" applyFill="1" applyBorder="1" applyAlignment="1" applyProtection="1">
      <alignment horizontal="left" vertical="center"/>
      <protection locked="0"/>
    </xf>
    <xf numFmtId="49" fontId="41" fillId="14" borderId="136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68" xfId="7" applyNumberFormat="1" applyFont="1" applyFill="1" applyBorder="1" applyAlignment="1" applyProtection="1">
      <alignment horizontal="right" vertical="center"/>
      <protection locked="0"/>
    </xf>
    <xf numFmtId="3" fontId="43" fillId="0" borderId="1369" xfId="7" applyNumberFormat="1" applyFont="1" applyFill="1" applyBorder="1" applyAlignment="1" applyProtection="1">
      <alignment horizontal="center" vertical="center"/>
      <protection locked="0"/>
    </xf>
    <xf numFmtId="3" fontId="41" fillId="0" borderId="1369" xfId="7" applyNumberFormat="1" applyFont="1" applyFill="1" applyBorder="1" applyAlignment="1" applyProtection="1">
      <alignment horizontal="center" vertical="center"/>
      <protection locked="0"/>
    </xf>
    <xf numFmtId="3" fontId="41" fillId="0" borderId="1369" xfId="7" applyNumberFormat="1" applyFont="1" applyFill="1" applyBorder="1" applyAlignment="1" applyProtection="1">
      <alignment horizontal="left" vertical="center"/>
      <protection locked="0"/>
    </xf>
    <xf numFmtId="49" fontId="41" fillId="0" borderId="191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37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71" xfId="7" applyNumberFormat="1" applyFont="1" applyFill="1" applyBorder="1" applyAlignment="1" applyProtection="1">
      <alignment horizontal="right" vertical="center"/>
      <protection locked="0"/>
    </xf>
    <xf numFmtId="3" fontId="41" fillId="0" borderId="1372" xfId="7" applyNumberFormat="1" applyFont="1" applyFill="1" applyBorder="1" applyAlignment="1" applyProtection="1">
      <alignment horizontal="center" vertical="center"/>
      <protection locked="0"/>
    </xf>
    <xf numFmtId="3" fontId="43" fillId="0" borderId="1372" xfId="7" applyNumberFormat="1" applyFont="1" applyFill="1" applyBorder="1" applyAlignment="1" applyProtection="1">
      <alignment horizontal="center" vertical="center"/>
      <protection locked="0"/>
    </xf>
    <xf numFmtId="3" fontId="41" fillId="0" borderId="1372" xfId="7" applyNumberFormat="1" applyFont="1" applyFill="1" applyBorder="1" applyAlignment="1" applyProtection="1">
      <alignment horizontal="left" vertical="center"/>
      <protection locked="0"/>
    </xf>
    <xf numFmtId="49" fontId="41" fillId="0" borderId="137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74" xfId="7" applyNumberFormat="1" applyFont="1" applyFill="1" applyBorder="1" applyAlignment="1" applyProtection="1">
      <alignment horizontal="right" vertical="center"/>
      <protection locked="0"/>
    </xf>
    <xf numFmtId="3" fontId="41" fillId="0" borderId="1375" xfId="7" applyNumberFormat="1" applyFont="1" applyFill="1" applyBorder="1" applyAlignment="1" applyProtection="1">
      <alignment horizontal="center" vertical="center"/>
      <protection locked="0"/>
    </xf>
    <xf numFmtId="3" fontId="43" fillId="0" borderId="1375" xfId="7" applyNumberFormat="1" applyFont="1" applyFill="1" applyBorder="1" applyAlignment="1" applyProtection="1">
      <alignment horizontal="center" vertical="center"/>
      <protection locked="0"/>
    </xf>
    <xf numFmtId="3" fontId="41" fillId="0" borderId="1375" xfId="7" applyNumberFormat="1" applyFont="1" applyFill="1" applyBorder="1" applyAlignment="1" applyProtection="1">
      <alignment horizontal="left" vertical="center"/>
      <protection locked="0"/>
    </xf>
    <xf numFmtId="49" fontId="41" fillId="0" borderId="137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77" xfId="7" applyNumberFormat="1" applyFont="1" applyFill="1" applyBorder="1" applyAlignment="1" applyProtection="1">
      <alignment horizontal="right" vertical="center"/>
      <protection locked="0"/>
    </xf>
    <xf numFmtId="3" fontId="41" fillId="0" borderId="1378" xfId="7" applyNumberFormat="1" applyFont="1" applyFill="1" applyBorder="1" applyAlignment="1" applyProtection="1">
      <alignment horizontal="center" vertical="center"/>
      <protection locked="0"/>
    </xf>
    <xf numFmtId="3" fontId="43" fillId="0" borderId="1378" xfId="7" applyNumberFormat="1" applyFont="1" applyFill="1" applyBorder="1" applyAlignment="1" applyProtection="1">
      <alignment horizontal="center" vertical="center"/>
      <protection locked="0"/>
    </xf>
    <xf numFmtId="3" fontId="41" fillId="0" borderId="1378" xfId="7" applyNumberFormat="1" applyFont="1" applyFill="1" applyBorder="1" applyAlignment="1" applyProtection="1">
      <alignment horizontal="left" vertical="center"/>
      <protection locked="0"/>
    </xf>
    <xf numFmtId="49" fontId="41" fillId="0" borderId="1379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38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81" xfId="7" applyNumberFormat="1" applyFont="1" applyFill="1" applyBorder="1" applyAlignment="1" applyProtection="1">
      <alignment horizontal="right" vertical="center"/>
      <protection locked="0"/>
    </xf>
    <xf numFmtId="3" fontId="43" fillId="0" borderId="1382" xfId="7" applyNumberFormat="1" applyFont="1" applyFill="1" applyBorder="1" applyAlignment="1" applyProtection="1">
      <alignment horizontal="center" vertical="center"/>
      <protection locked="0"/>
    </xf>
    <xf numFmtId="3" fontId="41" fillId="0" borderId="1382" xfId="7" applyNumberFormat="1" applyFont="1" applyFill="1" applyBorder="1" applyAlignment="1" applyProtection="1">
      <alignment horizontal="center" vertical="center"/>
      <protection locked="0"/>
    </xf>
    <xf numFmtId="3" fontId="41" fillId="0" borderId="1382" xfId="7" applyNumberFormat="1" applyFont="1" applyFill="1" applyBorder="1" applyAlignment="1" applyProtection="1">
      <alignment horizontal="left" vertical="center"/>
      <protection locked="0"/>
    </xf>
    <xf numFmtId="49" fontId="41" fillId="0" borderId="138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384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85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38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8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07" xfId="7" applyNumberFormat="1" applyFont="1" applyFill="1" applyBorder="1" applyAlignment="1" applyProtection="1">
      <alignment vertical="center" wrapText="1"/>
      <protection locked="0"/>
    </xf>
    <xf numFmtId="49" fontId="41" fillId="0" borderId="1389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3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91" xfId="7" applyNumberFormat="1" applyFont="1" applyFill="1" applyBorder="1" applyAlignment="1" applyProtection="1">
      <alignment horizontal="right" vertical="center"/>
      <protection locked="0"/>
    </xf>
    <xf numFmtId="3" fontId="43" fillId="0" borderId="1392" xfId="7" applyNumberFormat="1" applyFont="1" applyFill="1" applyBorder="1" applyAlignment="1" applyProtection="1">
      <alignment horizontal="center" vertical="center"/>
      <protection locked="0"/>
    </xf>
    <xf numFmtId="3" fontId="41" fillId="0" borderId="1392" xfId="7" applyNumberFormat="1" applyFont="1" applyFill="1" applyBorder="1" applyAlignment="1" applyProtection="1">
      <alignment horizontal="center" vertical="center"/>
      <protection locked="0"/>
    </xf>
    <xf numFmtId="3" fontId="41" fillId="0" borderId="1392" xfId="7" applyNumberFormat="1" applyFont="1" applyFill="1" applyBorder="1" applyAlignment="1" applyProtection="1">
      <alignment horizontal="left" vertical="center"/>
      <protection locked="0"/>
    </xf>
    <xf numFmtId="49" fontId="41" fillId="0" borderId="72" xfId="7" applyNumberFormat="1" applyFont="1" applyFill="1" applyBorder="1" applyAlignment="1" applyProtection="1">
      <alignment vertical="center" wrapText="1"/>
      <protection locked="0"/>
    </xf>
    <xf numFmtId="49" fontId="41" fillId="14" borderId="21" xfId="7" applyNumberFormat="1" applyFont="1" applyFill="1" applyBorder="1" applyAlignment="1" applyProtection="1">
      <alignment vertical="center" wrapText="1"/>
      <protection locked="0"/>
    </xf>
    <xf numFmtId="3" fontId="41" fillId="0" borderId="1395" xfId="7" applyNumberFormat="1" applyFont="1" applyFill="1" applyBorder="1" applyAlignment="1" applyProtection="1">
      <alignment horizontal="right" vertical="center"/>
      <protection locked="0"/>
    </xf>
    <xf numFmtId="3" fontId="43" fillId="0" borderId="1396" xfId="7" applyNumberFormat="1" applyFont="1" applyFill="1" applyBorder="1" applyAlignment="1" applyProtection="1">
      <alignment horizontal="center" vertical="center"/>
      <protection locked="0"/>
    </xf>
    <xf numFmtId="3" fontId="41" fillId="0" borderId="1396" xfId="7" applyNumberFormat="1" applyFont="1" applyFill="1" applyBorder="1" applyAlignment="1" applyProtection="1">
      <alignment horizontal="center" vertical="center"/>
      <protection locked="0"/>
    </xf>
    <xf numFmtId="3" fontId="41" fillId="0" borderId="1396" xfId="7" applyNumberFormat="1" applyFont="1" applyFill="1" applyBorder="1" applyAlignment="1" applyProtection="1">
      <alignment horizontal="left" vertical="center"/>
      <protection locked="0"/>
    </xf>
    <xf numFmtId="49" fontId="41" fillId="14" borderId="139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39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399" xfId="7" applyNumberFormat="1" applyFont="1" applyFill="1" applyBorder="1" applyAlignment="1" applyProtection="1">
      <alignment horizontal="right" vertical="center"/>
      <protection locked="0"/>
    </xf>
    <xf numFmtId="3" fontId="43" fillId="0" borderId="1400" xfId="7" applyNumberFormat="1" applyFont="1" applyFill="1" applyBorder="1" applyAlignment="1" applyProtection="1">
      <alignment horizontal="center" vertical="center"/>
      <protection locked="0"/>
    </xf>
    <xf numFmtId="3" fontId="41" fillId="0" borderId="1400" xfId="7" applyNumberFormat="1" applyFont="1" applyFill="1" applyBorder="1" applyAlignment="1" applyProtection="1">
      <alignment horizontal="center" vertical="center"/>
      <protection locked="0"/>
    </xf>
    <xf numFmtId="3" fontId="41" fillId="0" borderId="1400" xfId="7" applyNumberFormat="1" applyFont="1" applyFill="1" applyBorder="1" applyAlignment="1" applyProtection="1">
      <alignment horizontal="left" vertical="center"/>
      <protection locked="0"/>
    </xf>
    <xf numFmtId="49" fontId="41" fillId="14" borderId="14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03" xfId="7" applyNumberFormat="1" applyFont="1" applyFill="1" applyBorder="1" applyAlignment="1" applyProtection="1">
      <alignment horizontal="right" vertical="center"/>
      <protection locked="0"/>
    </xf>
    <xf numFmtId="3" fontId="43" fillId="0" borderId="1404" xfId="7" applyNumberFormat="1" applyFont="1" applyFill="1" applyBorder="1" applyAlignment="1" applyProtection="1">
      <alignment horizontal="center" vertical="center"/>
      <protection locked="0"/>
    </xf>
    <xf numFmtId="3" fontId="41" fillId="0" borderId="1404" xfId="7" applyNumberFormat="1" applyFont="1" applyFill="1" applyBorder="1" applyAlignment="1" applyProtection="1">
      <alignment horizontal="center" vertical="center"/>
      <protection locked="0"/>
    </xf>
    <xf numFmtId="3" fontId="41" fillId="0" borderId="1404" xfId="7" applyNumberFormat="1" applyFont="1" applyFill="1" applyBorder="1" applyAlignment="1" applyProtection="1">
      <alignment horizontal="left" vertical="center"/>
      <protection locked="0"/>
    </xf>
    <xf numFmtId="49" fontId="41" fillId="14" borderId="14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0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0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08" xfId="7" applyNumberFormat="1" applyFont="1" applyFill="1" applyBorder="1" applyAlignment="1" applyProtection="1">
      <alignment horizontal="right" vertical="center"/>
      <protection locked="0"/>
    </xf>
    <xf numFmtId="3" fontId="43" fillId="0" borderId="1409" xfId="7" applyNumberFormat="1" applyFont="1" applyFill="1" applyBorder="1" applyAlignment="1" applyProtection="1">
      <alignment horizontal="center" vertical="center"/>
      <protection locked="0"/>
    </xf>
    <xf numFmtId="3" fontId="41" fillId="0" borderId="1409" xfId="7" applyNumberFormat="1" applyFont="1" applyFill="1" applyBorder="1" applyAlignment="1" applyProtection="1">
      <alignment horizontal="center" vertical="center"/>
      <protection locked="0"/>
    </xf>
    <xf numFmtId="3" fontId="41" fillId="0" borderId="1409" xfId="7" applyNumberFormat="1" applyFont="1" applyFill="1" applyBorder="1" applyAlignment="1" applyProtection="1">
      <alignment horizontal="left" vertical="center"/>
      <protection locked="0"/>
    </xf>
    <xf numFmtId="49" fontId="41" fillId="14" borderId="141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11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0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12" xfId="7" applyNumberFormat="1" applyFont="1" applyFill="1" applyBorder="1" applyAlignment="1" applyProtection="1">
      <alignment vertical="center" wrapText="1"/>
      <protection locked="0"/>
    </xf>
    <xf numFmtId="3" fontId="43" fillId="0" borderId="1415" xfId="7" applyNumberFormat="1" applyFont="1" applyFill="1" applyBorder="1" applyAlignment="1" applyProtection="1">
      <alignment vertical="center"/>
      <protection locked="0"/>
    </xf>
    <xf numFmtId="3" fontId="43" fillId="0" borderId="1416" xfId="7" applyNumberFormat="1" applyFont="1" applyFill="1" applyBorder="1" applyAlignment="1" applyProtection="1">
      <alignment horizontal="center" vertical="center"/>
      <protection locked="0"/>
    </xf>
    <xf numFmtId="3" fontId="41" fillId="0" borderId="1416" xfId="7" applyNumberFormat="1" applyFont="1" applyFill="1" applyBorder="1" applyAlignment="1" applyProtection="1">
      <alignment horizontal="center" vertical="center"/>
      <protection locked="0"/>
    </xf>
    <xf numFmtId="3" fontId="41" fillId="0" borderId="1416" xfId="7" applyNumberFormat="1" applyFont="1" applyFill="1" applyBorder="1" applyAlignment="1" applyProtection="1">
      <alignment horizontal="left" vertical="center"/>
      <protection locked="0"/>
    </xf>
    <xf numFmtId="3" fontId="41" fillId="0" borderId="1415" xfId="7" applyNumberFormat="1" applyFont="1" applyFill="1" applyBorder="1" applyAlignment="1" applyProtection="1">
      <alignment vertical="center"/>
      <protection locked="0"/>
    </xf>
    <xf numFmtId="49" fontId="41" fillId="14" borderId="7" xfId="7" applyNumberFormat="1" applyFont="1" applyFill="1" applyBorder="1" applyAlignment="1" applyProtection="1">
      <alignment vertical="center" wrapText="1"/>
      <protection locked="0"/>
    </xf>
    <xf numFmtId="49" fontId="41" fillId="14" borderId="14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2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21" xfId="7" applyNumberFormat="1" applyFont="1" applyFill="1" applyBorder="1" applyAlignment="1" applyProtection="1">
      <alignment horizontal="right" vertical="center"/>
      <protection locked="0"/>
    </xf>
    <xf numFmtId="3" fontId="43" fillId="0" borderId="1422" xfId="7" applyNumberFormat="1" applyFont="1" applyFill="1" applyBorder="1" applyAlignment="1" applyProtection="1">
      <alignment horizontal="center" vertical="center"/>
      <protection locked="0"/>
    </xf>
    <xf numFmtId="3" fontId="41" fillId="0" borderId="1422" xfId="7" applyNumberFormat="1" applyFont="1" applyFill="1" applyBorder="1" applyAlignment="1" applyProtection="1">
      <alignment horizontal="center" vertical="center"/>
      <protection locked="0"/>
    </xf>
    <xf numFmtId="3" fontId="41" fillId="0" borderId="1422" xfId="7" applyNumberFormat="1" applyFont="1" applyFill="1" applyBorder="1" applyAlignment="1" applyProtection="1">
      <alignment horizontal="left" vertical="center"/>
      <protection locked="0"/>
    </xf>
    <xf numFmtId="49" fontId="45" fillId="17" borderId="7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1423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1424" xfId="7" applyNumberFormat="1" applyFont="1" applyFill="1" applyBorder="1" applyAlignment="1" applyProtection="1">
      <alignment horizontal="left" vertical="center" wrapText="1"/>
      <protection locked="0"/>
    </xf>
    <xf numFmtId="3" fontId="45" fillId="18" borderId="6" xfId="7" applyNumberFormat="1" applyFont="1" applyFill="1" applyBorder="1" applyAlignment="1" applyProtection="1">
      <alignment vertical="center"/>
      <protection locked="0"/>
    </xf>
    <xf numFmtId="3" fontId="43" fillId="0" borderId="51" xfId="7" applyNumberFormat="1" applyFont="1" applyFill="1" applyBorder="1" applyAlignment="1" applyProtection="1">
      <alignment vertical="center"/>
      <protection locked="0"/>
    </xf>
    <xf numFmtId="3" fontId="41" fillId="0" borderId="1427" xfId="7" applyNumberFormat="1" applyFont="1" applyFill="1" applyBorder="1" applyAlignment="1" applyProtection="1">
      <alignment vertical="center"/>
      <protection locked="0"/>
    </xf>
    <xf numFmtId="3" fontId="43" fillId="0" borderId="1428" xfId="7" applyNumberFormat="1" applyFont="1" applyFill="1" applyBorder="1" applyAlignment="1" applyProtection="1">
      <alignment horizontal="center" vertical="center"/>
      <protection locked="0"/>
    </xf>
    <xf numFmtId="3" fontId="41" fillId="0" borderId="1428" xfId="7" applyNumberFormat="1" applyFont="1" applyFill="1" applyBorder="1" applyAlignment="1" applyProtection="1">
      <alignment horizontal="center" vertical="center"/>
      <protection locked="0"/>
    </xf>
    <xf numFmtId="3" fontId="41" fillId="0" borderId="1428" xfId="7" applyNumberFormat="1" applyFont="1" applyFill="1" applyBorder="1" applyAlignment="1" applyProtection="1">
      <alignment horizontal="left" vertical="center"/>
      <protection locked="0"/>
    </xf>
    <xf numFmtId="3" fontId="42" fillId="0" borderId="1431" xfId="7" applyNumberFormat="1" applyFont="1" applyFill="1" applyBorder="1" applyAlignment="1" applyProtection="1">
      <alignment horizontal="right" vertical="center"/>
      <protection locked="0"/>
    </xf>
    <xf numFmtId="3" fontId="43" fillId="0" borderId="1432" xfId="7" applyNumberFormat="1" applyFont="1" applyFill="1" applyBorder="1" applyAlignment="1" applyProtection="1">
      <alignment horizontal="center" vertical="center"/>
      <protection locked="0"/>
    </xf>
    <xf numFmtId="3" fontId="41" fillId="0" borderId="1432" xfId="7" applyNumberFormat="1" applyFont="1" applyFill="1" applyBorder="1" applyAlignment="1" applyProtection="1">
      <alignment horizontal="center" vertical="center"/>
      <protection locked="0"/>
    </xf>
    <xf numFmtId="3" fontId="41" fillId="0" borderId="1432" xfId="7" applyNumberFormat="1" applyFont="1" applyFill="1" applyBorder="1" applyAlignment="1" applyProtection="1">
      <alignment horizontal="left" vertical="center"/>
      <protection locked="0"/>
    </xf>
    <xf numFmtId="49" fontId="41" fillId="14" borderId="143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3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35" xfId="9" applyNumberFormat="1" applyFont="1" applyBorder="1" applyAlignment="1">
      <alignment horizontal="right" vertical="center"/>
    </xf>
    <xf numFmtId="3" fontId="43" fillId="0" borderId="1436" xfId="7" applyNumberFormat="1" applyFont="1" applyFill="1" applyBorder="1" applyAlignment="1" applyProtection="1">
      <alignment horizontal="center" vertical="center"/>
      <protection locked="0"/>
    </xf>
    <xf numFmtId="3" fontId="41" fillId="0" borderId="1436" xfId="7" applyNumberFormat="1" applyFont="1" applyFill="1" applyBorder="1" applyAlignment="1" applyProtection="1">
      <alignment horizontal="center" vertical="center"/>
      <protection locked="0"/>
    </xf>
    <xf numFmtId="3" fontId="41" fillId="0" borderId="1436" xfId="7" applyNumberFormat="1" applyFont="1" applyFill="1" applyBorder="1" applyAlignment="1" applyProtection="1">
      <alignment horizontal="left" vertical="center"/>
      <protection locked="0"/>
    </xf>
    <xf numFmtId="49" fontId="41" fillId="14" borderId="143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3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39" xfId="9" applyNumberFormat="1" applyFont="1" applyBorder="1" applyAlignment="1">
      <alignment horizontal="right" vertical="center"/>
    </xf>
    <xf numFmtId="3" fontId="43" fillId="0" borderId="1440" xfId="7" applyNumberFormat="1" applyFont="1" applyFill="1" applyBorder="1" applyAlignment="1" applyProtection="1">
      <alignment horizontal="center" vertical="center"/>
      <protection locked="0"/>
    </xf>
    <xf numFmtId="3" fontId="41" fillId="0" borderId="1440" xfId="7" applyNumberFormat="1" applyFont="1" applyFill="1" applyBorder="1" applyAlignment="1" applyProtection="1">
      <alignment horizontal="center" vertical="center"/>
      <protection locked="0"/>
    </xf>
    <xf numFmtId="3" fontId="41" fillId="0" borderId="1440" xfId="7" applyNumberFormat="1" applyFont="1" applyFill="1" applyBorder="1" applyAlignment="1" applyProtection="1">
      <alignment horizontal="left" vertical="center"/>
      <protection locked="0"/>
    </xf>
    <xf numFmtId="49" fontId="41" fillId="14" borderId="14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43" xfId="9" applyNumberFormat="1" applyFont="1" applyBorder="1" applyAlignment="1">
      <alignment horizontal="right" vertical="center"/>
    </xf>
    <xf numFmtId="3" fontId="43" fillId="0" borderId="1444" xfId="7" applyNumberFormat="1" applyFont="1" applyFill="1" applyBorder="1" applyAlignment="1" applyProtection="1">
      <alignment horizontal="center" vertical="center"/>
      <protection locked="0"/>
    </xf>
    <xf numFmtId="3" fontId="41" fillId="0" borderId="1444" xfId="7" applyNumberFormat="1" applyFont="1" applyFill="1" applyBorder="1" applyAlignment="1" applyProtection="1">
      <alignment horizontal="center" vertical="center"/>
      <protection locked="0"/>
    </xf>
    <xf numFmtId="3" fontId="41" fillId="0" borderId="1444" xfId="7" applyNumberFormat="1" applyFont="1" applyFill="1" applyBorder="1" applyAlignment="1" applyProtection="1">
      <alignment horizontal="left" vertical="center"/>
      <protection locked="0"/>
    </xf>
    <xf numFmtId="49" fontId="41" fillId="14" borderId="144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4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47" xfId="9" applyNumberFormat="1" applyFont="1" applyBorder="1" applyAlignment="1">
      <alignment horizontal="right" vertical="center"/>
    </xf>
    <xf numFmtId="3" fontId="43" fillId="0" borderId="1448" xfId="7" applyNumberFormat="1" applyFont="1" applyFill="1" applyBorder="1" applyAlignment="1" applyProtection="1">
      <alignment horizontal="center" vertical="center"/>
      <protection locked="0"/>
    </xf>
    <xf numFmtId="3" fontId="41" fillId="0" borderId="1448" xfId="7" applyNumberFormat="1" applyFont="1" applyFill="1" applyBorder="1" applyAlignment="1" applyProtection="1">
      <alignment horizontal="center" vertical="center"/>
      <protection locked="0"/>
    </xf>
    <xf numFmtId="3" fontId="41" fillId="0" borderId="1448" xfId="7" applyNumberFormat="1" applyFont="1" applyFill="1" applyBorder="1" applyAlignment="1" applyProtection="1">
      <alignment horizontal="left" vertical="center"/>
      <protection locked="0"/>
    </xf>
    <xf numFmtId="49" fontId="41" fillId="0" borderId="144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45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51" xfId="7" applyNumberFormat="1" applyFont="1" applyFill="1" applyBorder="1" applyAlignment="1" applyProtection="1">
      <alignment horizontal="right" vertical="center"/>
      <protection locked="0"/>
    </xf>
    <xf numFmtId="3" fontId="43" fillId="0" borderId="1452" xfId="7" applyNumberFormat="1" applyFont="1" applyFill="1" applyBorder="1" applyAlignment="1" applyProtection="1">
      <alignment horizontal="center" vertical="center"/>
      <protection locked="0"/>
    </xf>
    <xf numFmtId="3" fontId="41" fillId="0" borderId="1452" xfId="7" applyNumberFormat="1" applyFont="1" applyFill="1" applyBorder="1" applyAlignment="1" applyProtection="1">
      <alignment horizontal="center" vertical="center"/>
      <protection locked="0"/>
    </xf>
    <xf numFmtId="3" fontId="41" fillId="0" borderId="1452" xfId="7" applyNumberFormat="1" applyFont="1" applyFill="1" applyBorder="1" applyAlignment="1" applyProtection="1">
      <alignment horizontal="left" vertical="center"/>
      <protection locked="0"/>
    </xf>
    <xf numFmtId="3" fontId="42" fillId="0" borderId="223" xfId="7" applyNumberFormat="1" applyFont="1" applyFill="1" applyBorder="1" applyAlignment="1" applyProtection="1">
      <alignment vertical="center"/>
      <protection locked="0"/>
    </xf>
    <xf numFmtId="49" fontId="41" fillId="14" borderId="145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5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55" xfId="9" applyNumberFormat="1" applyFont="1" applyBorder="1" applyAlignment="1">
      <alignment horizontal="right" vertical="center"/>
    </xf>
    <xf numFmtId="3" fontId="43" fillId="0" borderId="1456" xfId="7" applyNumberFormat="1" applyFont="1" applyFill="1" applyBorder="1" applyAlignment="1" applyProtection="1">
      <alignment horizontal="center" vertical="center"/>
      <protection locked="0"/>
    </xf>
    <xf numFmtId="3" fontId="41" fillId="0" borderId="1456" xfId="7" applyNumberFormat="1" applyFont="1" applyFill="1" applyBorder="1" applyAlignment="1" applyProtection="1">
      <alignment horizontal="center" vertical="center"/>
      <protection locked="0"/>
    </xf>
    <xf numFmtId="3" fontId="41" fillId="0" borderId="1456" xfId="7" applyNumberFormat="1" applyFont="1" applyFill="1" applyBorder="1" applyAlignment="1" applyProtection="1">
      <alignment horizontal="left" vertical="center"/>
      <protection locked="0"/>
    </xf>
    <xf numFmtId="49" fontId="41" fillId="14" borderId="145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5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59" xfId="9" applyNumberFormat="1" applyFont="1" applyBorder="1" applyAlignment="1">
      <alignment horizontal="right" vertical="center"/>
    </xf>
    <xf numFmtId="3" fontId="43" fillId="0" borderId="1460" xfId="7" applyNumberFormat="1" applyFont="1" applyFill="1" applyBorder="1" applyAlignment="1" applyProtection="1">
      <alignment horizontal="center" vertical="center"/>
      <protection locked="0"/>
    </xf>
    <xf numFmtId="3" fontId="41" fillId="0" borderId="1460" xfId="7" applyNumberFormat="1" applyFont="1" applyFill="1" applyBorder="1" applyAlignment="1" applyProtection="1">
      <alignment horizontal="center" vertical="center"/>
      <protection locked="0"/>
    </xf>
    <xf numFmtId="3" fontId="41" fillId="0" borderId="1460" xfId="7" applyNumberFormat="1" applyFont="1" applyFill="1" applyBorder="1" applyAlignment="1" applyProtection="1">
      <alignment horizontal="left" vertical="center"/>
      <protection locked="0"/>
    </xf>
    <xf numFmtId="49" fontId="41" fillId="14" borderId="146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6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63" xfId="9" applyNumberFormat="1" applyFont="1" applyBorder="1" applyAlignment="1">
      <alignment horizontal="right" vertical="center"/>
    </xf>
    <xf numFmtId="3" fontId="43" fillId="0" borderId="1464" xfId="7" applyNumberFormat="1" applyFont="1" applyFill="1" applyBorder="1" applyAlignment="1" applyProtection="1">
      <alignment horizontal="center" vertical="center"/>
      <protection locked="0"/>
    </xf>
    <xf numFmtId="3" fontId="41" fillId="0" borderId="1464" xfId="7" applyNumberFormat="1" applyFont="1" applyFill="1" applyBorder="1" applyAlignment="1" applyProtection="1">
      <alignment horizontal="center" vertical="center"/>
      <protection locked="0"/>
    </xf>
    <xf numFmtId="3" fontId="41" fillId="0" borderId="1464" xfId="7" applyNumberFormat="1" applyFont="1" applyFill="1" applyBorder="1" applyAlignment="1" applyProtection="1">
      <alignment horizontal="left" vertical="center"/>
      <protection locked="0"/>
    </xf>
    <xf numFmtId="49" fontId="41" fillId="14" borderId="146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6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67" xfId="9" applyNumberFormat="1" applyFont="1" applyBorder="1" applyAlignment="1">
      <alignment horizontal="right" vertical="center"/>
    </xf>
    <xf numFmtId="3" fontId="43" fillId="0" borderId="1468" xfId="7" applyNumberFormat="1" applyFont="1" applyFill="1" applyBorder="1" applyAlignment="1" applyProtection="1">
      <alignment horizontal="center" vertical="center"/>
      <protection locked="0"/>
    </xf>
    <xf numFmtId="3" fontId="41" fillId="0" borderId="1468" xfId="7" applyNumberFormat="1" applyFont="1" applyFill="1" applyBorder="1" applyAlignment="1" applyProtection="1">
      <alignment horizontal="center" vertical="center"/>
      <protection locked="0"/>
    </xf>
    <xf numFmtId="3" fontId="41" fillId="0" borderId="1468" xfId="7" applyNumberFormat="1" applyFont="1" applyFill="1" applyBorder="1" applyAlignment="1" applyProtection="1">
      <alignment horizontal="left" vertical="center"/>
      <protection locked="0"/>
    </xf>
    <xf numFmtId="49" fontId="41" fillId="14" borderId="1469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1467" xfId="7" applyNumberFormat="1" applyFont="1" applyFill="1" applyBorder="1" applyAlignment="1" applyProtection="1">
      <alignment horizontal="right" vertical="center"/>
      <protection locked="0"/>
    </xf>
    <xf numFmtId="3" fontId="41" fillId="0" borderId="223" xfId="7" applyNumberFormat="1" applyFont="1" applyFill="1" applyBorder="1" applyAlignment="1" applyProtection="1">
      <alignment vertical="center"/>
      <protection locked="0"/>
    </xf>
    <xf numFmtId="49" fontId="41" fillId="14" borderId="147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72" xfId="7" applyNumberFormat="1" applyFont="1" applyFill="1" applyBorder="1" applyAlignment="1" applyProtection="1">
      <alignment horizontal="left" vertical="center" wrapText="1"/>
      <protection locked="0"/>
    </xf>
    <xf numFmtId="49" fontId="45" fillId="18" borderId="2" xfId="7" applyNumberFormat="1" applyFont="1" applyFill="1" applyBorder="1" applyAlignment="1" applyProtection="1">
      <alignment horizontal="center" vertical="center" wrapText="1"/>
      <protection locked="0"/>
    </xf>
    <xf numFmtId="49" fontId="45" fillId="18" borderId="326" xfId="7" applyNumberFormat="1" applyFont="1" applyFill="1" applyBorder="1" applyAlignment="1" applyProtection="1">
      <alignment horizontal="center" vertical="center" wrapText="1"/>
      <protection locked="0"/>
    </xf>
    <xf numFmtId="49" fontId="45" fillId="18" borderId="327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4" xfId="0" applyFont="1" applyBorder="1" applyAlignment="1">
      <alignment vertical="center" wrapText="1"/>
    </xf>
    <xf numFmtId="0" fontId="85" fillId="0" borderId="21" xfId="0" applyFont="1" applyBorder="1" applyAlignment="1">
      <alignment vertical="center" wrapText="1"/>
    </xf>
    <xf numFmtId="49" fontId="41" fillId="14" borderId="147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7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77" xfId="7" applyNumberFormat="1" applyFont="1" applyFill="1" applyBorder="1" applyAlignment="1" applyProtection="1">
      <alignment horizontal="right" vertical="center"/>
      <protection locked="0"/>
    </xf>
    <xf numFmtId="3" fontId="43" fillId="0" borderId="1478" xfId="7" applyNumberFormat="1" applyFont="1" applyFill="1" applyBorder="1" applyAlignment="1" applyProtection="1">
      <alignment horizontal="center" vertical="center"/>
      <protection locked="0"/>
    </xf>
    <xf numFmtId="3" fontId="41" fillId="0" borderId="1478" xfId="7" applyNumberFormat="1" applyFont="1" applyFill="1" applyBorder="1" applyAlignment="1" applyProtection="1">
      <alignment horizontal="center" vertical="center"/>
      <protection locked="0"/>
    </xf>
    <xf numFmtId="3" fontId="41" fillId="0" borderId="1478" xfId="7" applyNumberFormat="1" applyFont="1" applyFill="1" applyBorder="1" applyAlignment="1" applyProtection="1">
      <alignment horizontal="left" vertical="center"/>
      <protection locked="0"/>
    </xf>
    <xf numFmtId="0" fontId="85" fillId="0" borderId="13" xfId="0" applyFont="1" applyBorder="1" applyAlignment="1">
      <alignment vertical="center" wrapText="1"/>
    </xf>
    <xf numFmtId="49" fontId="41" fillId="14" borderId="1479" xfId="7" applyNumberFormat="1" applyFont="1" applyFill="1" applyBorder="1" applyAlignment="1" applyProtection="1">
      <alignment vertical="center" wrapText="1"/>
      <protection locked="0"/>
    </xf>
    <xf numFmtId="49" fontId="41" fillId="14" borderId="138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8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8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8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8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8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85" xfId="7" applyNumberFormat="1" applyFont="1" applyFill="1" applyBorder="1" applyAlignment="1" applyProtection="1">
      <alignment horizontal="center" vertical="center"/>
      <protection locked="0"/>
    </xf>
    <xf numFmtId="3" fontId="41" fillId="0" borderId="1486" xfId="7" applyNumberFormat="1" applyFont="1" applyFill="1" applyBorder="1" applyAlignment="1" applyProtection="1">
      <alignment horizontal="center" vertical="center"/>
      <protection locked="0"/>
    </xf>
    <xf numFmtId="49" fontId="41" fillId="14" borderId="148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8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89" xfId="7" applyNumberFormat="1" applyFont="1" applyFill="1" applyBorder="1" applyAlignment="1" applyProtection="1">
      <alignment horizontal="center" vertical="center"/>
      <protection locked="0"/>
    </xf>
    <xf numFmtId="3" fontId="41" fillId="0" borderId="1490" xfId="7" applyNumberFormat="1" applyFont="1" applyFill="1" applyBorder="1" applyAlignment="1" applyProtection="1">
      <alignment horizontal="center" vertical="center"/>
      <protection locked="0"/>
    </xf>
    <xf numFmtId="49" fontId="41" fillId="14" borderId="149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49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93" xfId="7" applyNumberFormat="1" applyFont="1" applyFill="1" applyBorder="1" applyAlignment="1" applyProtection="1">
      <alignment vertical="center" wrapText="1"/>
      <protection locked="0"/>
    </xf>
    <xf numFmtId="49" fontId="41" fillId="14" borderId="1494" xfId="7" applyNumberFormat="1" applyFont="1" applyFill="1" applyBorder="1" applyAlignment="1" applyProtection="1">
      <alignment vertical="center" wrapText="1"/>
      <protection locked="0"/>
    </xf>
    <xf numFmtId="3" fontId="41" fillId="0" borderId="1495" xfId="7" applyNumberFormat="1" applyFont="1" applyFill="1" applyBorder="1" applyAlignment="1" applyProtection="1">
      <alignment horizontal="right" vertical="center"/>
      <protection locked="0"/>
    </xf>
    <xf numFmtId="3" fontId="43" fillId="0" borderId="1496" xfId="7" applyNumberFormat="1" applyFont="1" applyFill="1" applyBorder="1" applyAlignment="1" applyProtection="1">
      <alignment horizontal="center" vertical="center"/>
      <protection locked="0"/>
    </xf>
    <xf numFmtId="3" fontId="41" fillId="0" borderId="1496" xfId="7" applyNumberFormat="1" applyFont="1" applyFill="1" applyBorder="1" applyAlignment="1" applyProtection="1">
      <alignment horizontal="center" vertical="center"/>
      <protection locked="0"/>
    </xf>
    <xf numFmtId="3" fontId="41" fillId="0" borderId="1496" xfId="7" applyNumberFormat="1" applyFont="1" applyFill="1" applyBorder="1" applyAlignment="1" applyProtection="1">
      <alignment horizontal="left" vertical="center"/>
      <protection locked="0"/>
    </xf>
    <xf numFmtId="3" fontId="41" fillId="0" borderId="1499" xfId="7" applyNumberFormat="1" applyFont="1" applyFill="1" applyBorder="1" applyAlignment="1" applyProtection="1">
      <alignment vertical="center"/>
      <protection locked="0"/>
    </xf>
    <xf numFmtId="3" fontId="43" fillId="0" borderId="1500" xfId="7" applyNumberFormat="1" applyFont="1" applyFill="1" applyBorder="1" applyAlignment="1" applyProtection="1">
      <alignment horizontal="center" vertical="center"/>
      <protection locked="0"/>
    </xf>
    <xf numFmtId="3" fontId="41" fillId="0" borderId="1500" xfId="7" applyNumberFormat="1" applyFont="1" applyFill="1" applyBorder="1" applyAlignment="1" applyProtection="1">
      <alignment horizontal="center" vertical="center"/>
      <protection locked="0"/>
    </xf>
    <xf numFmtId="3" fontId="41" fillId="0" borderId="1500" xfId="7" applyNumberFormat="1" applyFont="1" applyFill="1" applyBorder="1" applyAlignment="1" applyProtection="1">
      <alignment horizontal="left" vertical="center"/>
      <protection locked="0"/>
    </xf>
    <xf numFmtId="49" fontId="41" fillId="14" borderId="15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03" xfId="7" applyNumberFormat="1" applyFont="1" applyFill="1" applyBorder="1" applyAlignment="1" applyProtection="1">
      <alignment horizontal="right" vertical="center"/>
      <protection locked="0"/>
    </xf>
    <xf numFmtId="3" fontId="43" fillId="0" borderId="1504" xfId="7" applyNumberFormat="1" applyFont="1" applyFill="1" applyBorder="1" applyAlignment="1" applyProtection="1">
      <alignment horizontal="center" vertical="center"/>
      <protection locked="0"/>
    </xf>
    <xf numFmtId="3" fontId="41" fillId="0" borderId="1504" xfId="7" applyNumberFormat="1" applyFont="1" applyFill="1" applyBorder="1" applyAlignment="1" applyProtection="1">
      <alignment horizontal="center" vertical="center"/>
      <protection locked="0"/>
    </xf>
    <xf numFmtId="3" fontId="41" fillId="0" borderId="1504" xfId="7" applyNumberFormat="1" applyFont="1" applyFill="1" applyBorder="1" applyAlignment="1" applyProtection="1">
      <alignment horizontal="left" vertical="center"/>
      <protection locked="0"/>
    </xf>
    <xf numFmtId="3" fontId="41" fillId="0" borderId="1507" xfId="7" applyNumberFormat="1" applyFont="1" applyFill="1" applyBorder="1" applyAlignment="1" applyProtection="1">
      <alignment horizontal="right" vertical="center"/>
      <protection locked="0"/>
    </xf>
    <xf numFmtId="3" fontId="43" fillId="0" borderId="1508" xfId="7" applyNumberFormat="1" applyFont="1" applyFill="1" applyBorder="1" applyAlignment="1" applyProtection="1">
      <alignment horizontal="center" vertical="center"/>
      <protection locked="0"/>
    </xf>
    <xf numFmtId="3" fontId="41" fillId="0" borderId="1508" xfId="7" applyNumberFormat="1" applyFont="1" applyFill="1" applyBorder="1" applyAlignment="1" applyProtection="1">
      <alignment horizontal="center" vertical="center"/>
      <protection locked="0"/>
    </xf>
    <xf numFmtId="3" fontId="41" fillId="0" borderId="1508" xfId="7" applyNumberFormat="1" applyFont="1" applyFill="1" applyBorder="1" applyAlignment="1" applyProtection="1">
      <alignment horizontal="left" vertical="center"/>
      <protection locked="0"/>
    </xf>
    <xf numFmtId="49" fontId="41" fillId="0" borderId="1509" xfId="7" applyNumberFormat="1" applyFont="1" applyFill="1" applyBorder="1" applyAlignment="1" applyProtection="1">
      <alignment horizontal="center" vertical="center" wrapText="1"/>
      <protection locked="0"/>
    </xf>
    <xf numFmtId="2" fontId="41" fillId="0" borderId="138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07" xfId="9" applyNumberFormat="1" applyFont="1" applyBorder="1" applyAlignment="1">
      <alignment vertical="center" wrapText="1"/>
    </xf>
    <xf numFmtId="0" fontId="85" fillId="0" borderId="6" xfId="0" applyFont="1" applyBorder="1" applyAlignment="1">
      <alignment vertical="center" wrapText="1"/>
    </xf>
    <xf numFmtId="49" fontId="41" fillId="0" borderId="1471" xfId="7" applyNumberFormat="1" applyFont="1" applyFill="1" applyBorder="1" applyAlignment="1" applyProtection="1">
      <alignment horizontal="center" vertical="center" wrapText="1"/>
      <protection locked="0"/>
    </xf>
    <xf numFmtId="2" fontId="41" fillId="0" borderId="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421" xfId="9" applyNumberFormat="1" applyFont="1" applyBorder="1" applyAlignment="1">
      <alignment vertical="center" wrapText="1"/>
    </xf>
    <xf numFmtId="3" fontId="41" fillId="0" borderId="223" xfId="9" applyNumberFormat="1" applyFont="1" applyBorder="1" applyAlignment="1">
      <alignment vertical="center" wrapText="1"/>
    </xf>
    <xf numFmtId="49" fontId="41" fillId="0" borderId="1510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1477" xfId="9" applyNumberFormat="1" applyFont="1" applyBorder="1" applyAlignment="1">
      <alignment vertical="center" wrapText="1"/>
    </xf>
    <xf numFmtId="49" fontId="41" fillId="14" borderId="15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12" xfId="9" applyNumberFormat="1" applyFont="1" applyBorder="1" applyAlignment="1">
      <alignment vertical="center" wrapText="1"/>
    </xf>
    <xf numFmtId="3" fontId="43" fillId="0" borderId="1513" xfId="7" applyNumberFormat="1" applyFont="1" applyFill="1" applyBorder="1" applyAlignment="1" applyProtection="1">
      <alignment horizontal="center" vertical="center"/>
      <protection locked="0"/>
    </xf>
    <xf numFmtId="3" fontId="41" fillId="0" borderId="1513" xfId="7" applyNumberFormat="1" applyFont="1" applyFill="1" applyBorder="1" applyAlignment="1" applyProtection="1">
      <alignment horizontal="center" vertical="center"/>
      <protection locked="0"/>
    </xf>
    <xf numFmtId="3" fontId="41" fillId="0" borderId="1513" xfId="7" applyNumberFormat="1" applyFont="1" applyFill="1" applyBorder="1" applyAlignment="1" applyProtection="1">
      <alignment horizontal="left" vertical="center"/>
      <protection locked="0"/>
    </xf>
    <xf numFmtId="49" fontId="41" fillId="14" borderId="15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16" xfId="9" applyNumberFormat="1" applyFont="1" applyBorder="1" applyAlignment="1">
      <alignment vertical="center" wrapText="1"/>
    </xf>
    <xf numFmtId="3" fontId="43" fillId="0" borderId="1517" xfId="7" applyNumberFormat="1" applyFont="1" applyFill="1" applyBorder="1" applyAlignment="1" applyProtection="1">
      <alignment horizontal="center" vertical="center"/>
      <protection locked="0"/>
    </xf>
    <xf numFmtId="3" fontId="41" fillId="0" borderId="1517" xfId="7" applyNumberFormat="1" applyFont="1" applyFill="1" applyBorder="1" applyAlignment="1" applyProtection="1">
      <alignment horizontal="center" vertical="center"/>
      <protection locked="0"/>
    </xf>
    <xf numFmtId="3" fontId="41" fillId="0" borderId="1517" xfId="7" applyNumberFormat="1" applyFont="1" applyFill="1" applyBorder="1" applyAlignment="1" applyProtection="1">
      <alignment horizontal="left" vertical="center"/>
      <protection locked="0"/>
    </xf>
    <xf numFmtId="49" fontId="41" fillId="14" borderId="15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20" xfId="9" applyNumberFormat="1" applyFont="1" applyBorder="1" applyAlignment="1">
      <alignment vertical="center" wrapText="1"/>
    </xf>
    <xf numFmtId="3" fontId="43" fillId="0" borderId="1521" xfId="7" applyNumberFormat="1" applyFont="1" applyFill="1" applyBorder="1" applyAlignment="1" applyProtection="1">
      <alignment horizontal="center" vertical="center"/>
      <protection locked="0"/>
    </xf>
    <xf numFmtId="3" fontId="41" fillId="0" borderId="1521" xfId="7" applyNumberFormat="1" applyFont="1" applyFill="1" applyBorder="1" applyAlignment="1" applyProtection="1">
      <alignment horizontal="center" vertical="center"/>
      <protection locked="0"/>
    </xf>
    <xf numFmtId="3" fontId="41" fillId="0" borderId="1521" xfId="7" applyNumberFormat="1" applyFont="1" applyFill="1" applyBorder="1" applyAlignment="1" applyProtection="1">
      <alignment horizontal="left" vertical="center"/>
      <protection locked="0"/>
    </xf>
    <xf numFmtId="49" fontId="41" fillId="14" borderId="15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24" xfId="9" applyNumberFormat="1" applyFont="1" applyBorder="1" applyAlignment="1">
      <alignment vertical="center" wrapText="1"/>
    </xf>
    <xf numFmtId="3" fontId="43" fillId="0" borderId="1525" xfId="7" applyNumberFormat="1" applyFont="1" applyFill="1" applyBorder="1" applyAlignment="1" applyProtection="1">
      <alignment horizontal="center" vertical="center"/>
      <protection locked="0"/>
    </xf>
    <xf numFmtId="3" fontId="41" fillId="0" borderId="1525" xfId="7" applyNumberFormat="1" applyFont="1" applyFill="1" applyBorder="1" applyAlignment="1" applyProtection="1">
      <alignment horizontal="center" vertical="center"/>
      <protection locked="0"/>
    </xf>
    <xf numFmtId="3" fontId="41" fillId="0" borderId="1525" xfId="7" applyNumberFormat="1" applyFont="1" applyFill="1" applyBorder="1" applyAlignment="1" applyProtection="1">
      <alignment horizontal="left" vertical="center"/>
      <protection locked="0"/>
    </xf>
    <xf numFmtId="49" fontId="41" fillId="14" borderId="15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28" xfId="9" applyNumberFormat="1" applyFont="1" applyBorder="1" applyAlignment="1">
      <alignment vertical="center" wrapText="1"/>
    </xf>
    <xf numFmtId="3" fontId="43" fillId="0" borderId="1529" xfId="7" applyNumberFormat="1" applyFont="1" applyFill="1" applyBorder="1" applyAlignment="1" applyProtection="1">
      <alignment horizontal="center" vertical="center"/>
      <protection locked="0"/>
    </xf>
    <xf numFmtId="3" fontId="41" fillId="0" borderId="1529" xfId="7" applyNumberFormat="1" applyFont="1" applyFill="1" applyBorder="1" applyAlignment="1" applyProtection="1">
      <alignment horizontal="center" vertical="center"/>
      <protection locked="0"/>
    </xf>
    <xf numFmtId="3" fontId="41" fillId="0" borderId="1529" xfId="7" applyNumberFormat="1" applyFont="1" applyFill="1" applyBorder="1" applyAlignment="1" applyProtection="1">
      <alignment horizontal="left" vertical="center"/>
      <protection locked="0"/>
    </xf>
    <xf numFmtId="49" fontId="41" fillId="14" borderId="153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32" xfId="9" applyNumberFormat="1" applyFont="1" applyBorder="1" applyAlignment="1">
      <alignment vertical="center" wrapText="1"/>
    </xf>
    <xf numFmtId="3" fontId="43" fillId="0" borderId="1533" xfId="7" applyNumberFormat="1" applyFont="1" applyFill="1" applyBorder="1" applyAlignment="1" applyProtection="1">
      <alignment horizontal="center" vertical="center"/>
      <protection locked="0"/>
    </xf>
    <xf numFmtId="3" fontId="41" fillId="0" borderId="1533" xfId="7" applyNumberFormat="1" applyFont="1" applyFill="1" applyBorder="1" applyAlignment="1" applyProtection="1">
      <alignment horizontal="center" vertical="center"/>
      <protection locked="0"/>
    </xf>
    <xf numFmtId="3" fontId="41" fillId="0" borderId="1533" xfId="7" applyNumberFormat="1" applyFont="1" applyFill="1" applyBorder="1" applyAlignment="1" applyProtection="1">
      <alignment horizontal="left" vertical="center"/>
      <protection locked="0"/>
    </xf>
    <xf numFmtId="49" fontId="41" fillId="14" borderId="15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36" xfId="9" applyNumberFormat="1" applyFont="1" applyBorder="1" applyAlignment="1">
      <alignment vertical="center" wrapText="1"/>
    </xf>
    <xf numFmtId="3" fontId="43" fillId="0" borderId="1537" xfId="7" applyNumberFormat="1" applyFont="1" applyFill="1" applyBorder="1" applyAlignment="1" applyProtection="1">
      <alignment horizontal="center" vertical="center"/>
      <protection locked="0"/>
    </xf>
    <xf numFmtId="3" fontId="41" fillId="0" borderId="1537" xfId="7" applyNumberFormat="1" applyFont="1" applyFill="1" applyBorder="1" applyAlignment="1" applyProtection="1">
      <alignment horizontal="center" vertical="center"/>
      <protection locked="0"/>
    </xf>
    <xf numFmtId="3" fontId="41" fillId="0" borderId="1537" xfId="7" applyNumberFormat="1" applyFont="1" applyFill="1" applyBorder="1" applyAlignment="1" applyProtection="1">
      <alignment horizontal="left" vertical="center"/>
      <protection locked="0"/>
    </xf>
    <xf numFmtId="49" fontId="41" fillId="14" borderId="15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3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40" xfId="9" applyNumberFormat="1" applyFont="1" applyBorder="1" applyAlignment="1">
      <alignment vertical="center" wrapText="1"/>
    </xf>
    <xf numFmtId="3" fontId="43" fillId="0" borderId="1541" xfId="7" applyNumberFormat="1" applyFont="1" applyFill="1" applyBorder="1" applyAlignment="1" applyProtection="1">
      <alignment horizontal="center" vertical="center"/>
      <protection locked="0"/>
    </xf>
    <xf numFmtId="3" fontId="41" fillId="0" borderId="1541" xfId="7" applyNumberFormat="1" applyFont="1" applyFill="1" applyBorder="1" applyAlignment="1" applyProtection="1">
      <alignment horizontal="center" vertical="center"/>
      <protection locked="0"/>
    </xf>
    <xf numFmtId="3" fontId="41" fillId="0" borderId="1541" xfId="7" applyNumberFormat="1" applyFont="1" applyFill="1" applyBorder="1" applyAlignment="1" applyProtection="1">
      <alignment horizontal="left" vertical="center"/>
      <protection locked="0"/>
    </xf>
    <xf numFmtId="49" fontId="41" fillId="14" borderId="154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4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44" xfId="9" applyNumberFormat="1" applyFont="1" applyBorder="1" applyAlignment="1">
      <alignment vertical="center" wrapText="1"/>
    </xf>
    <xf numFmtId="3" fontId="43" fillId="0" borderId="1545" xfId="7" applyNumberFormat="1" applyFont="1" applyFill="1" applyBorder="1" applyAlignment="1" applyProtection="1">
      <alignment horizontal="center" vertical="center"/>
      <protection locked="0"/>
    </xf>
    <xf numFmtId="3" fontId="41" fillId="0" borderId="1545" xfId="7" applyNumberFormat="1" applyFont="1" applyFill="1" applyBorder="1" applyAlignment="1" applyProtection="1">
      <alignment horizontal="center" vertical="center"/>
      <protection locked="0"/>
    </xf>
    <xf numFmtId="3" fontId="41" fillId="0" borderId="1545" xfId="7" applyNumberFormat="1" applyFont="1" applyFill="1" applyBorder="1" applyAlignment="1" applyProtection="1">
      <alignment horizontal="left" vertical="center"/>
      <protection locked="0"/>
    </xf>
    <xf numFmtId="49" fontId="41" fillId="14" borderId="154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4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48" xfId="9" applyNumberFormat="1" applyFont="1" applyBorder="1" applyAlignment="1">
      <alignment vertical="center" wrapText="1"/>
    </xf>
    <xf numFmtId="3" fontId="43" fillId="0" borderId="1549" xfId="7" applyNumberFormat="1" applyFont="1" applyFill="1" applyBorder="1" applyAlignment="1" applyProtection="1">
      <alignment horizontal="center" vertical="center"/>
      <protection locked="0"/>
    </xf>
    <xf numFmtId="3" fontId="41" fillId="0" borderId="1549" xfId="7" applyNumberFormat="1" applyFont="1" applyFill="1" applyBorder="1" applyAlignment="1" applyProtection="1">
      <alignment horizontal="center" vertical="center"/>
      <protection locked="0"/>
    </xf>
    <xf numFmtId="3" fontId="41" fillId="0" borderId="1549" xfId="7" applyNumberFormat="1" applyFont="1" applyFill="1" applyBorder="1" applyAlignment="1" applyProtection="1">
      <alignment horizontal="left" vertical="center"/>
      <protection locked="0"/>
    </xf>
    <xf numFmtId="49" fontId="41" fillId="14" borderId="155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5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52" xfId="9" applyNumberFormat="1" applyFont="1" applyBorder="1" applyAlignment="1">
      <alignment vertical="center" wrapText="1"/>
    </xf>
    <xf numFmtId="3" fontId="43" fillId="0" borderId="1553" xfId="7" applyNumberFormat="1" applyFont="1" applyFill="1" applyBorder="1" applyAlignment="1" applyProtection="1">
      <alignment horizontal="center" vertical="center"/>
      <protection locked="0"/>
    </xf>
    <xf numFmtId="3" fontId="41" fillId="0" borderId="1553" xfId="7" applyNumberFormat="1" applyFont="1" applyFill="1" applyBorder="1" applyAlignment="1" applyProtection="1">
      <alignment horizontal="center" vertical="center"/>
      <protection locked="0"/>
    </xf>
    <xf numFmtId="3" fontId="41" fillId="0" borderId="1553" xfId="7" applyNumberFormat="1" applyFont="1" applyFill="1" applyBorder="1" applyAlignment="1" applyProtection="1">
      <alignment horizontal="left" vertical="center"/>
      <protection locked="0"/>
    </xf>
    <xf numFmtId="49" fontId="41" fillId="14" borderId="155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5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56" xfId="9" applyNumberFormat="1" applyFont="1" applyBorder="1" applyAlignment="1">
      <alignment vertical="center" wrapText="1"/>
    </xf>
    <xf numFmtId="3" fontId="43" fillId="0" borderId="1557" xfId="7" applyNumberFormat="1" applyFont="1" applyFill="1" applyBorder="1" applyAlignment="1" applyProtection="1">
      <alignment horizontal="center" vertical="center"/>
      <protection locked="0"/>
    </xf>
    <xf numFmtId="3" fontId="41" fillId="0" borderId="1557" xfId="7" applyNumberFormat="1" applyFont="1" applyFill="1" applyBorder="1" applyAlignment="1" applyProtection="1">
      <alignment horizontal="center" vertical="center"/>
      <protection locked="0"/>
    </xf>
    <xf numFmtId="3" fontId="41" fillId="0" borderId="1557" xfId="7" applyNumberFormat="1" applyFont="1" applyFill="1" applyBorder="1" applyAlignment="1" applyProtection="1">
      <alignment horizontal="left" vertical="center"/>
      <protection locked="0"/>
    </xf>
    <xf numFmtId="49" fontId="41" fillId="14" borderId="155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5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60" xfId="9" applyNumberFormat="1" applyFont="1" applyBorder="1" applyAlignment="1">
      <alignment vertical="center" wrapText="1"/>
    </xf>
    <xf numFmtId="3" fontId="43" fillId="0" borderId="1561" xfId="7" applyNumberFormat="1" applyFont="1" applyFill="1" applyBorder="1" applyAlignment="1" applyProtection="1">
      <alignment horizontal="center" vertical="center"/>
      <protection locked="0"/>
    </xf>
    <xf numFmtId="3" fontId="41" fillId="0" borderId="1561" xfId="7" applyNumberFormat="1" applyFont="1" applyFill="1" applyBorder="1" applyAlignment="1" applyProtection="1">
      <alignment horizontal="center" vertical="center"/>
      <protection locked="0"/>
    </xf>
    <xf numFmtId="3" fontId="41" fillId="0" borderId="1561" xfId="7" applyNumberFormat="1" applyFont="1" applyFill="1" applyBorder="1" applyAlignment="1" applyProtection="1">
      <alignment horizontal="left" vertical="center"/>
      <protection locked="0"/>
    </xf>
    <xf numFmtId="49" fontId="41" fillId="14" borderId="156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6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64" xfId="9" applyNumberFormat="1" applyFont="1" applyBorder="1" applyAlignment="1">
      <alignment vertical="center" wrapText="1"/>
    </xf>
    <xf numFmtId="3" fontId="43" fillId="0" borderId="1565" xfId="7" applyNumberFormat="1" applyFont="1" applyFill="1" applyBorder="1" applyAlignment="1" applyProtection="1">
      <alignment horizontal="center" vertical="center"/>
      <protection locked="0"/>
    </xf>
    <xf numFmtId="3" fontId="41" fillId="0" borderId="1565" xfId="7" applyNumberFormat="1" applyFont="1" applyFill="1" applyBorder="1" applyAlignment="1" applyProtection="1">
      <alignment horizontal="center" vertical="center"/>
      <protection locked="0"/>
    </xf>
    <xf numFmtId="3" fontId="41" fillId="0" borderId="1565" xfId="7" applyNumberFormat="1" applyFont="1" applyFill="1" applyBorder="1" applyAlignment="1" applyProtection="1">
      <alignment horizontal="left" vertical="center"/>
      <protection locked="0"/>
    </xf>
    <xf numFmtId="49" fontId="41" fillId="14" borderId="156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68" xfId="9" applyNumberFormat="1" applyFont="1" applyBorder="1" applyAlignment="1">
      <alignment vertical="center" wrapText="1"/>
    </xf>
    <xf numFmtId="3" fontId="43" fillId="0" borderId="1569" xfId="7" applyNumberFormat="1" applyFont="1" applyFill="1" applyBorder="1" applyAlignment="1" applyProtection="1">
      <alignment horizontal="center" vertical="center"/>
      <protection locked="0"/>
    </xf>
    <xf numFmtId="3" fontId="41" fillId="0" borderId="1569" xfId="7" applyNumberFormat="1" applyFont="1" applyFill="1" applyBorder="1" applyAlignment="1" applyProtection="1">
      <alignment horizontal="center" vertical="center"/>
      <protection locked="0"/>
    </xf>
    <xf numFmtId="3" fontId="41" fillId="0" borderId="1569" xfId="7" applyNumberFormat="1" applyFont="1" applyFill="1" applyBorder="1" applyAlignment="1" applyProtection="1">
      <alignment horizontal="left" vertical="center"/>
      <protection locked="0"/>
    </xf>
    <xf numFmtId="49" fontId="41" fillId="14" borderId="15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7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72" xfId="9" applyNumberFormat="1" applyFont="1" applyBorder="1" applyAlignment="1">
      <alignment vertical="center" wrapText="1"/>
    </xf>
    <xf numFmtId="3" fontId="43" fillId="0" borderId="1573" xfId="7" applyNumberFormat="1" applyFont="1" applyFill="1" applyBorder="1" applyAlignment="1" applyProtection="1">
      <alignment horizontal="center" vertical="center"/>
      <protection locked="0"/>
    </xf>
    <xf numFmtId="3" fontId="41" fillId="0" borderId="1573" xfId="7" applyNumberFormat="1" applyFont="1" applyFill="1" applyBorder="1" applyAlignment="1" applyProtection="1">
      <alignment horizontal="center" vertical="center"/>
      <protection locked="0"/>
    </xf>
    <xf numFmtId="3" fontId="41" fillId="0" borderId="1573" xfId="7" applyNumberFormat="1" applyFont="1" applyFill="1" applyBorder="1" applyAlignment="1" applyProtection="1">
      <alignment horizontal="left" vertical="center"/>
      <protection locked="0"/>
    </xf>
    <xf numFmtId="49" fontId="41" fillId="14" borderId="15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7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76" xfId="9" applyNumberFormat="1" applyFont="1" applyBorder="1" applyAlignment="1">
      <alignment vertical="center" wrapText="1"/>
    </xf>
    <xf numFmtId="3" fontId="43" fillId="0" borderId="1577" xfId="7" applyNumberFormat="1" applyFont="1" applyFill="1" applyBorder="1" applyAlignment="1" applyProtection="1">
      <alignment horizontal="center" vertical="center"/>
      <protection locked="0"/>
    </xf>
    <xf numFmtId="3" fontId="41" fillId="0" borderId="1577" xfId="7" applyNumberFormat="1" applyFont="1" applyFill="1" applyBorder="1" applyAlignment="1" applyProtection="1">
      <alignment horizontal="center" vertical="center"/>
      <protection locked="0"/>
    </xf>
    <xf numFmtId="3" fontId="41" fillId="0" borderId="1577" xfId="7" applyNumberFormat="1" applyFont="1" applyFill="1" applyBorder="1" applyAlignment="1" applyProtection="1">
      <alignment horizontal="left" vertical="center"/>
      <protection locked="0"/>
    </xf>
    <xf numFmtId="49" fontId="41" fillId="14" borderId="157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7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80" xfId="9" applyNumberFormat="1" applyFont="1" applyBorder="1" applyAlignment="1">
      <alignment vertical="center" wrapText="1"/>
    </xf>
    <xf numFmtId="3" fontId="43" fillId="0" borderId="1581" xfId="7" applyNumberFormat="1" applyFont="1" applyFill="1" applyBorder="1" applyAlignment="1" applyProtection="1">
      <alignment horizontal="center" vertical="center"/>
      <protection locked="0"/>
    </xf>
    <xf numFmtId="3" fontId="41" fillId="0" borderId="1581" xfId="7" applyNumberFormat="1" applyFont="1" applyFill="1" applyBorder="1" applyAlignment="1" applyProtection="1">
      <alignment horizontal="center" vertical="center"/>
      <protection locked="0"/>
    </xf>
    <xf numFmtId="3" fontId="41" fillId="0" borderId="1581" xfId="7" applyNumberFormat="1" applyFont="1" applyFill="1" applyBorder="1" applyAlignment="1" applyProtection="1">
      <alignment horizontal="left" vertical="center"/>
      <protection locked="0"/>
    </xf>
    <xf numFmtId="49" fontId="41" fillId="14" borderId="15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8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84" xfId="9" applyNumberFormat="1" applyFont="1" applyBorder="1" applyAlignment="1">
      <alignment vertical="center" wrapText="1"/>
    </xf>
    <xf numFmtId="3" fontId="43" fillId="0" borderId="1585" xfId="7" applyNumberFormat="1" applyFont="1" applyFill="1" applyBorder="1" applyAlignment="1" applyProtection="1">
      <alignment horizontal="center" vertical="center"/>
      <protection locked="0"/>
    </xf>
    <xf numFmtId="3" fontId="41" fillId="0" borderId="1585" xfId="7" applyNumberFormat="1" applyFont="1" applyFill="1" applyBorder="1" applyAlignment="1" applyProtection="1">
      <alignment horizontal="center" vertical="center"/>
      <protection locked="0"/>
    </xf>
    <xf numFmtId="3" fontId="41" fillId="0" borderId="1585" xfId="7" applyNumberFormat="1" applyFont="1" applyFill="1" applyBorder="1" applyAlignment="1" applyProtection="1">
      <alignment horizontal="left" vertical="center"/>
      <protection locked="0"/>
    </xf>
    <xf numFmtId="49" fontId="41" fillId="14" borderId="15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88" xfId="9" applyNumberFormat="1" applyFont="1" applyBorder="1" applyAlignment="1">
      <alignment vertical="center" wrapText="1"/>
    </xf>
    <xf numFmtId="3" fontId="43" fillId="0" borderId="1589" xfId="7" applyNumberFormat="1" applyFont="1" applyFill="1" applyBorder="1" applyAlignment="1" applyProtection="1">
      <alignment horizontal="center" vertical="center"/>
      <protection locked="0"/>
    </xf>
    <xf numFmtId="3" fontId="41" fillId="0" borderId="1589" xfId="7" applyNumberFormat="1" applyFont="1" applyFill="1" applyBorder="1" applyAlignment="1" applyProtection="1">
      <alignment horizontal="center" vertical="center"/>
      <protection locked="0"/>
    </xf>
    <xf numFmtId="3" fontId="41" fillId="0" borderId="1589" xfId="7" applyNumberFormat="1" applyFont="1" applyFill="1" applyBorder="1" applyAlignment="1" applyProtection="1">
      <alignment horizontal="left" vertical="center"/>
      <protection locked="0"/>
    </xf>
    <xf numFmtId="49" fontId="41" fillId="14" borderId="159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9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92" xfId="9" applyNumberFormat="1" applyFont="1" applyBorder="1" applyAlignment="1">
      <alignment vertical="center" wrapText="1"/>
    </xf>
    <xf numFmtId="3" fontId="43" fillId="0" borderId="1593" xfId="7" applyNumberFormat="1" applyFont="1" applyFill="1" applyBorder="1" applyAlignment="1" applyProtection="1">
      <alignment horizontal="center" vertical="center"/>
      <protection locked="0"/>
    </xf>
    <xf numFmtId="3" fontId="41" fillId="0" borderId="1593" xfId="7" applyNumberFormat="1" applyFont="1" applyFill="1" applyBorder="1" applyAlignment="1" applyProtection="1">
      <alignment horizontal="center" vertical="center"/>
      <protection locked="0"/>
    </xf>
    <xf numFmtId="3" fontId="41" fillId="0" borderId="1593" xfId="7" applyNumberFormat="1" applyFont="1" applyFill="1" applyBorder="1" applyAlignment="1" applyProtection="1">
      <alignment horizontal="left" vertical="center"/>
      <protection locked="0"/>
    </xf>
    <xf numFmtId="49" fontId="41" fillId="14" borderId="159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9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596" xfId="9" applyNumberFormat="1" applyFont="1" applyBorder="1" applyAlignment="1">
      <alignment vertical="center" wrapText="1"/>
    </xf>
    <xf numFmtId="3" fontId="43" fillId="0" borderId="1597" xfId="7" applyNumberFormat="1" applyFont="1" applyFill="1" applyBorder="1" applyAlignment="1" applyProtection="1">
      <alignment horizontal="center" vertical="center"/>
      <protection locked="0"/>
    </xf>
    <xf numFmtId="3" fontId="41" fillId="0" borderId="1597" xfId="7" applyNumberFormat="1" applyFont="1" applyFill="1" applyBorder="1" applyAlignment="1" applyProtection="1">
      <alignment horizontal="center" vertical="center"/>
      <protection locked="0"/>
    </xf>
    <xf numFmtId="3" fontId="41" fillId="0" borderId="1597" xfId="7" applyNumberFormat="1" applyFont="1" applyFill="1" applyBorder="1" applyAlignment="1" applyProtection="1">
      <alignment horizontal="left" vertical="center"/>
      <protection locked="0"/>
    </xf>
    <xf numFmtId="49" fontId="41" fillId="14" borderId="159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9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00" xfId="9" applyNumberFormat="1" applyFont="1" applyBorder="1" applyAlignment="1">
      <alignment vertical="center" wrapText="1"/>
    </xf>
    <xf numFmtId="3" fontId="43" fillId="0" borderId="1601" xfId="7" applyNumberFormat="1" applyFont="1" applyFill="1" applyBorder="1" applyAlignment="1" applyProtection="1">
      <alignment horizontal="center" vertical="center"/>
      <protection locked="0"/>
    </xf>
    <xf numFmtId="3" fontId="41" fillId="0" borderId="1601" xfId="7" applyNumberFormat="1" applyFont="1" applyFill="1" applyBorder="1" applyAlignment="1" applyProtection="1">
      <alignment horizontal="center" vertical="center"/>
      <protection locked="0"/>
    </xf>
    <xf numFmtId="3" fontId="41" fillId="0" borderId="1601" xfId="7" applyNumberFormat="1" applyFont="1" applyFill="1" applyBorder="1" applyAlignment="1" applyProtection="1">
      <alignment horizontal="left" vertical="center"/>
      <protection locked="0"/>
    </xf>
    <xf numFmtId="49" fontId="41" fillId="14" borderId="160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0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04" xfId="9" applyNumberFormat="1" applyFont="1" applyBorder="1" applyAlignment="1">
      <alignment vertical="center" wrapText="1"/>
    </xf>
    <xf numFmtId="3" fontId="43" fillId="0" borderId="1605" xfId="7" applyNumberFormat="1" applyFont="1" applyFill="1" applyBorder="1" applyAlignment="1" applyProtection="1">
      <alignment horizontal="center" vertical="center"/>
      <protection locked="0"/>
    </xf>
    <xf numFmtId="3" fontId="41" fillId="0" borderId="1605" xfId="7" applyNumberFormat="1" applyFont="1" applyFill="1" applyBorder="1" applyAlignment="1" applyProtection="1">
      <alignment horizontal="center" vertical="center"/>
      <protection locked="0"/>
    </xf>
    <xf numFmtId="3" fontId="41" fillId="0" borderId="1605" xfId="7" applyNumberFormat="1" applyFont="1" applyFill="1" applyBorder="1" applyAlignment="1" applyProtection="1">
      <alignment horizontal="left" vertical="center"/>
      <protection locked="0"/>
    </xf>
    <xf numFmtId="49" fontId="41" fillId="14" borderId="160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0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08" xfId="9" applyNumberFormat="1" applyFont="1" applyBorder="1" applyAlignment="1">
      <alignment vertical="center" wrapText="1"/>
    </xf>
    <xf numFmtId="3" fontId="43" fillId="0" borderId="1609" xfId="7" applyNumberFormat="1" applyFont="1" applyFill="1" applyBorder="1" applyAlignment="1" applyProtection="1">
      <alignment horizontal="center" vertical="center"/>
      <protection locked="0"/>
    </xf>
    <xf numFmtId="3" fontId="41" fillId="0" borderId="1609" xfId="7" applyNumberFormat="1" applyFont="1" applyFill="1" applyBorder="1" applyAlignment="1" applyProtection="1">
      <alignment horizontal="center" vertical="center"/>
      <protection locked="0"/>
    </xf>
    <xf numFmtId="3" fontId="41" fillId="0" borderId="1609" xfId="7" applyNumberFormat="1" applyFont="1" applyFill="1" applyBorder="1" applyAlignment="1" applyProtection="1">
      <alignment horizontal="left" vertical="center"/>
      <protection locked="0"/>
    </xf>
    <xf numFmtId="49" fontId="41" fillId="14" borderId="161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12" xfId="9" applyNumberFormat="1" applyFont="1" applyBorder="1" applyAlignment="1">
      <alignment vertical="center" wrapText="1"/>
    </xf>
    <xf numFmtId="3" fontId="43" fillId="0" borderId="1613" xfId="7" applyNumberFormat="1" applyFont="1" applyFill="1" applyBorder="1" applyAlignment="1" applyProtection="1">
      <alignment horizontal="center" vertical="center"/>
      <protection locked="0"/>
    </xf>
    <xf numFmtId="3" fontId="41" fillId="0" borderId="1613" xfId="7" applyNumberFormat="1" applyFont="1" applyFill="1" applyBorder="1" applyAlignment="1" applyProtection="1">
      <alignment horizontal="center" vertical="center"/>
      <protection locked="0"/>
    </xf>
    <xf numFmtId="3" fontId="41" fillId="0" borderId="1613" xfId="7" applyNumberFormat="1" applyFont="1" applyFill="1" applyBorder="1" applyAlignment="1" applyProtection="1">
      <alignment horizontal="left" vertical="center"/>
      <protection locked="0"/>
    </xf>
    <xf numFmtId="49" fontId="41" fillId="14" borderId="16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16" xfId="9" applyNumberFormat="1" applyFont="1" applyBorder="1" applyAlignment="1">
      <alignment vertical="center" wrapText="1"/>
    </xf>
    <xf numFmtId="3" fontId="43" fillId="0" borderId="1617" xfId="7" applyNumberFormat="1" applyFont="1" applyFill="1" applyBorder="1" applyAlignment="1" applyProtection="1">
      <alignment horizontal="center" vertical="center"/>
      <protection locked="0"/>
    </xf>
    <xf numFmtId="3" fontId="41" fillId="0" borderId="1617" xfId="7" applyNumberFormat="1" applyFont="1" applyFill="1" applyBorder="1" applyAlignment="1" applyProtection="1">
      <alignment horizontal="center" vertical="center"/>
      <protection locked="0"/>
    </xf>
    <xf numFmtId="3" fontId="41" fillId="0" borderId="1617" xfId="7" applyNumberFormat="1" applyFont="1" applyFill="1" applyBorder="1" applyAlignment="1" applyProtection="1">
      <alignment horizontal="left" vertical="center"/>
      <protection locked="0"/>
    </xf>
    <xf numFmtId="49" fontId="41" fillId="14" borderId="16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20" xfId="9" applyNumberFormat="1" applyFont="1" applyBorder="1" applyAlignment="1">
      <alignment vertical="center" wrapText="1"/>
    </xf>
    <xf numFmtId="3" fontId="43" fillId="0" borderId="1621" xfId="7" applyNumberFormat="1" applyFont="1" applyFill="1" applyBorder="1" applyAlignment="1" applyProtection="1">
      <alignment horizontal="center" vertical="center"/>
      <protection locked="0"/>
    </xf>
    <xf numFmtId="3" fontId="41" fillId="0" borderId="1621" xfId="7" applyNumberFormat="1" applyFont="1" applyFill="1" applyBorder="1" applyAlignment="1" applyProtection="1">
      <alignment horizontal="center" vertical="center"/>
      <protection locked="0"/>
    </xf>
    <xf numFmtId="3" fontId="41" fillId="0" borderId="1621" xfId="7" applyNumberFormat="1" applyFont="1" applyFill="1" applyBorder="1" applyAlignment="1" applyProtection="1">
      <alignment horizontal="left" vertical="center"/>
      <protection locked="0"/>
    </xf>
    <xf numFmtId="49" fontId="41" fillId="14" borderId="16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24" xfId="9" applyNumberFormat="1" applyFont="1" applyBorder="1" applyAlignment="1">
      <alignment vertical="center" wrapText="1"/>
    </xf>
    <xf numFmtId="3" fontId="43" fillId="0" borderId="1625" xfId="7" applyNumberFormat="1" applyFont="1" applyFill="1" applyBorder="1" applyAlignment="1" applyProtection="1">
      <alignment horizontal="center" vertical="center"/>
      <protection locked="0"/>
    </xf>
    <xf numFmtId="3" fontId="41" fillId="0" borderId="1625" xfId="7" applyNumberFormat="1" applyFont="1" applyFill="1" applyBorder="1" applyAlignment="1" applyProtection="1">
      <alignment horizontal="center" vertical="center"/>
      <protection locked="0"/>
    </xf>
    <xf numFmtId="3" fontId="41" fillId="0" borderId="1625" xfId="7" applyNumberFormat="1" applyFont="1" applyFill="1" applyBorder="1" applyAlignment="1" applyProtection="1">
      <alignment horizontal="left" vertical="center"/>
      <protection locked="0"/>
    </xf>
    <xf numFmtId="49" fontId="41" fillId="14" borderId="16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28" xfId="9" applyNumberFormat="1" applyFont="1" applyBorder="1" applyAlignment="1">
      <alignment vertical="center" wrapText="1"/>
    </xf>
    <xf numFmtId="3" fontId="43" fillId="0" borderId="1629" xfId="7" applyNumberFormat="1" applyFont="1" applyFill="1" applyBorder="1" applyAlignment="1" applyProtection="1">
      <alignment horizontal="center" vertical="center"/>
      <protection locked="0"/>
    </xf>
    <xf numFmtId="3" fontId="41" fillId="0" borderId="1629" xfId="7" applyNumberFormat="1" applyFont="1" applyFill="1" applyBorder="1" applyAlignment="1" applyProtection="1">
      <alignment horizontal="center" vertical="center"/>
      <protection locked="0"/>
    </xf>
    <xf numFmtId="3" fontId="41" fillId="0" borderId="1629" xfId="7" applyNumberFormat="1" applyFont="1" applyFill="1" applyBorder="1" applyAlignment="1" applyProtection="1">
      <alignment horizontal="left" vertical="center"/>
      <protection locked="0"/>
    </xf>
    <xf numFmtId="49" fontId="41" fillId="14" borderId="163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32" xfId="9" applyNumberFormat="1" applyFont="1" applyBorder="1" applyAlignment="1">
      <alignment vertical="center" wrapText="1"/>
    </xf>
    <xf numFmtId="3" fontId="43" fillId="0" borderId="1633" xfId="7" applyNumberFormat="1" applyFont="1" applyFill="1" applyBorder="1" applyAlignment="1" applyProtection="1">
      <alignment horizontal="center" vertical="center"/>
      <protection locked="0"/>
    </xf>
    <xf numFmtId="3" fontId="41" fillId="0" borderId="1633" xfId="7" applyNumberFormat="1" applyFont="1" applyFill="1" applyBorder="1" applyAlignment="1" applyProtection="1">
      <alignment horizontal="center" vertical="center"/>
      <protection locked="0"/>
    </xf>
    <xf numFmtId="3" fontId="41" fillId="0" borderId="1633" xfId="7" applyNumberFormat="1" applyFont="1" applyFill="1" applyBorder="1" applyAlignment="1" applyProtection="1">
      <alignment horizontal="left" vertical="center"/>
      <protection locked="0"/>
    </xf>
    <xf numFmtId="49" fontId="41" fillId="0" borderId="16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36" xfId="9" applyNumberFormat="1" applyFont="1" applyBorder="1" applyAlignment="1">
      <alignment vertical="center" wrapText="1"/>
    </xf>
    <xf numFmtId="3" fontId="43" fillId="0" borderId="1637" xfId="7" applyNumberFormat="1" applyFont="1" applyFill="1" applyBorder="1" applyAlignment="1" applyProtection="1">
      <alignment horizontal="center" vertical="center"/>
      <protection locked="0"/>
    </xf>
    <xf numFmtId="3" fontId="41" fillId="0" borderId="1637" xfId="7" applyNumberFormat="1" applyFont="1" applyFill="1" applyBorder="1" applyAlignment="1" applyProtection="1">
      <alignment horizontal="center" vertical="center"/>
      <protection locked="0"/>
    </xf>
    <xf numFmtId="3" fontId="41" fillId="0" borderId="1637" xfId="7" applyNumberFormat="1" applyFont="1" applyFill="1" applyBorder="1" applyAlignment="1" applyProtection="1">
      <alignment horizontal="left" vertical="center"/>
      <protection locked="0"/>
    </xf>
    <xf numFmtId="49" fontId="41" fillId="0" borderId="10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3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39" xfId="9" applyNumberFormat="1" applyFont="1" applyBorder="1" applyAlignment="1">
      <alignment vertical="center" wrapText="1"/>
    </xf>
    <xf numFmtId="3" fontId="43" fillId="0" borderId="1640" xfId="7" applyNumberFormat="1" applyFont="1" applyFill="1" applyBorder="1" applyAlignment="1" applyProtection="1">
      <alignment horizontal="center" vertical="center"/>
      <protection locked="0"/>
    </xf>
    <xf numFmtId="3" fontId="41" fillId="0" borderId="1640" xfId="7" applyNumberFormat="1" applyFont="1" applyFill="1" applyBorder="1" applyAlignment="1" applyProtection="1">
      <alignment horizontal="center" vertical="center"/>
      <protection locked="0"/>
    </xf>
    <xf numFmtId="3" fontId="41" fillId="0" borderId="1640" xfId="7" applyNumberFormat="1" applyFont="1" applyFill="1" applyBorder="1" applyAlignment="1" applyProtection="1">
      <alignment horizontal="left" vertical="center"/>
      <protection locked="0"/>
    </xf>
    <xf numFmtId="49" fontId="41" fillId="0" borderId="16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4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64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8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8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39" xfId="7" applyNumberFormat="1" applyFont="1" applyFill="1" applyBorder="1" applyAlignment="1" applyProtection="1">
      <alignment horizontal="right" vertical="center"/>
      <protection locked="0"/>
    </xf>
    <xf numFmtId="3" fontId="43" fillId="0" borderId="223" xfId="7" applyNumberFormat="1" applyFont="1" applyFill="1" applyBorder="1" applyAlignment="1" applyProtection="1">
      <alignment vertical="center"/>
      <protection locked="0"/>
    </xf>
    <xf numFmtId="3" fontId="41" fillId="0" borderId="1639" xfId="7" applyNumberFormat="1" applyFont="1" applyFill="1" applyBorder="1" applyAlignment="1" applyProtection="1">
      <alignment vertical="center"/>
      <protection locked="0"/>
    </xf>
    <xf numFmtId="49" fontId="41" fillId="14" borderId="6" xfId="7" applyNumberFormat="1" applyFont="1" applyFill="1" applyBorder="1" applyAlignment="1" applyProtection="1">
      <alignment vertical="center" wrapText="1"/>
      <protection locked="0"/>
    </xf>
    <xf numFmtId="49" fontId="41" fillId="14" borderId="164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4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45" xfId="7" applyNumberFormat="1" applyFont="1" applyFill="1" applyBorder="1" applyAlignment="1" applyProtection="1">
      <alignment horizontal="right" vertical="center"/>
      <protection locked="0"/>
    </xf>
    <xf numFmtId="3" fontId="43" fillId="0" borderId="1646" xfId="7" applyNumberFormat="1" applyFont="1" applyFill="1" applyBorder="1" applyAlignment="1" applyProtection="1">
      <alignment horizontal="center" vertical="center"/>
      <protection locked="0"/>
    </xf>
    <xf numFmtId="3" fontId="41" fillId="0" borderId="1646" xfId="7" applyNumberFormat="1" applyFont="1" applyFill="1" applyBorder="1" applyAlignment="1" applyProtection="1">
      <alignment horizontal="center" vertical="center"/>
      <protection locked="0"/>
    </xf>
    <xf numFmtId="3" fontId="41" fillId="0" borderId="1646" xfId="7" applyNumberFormat="1" applyFont="1" applyFill="1" applyBorder="1" applyAlignment="1" applyProtection="1">
      <alignment horizontal="left" vertical="center"/>
      <protection locked="0"/>
    </xf>
    <xf numFmtId="0" fontId="85" fillId="0" borderId="13" xfId="0" applyFont="1" applyBorder="1" applyAlignment="1">
      <alignment horizontal="center" vertical="center" wrapText="1"/>
    </xf>
    <xf numFmtId="3" fontId="41" fillId="0" borderId="1647" xfId="7" applyNumberFormat="1" applyFont="1" applyFill="1" applyBorder="1" applyAlignment="1" applyProtection="1">
      <alignment horizontal="right" vertical="center"/>
      <protection locked="0"/>
    </xf>
    <xf numFmtId="49" fontId="41" fillId="14" borderId="1648" xfId="7" applyNumberFormat="1" applyFont="1" applyFill="1" applyBorder="1" applyAlignment="1" applyProtection="1">
      <alignment horizontal="center" vertical="center" wrapText="1"/>
      <protection locked="0"/>
    </xf>
    <xf numFmtId="2" fontId="41" fillId="0" borderId="16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50" xfId="7" applyNumberFormat="1" applyFont="1" applyFill="1" applyBorder="1" applyAlignment="1" applyProtection="1">
      <alignment horizontal="right" vertical="center"/>
      <protection locked="0"/>
    </xf>
    <xf numFmtId="3" fontId="43" fillId="0" borderId="1651" xfId="7" applyNumberFormat="1" applyFont="1" applyFill="1" applyBorder="1" applyAlignment="1" applyProtection="1">
      <alignment horizontal="center" vertical="center"/>
      <protection locked="0"/>
    </xf>
    <xf numFmtId="3" fontId="41" fillId="0" borderId="1651" xfId="7" applyNumberFormat="1" applyFont="1" applyFill="1" applyBorder="1" applyAlignment="1" applyProtection="1">
      <alignment horizontal="center" vertical="center"/>
      <protection locked="0"/>
    </xf>
    <xf numFmtId="3" fontId="41" fillId="0" borderId="1651" xfId="7" applyNumberFormat="1" applyFont="1" applyFill="1" applyBorder="1" applyAlignment="1" applyProtection="1">
      <alignment horizontal="left" vertical="center"/>
      <protection locked="0"/>
    </xf>
    <xf numFmtId="3" fontId="42" fillId="0" borderId="1650" xfId="7" applyNumberFormat="1" applyFont="1" applyFill="1" applyBorder="1" applyAlignment="1" applyProtection="1">
      <alignment vertical="center"/>
      <protection locked="0"/>
    </xf>
    <xf numFmtId="49" fontId="41" fillId="0" borderId="165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5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55" xfId="7" applyNumberFormat="1" applyFont="1" applyFill="1" applyBorder="1" applyAlignment="1" applyProtection="1">
      <alignment horizontal="right" vertical="center"/>
      <protection locked="0"/>
    </xf>
    <xf numFmtId="3" fontId="43" fillId="0" borderId="1656" xfId="7" applyNumberFormat="1" applyFont="1" applyFill="1" applyBorder="1" applyAlignment="1" applyProtection="1">
      <alignment horizontal="center" vertical="center"/>
      <protection locked="0"/>
    </xf>
    <xf numFmtId="3" fontId="41" fillId="0" borderId="1656" xfId="7" applyNumberFormat="1" applyFont="1" applyFill="1" applyBorder="1" applyAlignment="1" applyProtection="1">
      <alignment horizontal="center" vertical="center"/>
      <protection locked="0"/>
    </xf>
    <xf numFmtId="3" fontId="41" fillId="0" borderId="1656" xfId="7" applyNumberFormat="1" applyFont="1" applyFill="1" applyBorder="1" applyAlignment="1" applyProtection="1">
      <alignment horizontal="left" vertical="center"/>
      <protection locked="0"/>
    </xf>
    <xf numFmtId="49" fontId="41" fillId="14" borderId="165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5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59" xfId="7" applyNumberFormat="1" applyFont="1" applyFill="1" applyBorder="1" applyAlignment="1" applyProtection="1">
      <alignment horizontal="right" vertical="center"/>
      <protection locked="0"/>
    </xf>
    <xf numFmtId="3" fontId="43" fillId="0" borderId="1660" xfId="7" applyNumberFormat="1" applyFont="1" applyFill="1" applyBorder="1" applyAlignment="1" applyProtection="1">
      <alignment horizontal="center" vertical="center"/>
      <protection locked="0"/>
    </xf>
    <xf numFmtId="3" fontId="41" fillId="0" borderId="1660" xfId="7" applyNumberFormat="1" applyFont="1" applyFill="1" applyBorder="1" applyAlignment="1" applyProtection="1">
      <alignment horizontal="center" vertical="center"/>
      <protection locked="0"/>
    </xf>
    <xf numFmtId="3" fontId="41" fillId="0" borderId="1660" xfId="7" applyNumberFormat="1" applyFont="1" applyFill="1" applyBorder="1" applyAlignment="1" applyProtection="1">
      <alignment horizontal="left" vertical="center"/>
      <protection locked="0"/>
    </xf>
    <xf numFmtId="49" fontId="41" fillId="14" borderId="1661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1662" xfId="7" applyNumberFormat="1" applyFont="1" applyFill="1" applyBorder="1" applyAlignment="1" applyProtection="1">
      <alignment horizontal="right" vertical="center"/>
      <protection locked="0"/>
    </xf>
    <xf numFmtId="3" fontId="43" fillId="0" borderId="1663" xfId="7" applyNumberFormat="1" applyFont="1" applyFill="1" applyBorder="1" applyAlignment="1" applyProtection="1">
      <alignment horizontal="center" vertical="center"/>
      <protection locked="0"/>
    </xf>
    <xf numFmtId="3" fontId="41" fillId="0" borderId="1663" xfId="7" applyNumberFormat="1" applyFont="1" applyFill="1" applyBorder="1" applyAlignment="1" applyProtection="1">
      <alignment horizontal="center" vertical="center"/>
      <protection locked="0"/>
    </xf>
    <xf numFmtId="3" fontId="41" fillId="0" borderId="1663" xfId="7" applyNumberFormat="1" applyFont="1" applyFill="1" applyBorder="1" applyAlignment="1" applyProtection="1">
      <alignment horizontal="left" vertical="center"/>
      <protection locked="0"/>
    </xf>
    <xf numFmtId="3" fontId="41" fillId="0" borderId="1665" xfId="7" applyNumberFormat="1" applyFont="1" applyFill="1" applyBorder="1" applyAlignment="1" applyProtection="1">
      <alignment horizontal="right" vertical="center"/>
      <protection locked="0"/>
    </xf>
    <xf numFmtId="3" fontId="43" fillId="0" borderId="1666" xfId="7" applyNumberFormat="1" applyFont="1" applyFill="1" applyBorder="1" applyAlignment="1" applyProtection="1">
      <alignment horizontal="center" vertical="center"/>
      <protection locked="0"/>
    </xf>
    <xf numFmtId="3" fontId="41" fillId="0" borderId="1666" xfId="7" applyNumberFormat="1" applyFont="1" applyFill="1" applyBorder="1" applyAlignment="1" applyProtection="1">
      <alignment horizontal="center" vertical="center"/>
      <protection locked="0"/>
    </xf>
    <xf numFmtId="3" fontId="41" fillId="0" borderId="1666" xfId="7" applyNumberFormat="1" applyFont="1" applyFill="1" applyBorder="1" applyAlignment="1" applyProtection="1">
      <alignment horizontal="left" vertical="center"/>
      <protection locked="0"/>
    </xf>
    <xf numFmtId="49" fontId="41" fillId="14" borderId="166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6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69" xfId="7" applyNumberFormat="1" applyFont="1" applyFill="1" applyBorder="1" applyAlignment="1" applyProtection="1">
      <alignment horizontal="center" vertical="center"/>
      <protection locked="0"/>
    </xf>
    <xf numFmtId="3" fontId="41" fillId="0" borderId="1670" xfId="7" applyNumberFormat="1" applyFont="1" applyFill="1" applyBorder="1" applyAlignment="1" applyProtection="1">
      <alignment horizontal="center" vertical="center"/>
      <protection locked="0"/>
    </xf>
    <xf numFmtId="3" fontId="43" fillId="0" borderId="1672" xfId="7" applyNumberFormat="1" applyFont="1" applyFill="1" applyBorder="1" applyAlignment="1" applyProtection="1">
      <alignment horizontal="right" vertical="center"/>
      <protection locked="0"/>
    </xf>
    <xf numFmtId="3" fontId="43" fillId="0" borderId="1673" xfId="7" applyNumberFormat="1" applyFont="1" applyFill="1" applyBorder="1" applyAlignment="1" applyProtection="1">
      <alignment horizontal="center" vertical="center"/>
      <protection locked="0"/>
    </xf>
    <xf numFmtId="3" fontId="41" fillId="0" borderId="1673" xfId="7" applyNumberFormat="1" applyFont="1" applyFill="1" applyBorder="1" applyAlignment="1" applyProtection="1">
      <alignment horizontal="center" vertical="center"/>
      <protection locked="0"/>
    </xf>
    <xf numFmtId="3" fontId="41" fillId="0" borderId="1673" xfId="7" applyNumberFormat="1" applyFont="1" applyFill="1" applyBorder="1" applyAlignment="1" applyProtection="1">
      <alignment horizontal="left" vertical="center"/>
      <protection locked="0"/>
    </xf>
    <xf numFmtId="3" fontId="41" fillId="0" borderId="1675" xfId="7" applyNumberFormat="1" applyFont="1" applyFill="1" applyBorder="1" applyAlignment="1" applyProtection="1">
      <alignment horizontal="right" vertical="center"/>
      <protection locked="0"/>
    </xf>
    <xf numFmtId="3" fontId="43" fillId="0" borderId="1676" xfId="7" applyNumberFormat="1" applyFont="1" applyFill="1" applyBorder="1" applyAlignment="1" applyProtection="1">
      <alignment horizontal="center" vertical="center"/>
      <protection locked="0"/>
    </xf>
    <xf numFmtId="3" fontId="41" fillId="0" borderId="1676" xfId="7" applyNumberFormat="1" applyFont="1" applyFill="1" applyBorder="1" applyAlignment="1" applyProtection="1">
      <alignment horizontal="center" vertical="center"/>
      <protection locked="0"/>
    </xf>
    <xf numFmtId="3" fontId="41" fillId="0" borderId="1676" xfId="7" applyNumberFormat="1" applyFont="1" applyFill="1" applyBorder="1" applyAlignment="1" applyProtection="1">
      <alignment horizontal="left" vertical="center"/>
      <protection locked="0"/>
    </xf>
    <xf numFmtId="49" fontId="41" fillId="14" borderId="167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7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79" xfId="7" applyNumberFormat="1" applyFont="1" applyFill="1" applyBorder="1" applyAlignment="1" applyProtection="1">
      <alignment horizontal="center" vertical="center"/>
      <protection locked="0"/>
    </xf>
    <xf numFmtId="3" fontId="41" fillId="0" borderId="1680" xfId="7" applyNumberFormat="1" applyFont="1" applyFill="1" applyBorder="1" applyAlignment="1" applyProtection="1">
      <alignment horizontal="center" vertical="center"/>
      <protection locked="0"/>
    </xf>
    <xf numFmtId="3" fontId="43" fillId="0" borderId="1675" xfId="7" applyNumberFormat="1" applyFont="1" applyFill="1" applyBorder="1" applyAlignment="1" applyProtection="1">
      <alignment horizontal="right" vertical="center"/>
      <protection locked="0"/>
    </xf>
    <xf numFmtId="3" fontId="41" fillId="0" borderId="1682" xfId="7" applyNumberFormat="1" applyFont="1" applyFill="1" applyBorder="1" applyAlignment="1" applyProtection="1">
      <alignment horizontal="right" vertical="center"/>
      <protection locked="0"/>
    </xf>
    <xf numFmtId="3" fontId="43" fillId="0" borderId="1683" xfId="7" applyNumberFormat="1" applyFont="1" applyFill="1" applyBorder="1" applyAlignment="1" applyProtection="1">
      <alignment horizontal="center" vertical="center"/>
      <protection locked="0"/>
    </xf>
    <xf numFmtId="3" fontId="41" fillId="0" borderId="1683" xfId="7" applyNumberFormat="1" applyFont="1" applyFill="1" applyBorder="1" applyAlignment="1" applyProtection="1">
      <alignment horizontal="center" vertical="center"/>
      <protection locked="0"/>
    </xf>
    <xf numFmtId="3" fontId="41" fillId="0" borderId="1683" xfId="7" applyNumberFormat="1" applyFont="1" applyFill="1" applyBorder="1" applyAlignment="1" applyProtection="1">
      <alignment horizontal="left" vertical="center"/>
      <protection locked="0"/>
    </xf>
    <xf numFmtId="49" fontId="41" fillId="14" borderId="168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8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86" xfId="7" applyNumberFormat="1" applyFont="1" applyFill="1" applyBorder="1" applyAlignment="1" applyProtection="1">
      <alignment horizontal="center" vertical="center"/>
      <protection locked="0"/>
    </xf>
    <xf numFmtId="3" fontId="41" fillId="0" borderId="1687" xfId="7" applyNumberFormat="1" applyFont="1" applyFill="1" applyBorder="1" applyAlignment="1" applyProtection="1">
      <alignment horizontal="center" vertical="center"/>
      <protection locked="0"/>
    </xf>
    <xf numFmtId="3" fontId="43" fillId="0" borderId="1682" xfId="7" applyNumberFormat="1" applyFont="1" applyFill="1" applyBorder="1" applyAlignment="1" applyProtection="1">
      <alignment horizontal="right" vertical="center"/>
      <protection locked="0"/>
    </xf>
    <xf numFmtId="3" fontId="41" fillId="0" borderId="1689" xfId="7" applyNumberFormat="1" applyFont="1" applyFill="1" applyBorder="1" applyAlignment="1" applyProtection="1">
      <alignment horizontal="right" vertical="center"/>
      <protection locked="0"/>
    </xf>
    <xf numFmtId="3" fontId="43" fillId="0" borderId="1690" xfId="7" applyNumberFormat="1" applyFont="1" applyFill="1" applyBorder="1" applyAlignment="1" applyProtection="1">
      <alignment horizontal="center" vertical="center"/>
      <protection locked="0"/>
    </xf>
    <xf numFmtId="3" fontId="41" fillId="0" borderId="1690" xfId="7" applyNumberFormat="1" applyFont="1" applyFill="1" applyBorder="1" applyAlignment="1" applyProtection="1">
      <alignment horizontal="center" vertical="center"/>
      <protection locked="0"/>
    </xf>
    <xf numFmtId="3" fontId="41" fillId="0" borderId="1690" xfId="7" applyNumberFormat="1" applyFont="1" applyFill="1" applyBorder="1" applyAlignment="1" applyProtection="1">
      <alignment horizontal="left" vertical="center"/>
      <protection locked="0"/>
    </xf>
    <xf numFmtId="49" fontId="41" fillId="14" borderId="169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9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693" xfId="7" applyNumberFormat="1" applyFont="1" applyFill="1" applyBorder="1" applyAlignment="1" applyProtection="1">
      <alignment horizontal="center" vertical="center"/>
      <protection locked="0"/>
    </xf>
    <xf numFmtId="3" fontId="41" fillId="0" borderId="1694" xfId="7" applyNumberFormat="1" applyFont="1" applyFill="1" applyBorder="1" applyAlignment="1" applyProtection="1">
      <alignment horizontal="center" vertical="center"/>
      <protection locked="0"/>
    </xf>
    <xf numFmtId="3" fontId="41" fillId="0" borderId="1697" xfId="7" applyNumberFormat="1" applyFont="1" applyFill="1" applyBorder="1" applyAlignment="1" applyProtection="1">
      <alignment horizontal="right" vertical="center"/>
      <protection locked="0"/>
    </xf>
    <xf numFmtId="49" fontId="41" fillId="14" borderId="1698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1699" xfId="7" applyNumberFormat="1" applyFont="1" applyFill="1" applyBorder="1" applyAlignment="1" applyProtection="1">
      <alignment horizontal="left" vertical="center" wrapText="1"/>
      <protection locked="0"/>
    </xf>
    <xf numFmtId="49" fontId="45" fillId="17" borderId="49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01" xfId="7" applyNumberFormat="1" applyFont="1" applyFill="1" applyBorder="1" applyAlignment="1" applyProtection="1">
      <alignment horizontal="right" vertical="center"/>
      <protection locked="0"/>
    </xf>
    <xf numFmtId="3" fontId="43" fillId="0" borderId="1702" xfId="7" applyNumberFormat="1" applyFont="1" applyFill="1" applyBorder="1" applyAlignment="1" applyProtection="1">
      <alignment horizontal="center" vertical="center"/>
      <protection locked="0"/>
    </xf>
    <xf numFmtId="3" fontId="41" fillId="0" borderId="1702" xfId="7" applyNumberFormat="1" applyFont="1" applyFill="1" applyBorder="1" applyAlignment="1" applyProtection="1">
      <alignment horizontal="center" vertical="center"/>
      <protection locked="0"/>
    </xf>
    <xf numFmtId="3" fontId="41" fillId="0" borderId="1702" xfId="7" applyNumberFormat="1" applyFont="1" applyFill="1" applyBorder="1" applyAlignment="1" applyProtection="1">
      <alignment horizontal="left" vertical="center"/>
      <protection locked="0"/>
    </xf>
    <xf numFmtId="3" fontId="42" fillId="0" borderId="1705" xfId="7" applyNumberFormat="1" applyFont="1" applyFill="1" applyBorder="1" applyAlignment="1" applyProtection="1">
      <alignment horizontal="right" vertical="center"/>
      <protection locked="0"/>
    </xf>
    <xf numFmtId="3" fontId="43" fillId="0" borderId="1706" xfId="7" applyNumberFormat="1" applyFont="1" applyFill="1" applyBorder="1" applyAlignment="1" applyProtection="1">
      <alignment horizontal="center" vertical="center"/>
      <protection locked="0"/>
    </xf>
    <xf numFmtId="3" fontId="41" fillId="0" borderId="1706" xfId="7" applyNumberFormat="1" applyFont="1" applyFill="1" applyBorder="1" applyAlignment="1" applyProtection="1">
      <alignment horizontal="center" vertical="center"/>
      <protection locked="0"/>
    </xf>
    <xf numFmtId="3" fontId="41" fillId="0" borderId="1706" xfId="7" applyNumberFormat="1" applyFont="1" applyFill="1" applyBorder="1" applyAlignment="1" applyProtection="1">
      <alignment horizontal="left" vertical="center"/>
      <protection locked="0"/>
    </xf>
    <xf numFmtId="49" fontId="41" fillId="14" borderId="170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0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09" xfId="7" applyNumberFormat="1" applyFont="1" applyFill="1" applyBorder="1" applyAlignment="1" applyProtection="1">
      <alignment horizontal="right" vertical="center"/>
      <protection locked="0"/>
    </xf>
    <xf numFmtId="3" fontId="43" fillId="0" borderId="1710" xfId="7" applyNumberFormat="1" applyFont="1" applyFill="1" applyBorder="1" applyAlignment="1" applyProtection="1">
      <alignment horizontal="center" vertical="center"/>
      <protection locked="0"/>
    </xf>
    <xf numFmtId="3" fontId="41" fillId="0" borderId="1710" xfId="7" applyNumberFormat="1" applyFont="1" applyFill="1" applyBorder="1" applyAlignment="1" applyProtection="1">
      <alignment horizontal="center" vertical="center"/>
      <protection locked="0"/>
    </xf>
    <xf numFmtId="3" fontId="41" fillId="0" borderId="1710" xfId="7" applyNumberFormat="1" applyFont="1" applyFill="1" applyBorder="1" applyAlignment="1" applyProtection="1">
      <alignment horizontal="left" vertical="center"/>
      <protection locked="0"/>
    </xf>
    <xf numFmtId="49" fontId="41" fillId="0" borderId="1711" xfId="7" applyNumberFormat="1" applyFont="1" applyFill="1" applyBorder="1" applyAlignment="1" applyProtection="1">
      <alignment vertical="center" wrapText="1"/>
      <protection locked="0"/>
    </xf>
    <xf numFmtId="0" fontId="85" fillId="0" borderId="204" xfId="0" applyFont="1" applyBorder="1" applyAlignment="1">
      <alignment vertical="center" wrapText="1"/>
    </xf>
    <xf numFmtId="3" fontId="41" fillId="0" borderId="1714" xfId="7" applyNumberFormat="1" applyFont="1" applyFill="1" applyBorder="1" applyAlignment="1" applyProtection="1">
      <alignment horizontal="right" vertical="center"/>
      <protection locked="0"/>
    </xf>
    <xf numFmtId="3" fontId="41" fillId="0" borderId="1715" xfId="7" applyNumberFormat="1" applyFont="1" applyFill="1" applyBorder="1" applyAlignment="1" applyProtection="1">
      <alignment horizontal="center" vertical="center"/>
      <protection locked="0"/>
    </xf>
    <xf numFmtId="3" fontId="41" fillId="0" borderId="1716" xfId="7" applyNumberFormat="1" applyFont="1" applyFill="1" applyBorder="1" applyAlignment="1" applyProtection="1">
      <alignment horizontal="center" vertical="center"/>
      <protection locked="0"/>
    </xf>
    <xf numFmtId="49" fontId="41" fillId="14" borderId="1424" xfId="7" applyNumberFormat="1" applyFont="1" applyFill="1" applyBorder="1" applyAlignment="1" applyProtection="1">
      <alignment horizontal="left" vertical="center" wrapText="1"/>
      <protection locked="0"/>
    </xf>
    <xf numFmtId="49" fontId="43" fillId="15" borderId="78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47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21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1717" xfId="7" applyNumberFormat="1" applyFont="1" applyFill="1" applyBorder="1" applyAlignment="1" applyProtection="1">
      <alignment horizontal="right" vertical="center"/>
      <protection locked="0"/>
    </xf>
    <xf numFmtId="3" fontId="43" fillId="0" borderId="1718" xfId="7" applyNumberFormat="1" applyFont="1" applyFill="1" applyBorder="1" applyAlignment="1" applyProtection="1">
      <alignment horizontal="center" vertical="center"/>
      <protection locked="0"/>
    </xf>
    <xf numFmtId="3" fontId="41" fillId="0" borderId="1718" xfId="7" applyNumberFormat="1" applyFont="1" applyFill="1" applyBorder="1" applyAlignment="1" applyProtection="1">
      <alignment horizontal="center" vertical="center"/>
      <protection locked="0"/>
    </xf>
    <xf numFmtId="3" fontId="41" fillId="0" borderId="1718" xfId="7" applyNumberFormat="1" applyFont="1" applyFill="1" applyBorder="1" applyAlignment="1" applyProtection="1">
      <alignment horizontal="left" vertical="center"/>
      <protection locked="0"/>
    </xf>
    <xf numFmtId="3" fontId="42" fillId="0" borderId="1720" xfId="7" applyNumberFormat="1" applyFont="1" applyFill="1" applyBorder="1" applyAlignment="1" applyProtection="1">
      <alignment horizontal="right" vertical="center"/>
      <protection locked="0"/>
    </xf>
    <xf numFmtId="3" fontId="43" fillId="0" borderId="1721" xfId="7" applyNumberFormat="1" applyFont="1" applyFill="1" applyBorder="1" applyAlignment="1" applyProtection="1">
      <alignment horizontal="center" vertical="center"/>
      <protection locked="0"/>
    </xf>
    <xf numFmtId="3" fontId="41" fillId="0" borderId="1721" xfId="7" applyNumberFormat="1" applyFont="1" applyFill="1" applyBorder="1" applyAlignment="1" applyProtection="1">
      <alignment horizontal="center" vertical="center"/>
      <protection locked="0"/>
    </xf>
    <xf numFmtId="3" fontId="41" fillId="0" borderId="1721" xfId="7" applyNumberFormat="1" applyFont="1" applyFill="1" applyBorder="1" applyAlignment="1" applyProtection="1">
      <alignment horizontal="left" vertical="center"/>
      <protection locked="0"/>
    </xf>
    <xf numFmtId="49" fontId="41" fillId="14" borderId="17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24" xfId="7" applyNumberFormat="1" applyFont="1" applyFill="1" applyBorder="1" applyAlignment="1" applyProtection="1">
      <alignment horizontal="right" vertical="center"/>
      <protection locked="0"/>
    </xf>
    <xf numFmtId="3" fontId="43" fillId="0" borderId="1725" xfId="7" applyNumberFormat="1" applyFont="1" applyFill="1" applyBorder="1" applyAlignment="1" applyProtection="1">
      <alignment horizontal="center" vertical="center"/>
      <protection locked="0"/>
    </xf>
    <xf numFmtId="3" fontId="41" fillId="0" borderId="1725" xfId="7" applyNumberFormat="1" applyFont="1" applyFill="1" applyBorder="1" applyAlignment="1" applyProtection="1">
      <alignment horizontal="center" vertical="center"/>
      <protection locked="0"/>
    </xf>
    <xf numFmtId="3" fontId="41" fillId="0" borderId="1725" xfId="7" applyNumberFormat="1" applyFont="1" applyFill="1" applyBorder="1" applyAlignment="1" applyProtection="1">
      <alignment horizontal="left" vertical="center"/>
      <protection locked="0"/>
    </xf>
    <xf numFmtId="49" fontId="41" fillId="14" borderId="17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28" xfId="7" applyNumberFormat="1" applyFont="1" applyFill="1" applyBorder="1" applyAlignment="1" applyProtection="1">
      <alignment horizontal="right" vertical="center"/>
      <protection locked="0"/>
    </xf>
    <xf numFmtId="3" fontId="43" fillId="0" borderId="1729" xfId="7" applyNumberFormat="1" applyFont="1" applyFill="1" applyBorder="1" applyAlignment="1" applyProtection="1">
      <alignment horizontal="center" vertical="center"/>
      <protection locked="0"/>
    </xf>
    <xf numFmtId="3" fontId="41" fillId="0" borderId="1729" xfId="7" applyNumberFormat="1" applyFont="1" applyFill="1" applyBorder="1" applyAlignment="1" applyProtection="1">
      <alignment horizontal="center" vertical="center"/>
      <protection locked="0"/>
    </xf>
    <xf numFmtId="3" fontId="41" fillId="0" borderId="1729" xfId="7" applyNumberFormat="1" applyFont="1" applyFill="1" applyBorder="1" applyAlignment="1" applyProtection="1">
      <alignment horizontal="left" vertical="center"/>
      <protection locked="0"/>
    </xf>
    <xf numFmtId="49" fontId="41" fillId="14" borderId="173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32" xfId="7" applyNumberFormat="1" applyFont="1" applyFill="1" applyBorder="1" applyAlignment="1" applyProtection="1">
      <alignment horizontal="right" vertical="center"/>
      <protection locked="0"/>
    </xf>
    <xf numFmtId="3" fontId="43" fillId="0" borderId="1733" xfId="7" applyNumberFormat="1" applyFont="1" applyFill="1" applyBorder="1" applyAlignment="1" applyProtection="1">
      <alignment horizontal="center" vertical="center"/>
      <protection locked="0"/>
    </xf>
    <xf numFmtId="3" fontId="41" fillId="0" borderId="1733" xfId="7" applyNumberFormat="1" applyFont="1" applyFill="1" applyBorder="1" applyAlignment="1" applyProtection="1">
      <alignment horizontal="center" vertical="center"/>
      <protection locked="0"/>
    </xf>
    <xf numFmtId="3" fontId="41" fillId="0" borderId="1733" xfId="7" applyNumberFormat="1" applyFont="1" applyFill="1" applyBorder="1" applyAlignment="1" applyProtection="1">
      <alignment horizontal="left" vertical="center"/>
      <protection locked="0"/>
    </xf>
    <xf numFmtId="49" fontId="41" fillId="14" borderId="17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36" xfId="7" applyNumberFormat="1" applyFont="1" applyFill="1" applyBorder="1" applyAlignment="1" applyProtection="1">
      <alignment horizontal="right" vertical="center"/>
      <protection locked="0"/>
    </xf>
    <xf numFmtId="3" fontId="43" fillId="0" borderId="1737" xfId="7" applyNumberFormat="1" applyFont="1" applyFill="1" applyBorder="1" applyAlignment="1" applyProtection="1">
      <alignment horizontal="center" vertical="center"/>
      <protection locked="0"/>
    </xf>
    <xf numFmtId="3" fontId="41" fillId="0" borderId="1737" xfId="7" applyNumberFormat="1" applyFont="1" applyFill="1" applyBorder="1" applyAlignment="1" applyProtection="1">
      <alignment horizontal="center" vertical="center"/>
      <protection locked="0"/>
    </xf>
    <xf numFmtId="3" fontId="41" fillId="0" borderId="1737" xfId="7" applyNumberFormat="1" applyFont="1" applyFill="1" applyBorder="1" applyAlignment="1" applyProtection="1">
      <alignment horizontal="left" vertical="center"/>
      <protection locked="0"/>
    </xf>
    <xf numFmtId="49" fontId="41" fillId="14" borderId="17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3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40" xfId="7" applyNumberFormat="1" applyFont="1" applyFill="1" applyBorder="1" applyAlignment="1" applyProtection="1">
      <alignment horizontal="right" vertical="center"/>
      <protection locked="0"/>
    </xf>
    <xf numFmtId="3" fontId="43" fillId="0" borderId="1741" xfId="7" applyNumberFormat="1" applyFont="1" applyFill="1" applyBorder="1" applyAlignment="1" applyProtection="1">
      <alignment horizontal="center" vertical="center"/>
      <protection locked="0"/>
    </xf>
    <xf numFmtId="3" fontId="41" fillId="0" borderId="1741" xfId="7" applyNumberFormat="1" applyFont="1" applyFill="1" applyBorder="1" applyAlignment="1" applyProtection="1">
      <alignment horizontal="center" vertical="center"/>
      <protection locked="0"/>
    </xf>
    <xf numFmtId="3" fontId="41" fillId="0" borderId="1741" xfId="7" applyNumberFormat="1" applyFont="1" applyFill="1" applyBorder="1" applyAlignment="1" applyProtection="1">
      <alignment horizontal="left" vertical="center"/>
      <protection locked="0"/>
    </xf>
    <xf numFmtId="49" fontId="41" fillId="14" borderId="174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4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44" xfId="7" applyNumberFormat="1" applyFont="1" applyFill="1" applyBorder="1" applyAlignment="1" applyProtection="1">
      <alignment horizontal="right" vertical="center"/>
      <protection locked="0"/>
    </xf>
    <xf numFmtId="3" fontId="43" fillId="0" borderId="1745" xfId="7" applyNumberFormat="1" applyFont="1" applyFill="1" applyBorder="1" applyAlignment="1" applyProtection="1">
      <alignment horizontal="center" vertical="center"/>
      <protection locked="0"/>
    </xf>
    <xf numFmtId="3" fontId="41" fillId="0" borderId="1745" xfId="7" applyNumberFormat="1" applyFont="1" applyFill="1" applyBorder="1" applyAlignment="1" applyProtection="1">
      <alignment horizontal="center" vertical="center"/>
      <protection locked="0"/>
    </xf>
    <xf numFmtId="3" fontId="41" fillId="0" borderId="1745" xfId="7" applyNumberFormat="1" applyFont="1" applyFill="1" applyBorder="1" applyAlignment="1" applyProtection="1">
      <alignment horizontal="left" vertical="center"/>
      <protection locked="0"/>
    </xf>
    <xf numFmtId="49" fontId="41" fillId="14" borderId="174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74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4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49" xfId="7" applyNumberFormat="1" applyFont="1" applyFill="1" applyBorder="1" applyAlignment="1" applyProtection="1">
      <alignment horizontal="right" vertical="center"/>
      <protection locked="0"/>
    </xf>
    <xf numFmtId="3" fontId="43" fillId="0" borderId="1750" xfId="7" applyNumberFormat="1" applyFont="1" applyFill="1" applyBorder="1" applyAlignment="1" applyProtection="1">
      <alignment horizontal="center" vertical="center"/>
      <protection locked="0"/>
    </xf>
    <xf numFmtId="3" fontId="41" fillId="0" borderId="1750" xfId="7" applyNumberFormat="1" applyFont="1" applyFill="1" applyBorder="1" applyAlignment="1" applyProtection="1">
      <alignment horizontal="center" vertical="center"/>
      <protection locked="0"/>
    </xf>
    <xf numFmtId="3" fontId="41" fillId="0" borderId="1750" xfId="7" applyNumberFormat="1" applyFont="1" applyFill="1" applyBorder="1" applyAlignment="1" applyProtection="1">
      <alignment horizontal="left" vertical="center"/>
      <protection locked="0"/>
    </xf>
    <xf numFmtId="49" fontId="41" fillId="14" borderId="175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5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53" xfId="7" applyNumberFormat="1" applyFont="1" applyFill="1" applyBorder="1" applyAlignment="1" applyProtection="1">
      <alignment horizontal="right" vertical="center"/>
      <protection locked="0"/>
    </xf>
    <xf numFmtId="3" fontId="43" fillId="0" borderId="1754" xfId="7" applyNumberFormat="1" applyFont="1" applyFill="1" applyBorder="1" applyAlignment="1" applyProtection="1">
      <alignment horizontal="center" vertical="center"/>
      <protection locked="0"/>
    </xf>
    <xf numFmtId="3" fontId="41" fillId="0" borderId="1754" xfId="7" applyNumberFormat="1" applyFont="1" applyFill="1" applyBorder="1" applyAlignment="1" applyProtection="1">
      <alignment horizontal="center" vertical="center"/>
      <protection locked="0"/>
    </xf>
    <xf numFmtId="3" fontId="41" fillId="0" borderId="1754" xfId="7" applyNumberFormat="1" applyFont="1" applyFill="1" applyBorder="1" applyAlignment="1" applyProtection="1">
      <alignment horizontal="left" vertical="center"/>
      <protection locked="0"/>
    </xf>
    <xf numFmtId="49" fontId="41" fillId="14" borderId="175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5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57" xfId="7" applyNumberFormat="1" applyFont="1" applyFill="1" applyBorder="1" applyAlignment="1" applyProtection="1">
      <alignment horizontal="right" vertical="center"/>
      <protection locked="0"/>
    </xf>
    <xf numFmtId="3" fontId="43" fillId="0" borderId="1758" xfId="7" applyNumberFormat="1" applyFont="1" applyFill="1" applyBorder="1" applyAlignment="1" applyProtection="1">
      <alignment horizontal="center" vertical="center"/>
      <protection locked="0"/>
    </xf>
    <xf numFmtId="3" fontId="41" fillId="0" borderId="1758" xfId="7" applyNumberFormat="1" applyFont="1" applyFill="1" applyBorder="1" applyAlignment="1" applyProtection="1">
      <alignment horizontal="center" vertical="center"/>
      <protection locked="0"/>
    </xf>
    <xf numFmtId="3" fontId="41" fillId="0" borderId="1758" xfId="7" applyNumberFormat="1" applyFont="1" applyFill="1" applyBorder="1" applyAlignment="1" applyProtection="1">
      <alignment horizontal="left" vertical="center"/>
      <protection locked="0"/>
    </xf>
    <xf numFmtId="49" fontId="41" fillId="14" borderId="175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6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61" xfId="7" applyNumberFormat="1" applyFont="1" applyFill="1" applyBorder="1" applyAlignment="1" applyProtection="1">
      <alignment horizontal="right" vertical="center"/>
      <protection locked="0"/>
    </xf>
    <xf numFmtId="3" fontId="43" fillId="0" borderId="1762" xfId="7" applyNumberFormat="1" applyFont="1" applyFill="1" applyBorder="1" applyAlignment="1" applyProtection="1">
      <alignment horizontal="center" vertical="center"/>
      <protection locked="0"/>
    </xf>
    <xf numFmtId="3" fontId="41" fillId="0" borderId="1762" xfId="7" applyNumberFormat="1" applyFont="1" applyFill="1" applyBorder="1" applyAlignment="1" applyProtection="1">
      <alignment horizontal="center" vertical="center"/>
      <protection locked="0"/>
    </xf>
    <xf numFmtId="3" fontId="41" fillId="0" borderId="1762" xfId="7" applyNumberFormat="1" applyFont="1" applyFill="1" applyBorder="1" applyAlignment="1" applyProtection="1">
      <alignment horizontal="left" vertical="center"/>
      <protection locked="0"/>
    </xf>
    <xf numFmtId="49" fontId="41" fillId="14" borderId="176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6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76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6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68" xfId="7" applyNumberFormat="1" applyFont="1" applyFill="1" applyBorder="1" applyAlignment="1" applyProtection="1">
      <alignment horizontal="right" vertical="center"/>
      <protection locked="0"/>
    </xf>
    <xf numFmtId="3" fontId="43" fillId="0" borderId="1769" xfId="7" applyNumberFormat="1" applyFont="1" applyFill="1" applyBorder="1" applyAlignment="1" applyProtection="1">
      <alignment horizontal="center" vertical="center"/>
      <protection locked="0"/>
    </xf>
    <xf numFmtId="3" fontId="41" fillId="0" borderId="1769" xfId="7" applyNumberFormat="1" applyFont="1" applyFill="1" applyBorder="1" applyAlignment="1" applyProtection="1">
      <alignment horizontal="center" vertical="center"/>
      <protection locked="0"/>
    </xf>
    <xf numFmtId="3" fontId="41" fillId="0" borderId="1769" xfId="7" applyNumberFormat="1" applyFont="1" applyFill="1" applyBorder="1" applyAlignment="1" applyProtection="1">
      <alignment horizontal="left" vertical="center"/>
      <protection locked="0"/>
    </xf>
    <xf numFmtId="49" fontId="41" fillId="14" borderId="17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7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72" xfId="7" applyNumberFormat="1" applyFont="1" applyFill="1" applyBorder="1" applyAlignment="1" applyProtection="1">
      <alignment horizontal="right" vertical="center"/>
      <protection locked="0"/>
    </xf>
    <xf numFmtId="3" fontId="43" fillId="0" borderId="1773" xfId="7" applyNumberFormat="1" applyFont="1" applyFill="1" applyBorder="1" applyAlignment="1" applyProtection="1">
      <alignment horizontal="center" vertical="center"/>
      <protection locked="0"/>
    </xf>
    <xf numFmtId="3" fontId="41" fillId="0" borderId="1773" xfId="7" applyNumberFormat="1" applyFont="1" applyFill="1" applyBorder="1" applyAlignment="1" applyProtection="1">
      <alignment horizontal="center" vertical="center"/>
      <protection locked="0"/>
    </xf>
    <xf numFmtId="3" fontId="41" fillId="0" borderId="1773" xfId="7" applyNumberFormat="1" applyFont="1" applyFill="1" applyBorder="1" applyAlignment="1" applyProtection="1">
      <alignment horizontal="left" vertical="center"/>
      <protection locked="0"/>
    </xf>
    <xf numFmtId="3" fontId="41" fillId="0" borderId="1775" xfId="7" applyNumberFormat="1" applyFont="1" applyFill="1" applyBorder="1" applyAlignment="1" applyProtection="1">
      <alignment horizontal="right" vertical="center"/>
      <protection locked="0"/>
    </xf>
    <xf numFmtId="3" fontId="43" fillId="0" borderId="1776" xfId="7" applyNumberFormat="1" applyFont="1" applyFill="1" applyBorder="1" applyAlignment="1" applyProtection="1">
      <alignment horizontal="center" vertical="center"/>
      <protection locked="0"/>
    </xf>
    <xf numFmtId="3" fontId="41" fillId="0" borderId="1776" xfId="7" applyNumberFormat="1" applyFont="1" applyFill="1" applyBorder="1" applyAlignment="1" applyProtection="1">
      <alignment horizontal="center" vertical="center"/>
      <protection locked="0"/>
    </xf>
    <xf numFmtId="3" fontId="41" fillId="0" borderId="1776" xfId="7" applyNumberFormat="1" applyFont="1" applyFill="1" applyBorder="1" applyAlignment="1" applyProtection="1">
      <alignment horizontal="left" vertical="center"/>
      <protection locked="0"/>
    </xf>
    <xf numFmtId="49" fontId="41" fillId="14" borderId="177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7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79" xfId="7" applyNumberFormat="1" applyFont="1" applyFill="1" applyBorder="1" applyAlignment="1" applyProtection="1">
      <alignment horizontal="right" vertical="center"/>
      <protection locked="0"/>
    </xf>
    <xf numFmtId="3" fontId="43" fillId="0" borderId="1780" xfId="7" applyNumberFormat="1" applyFont="1" applyFill="1" applyBorder="1" applyAlignment="1" applyProtection="1">
      <alignment horizontal="center" vertical="center"/>
      <protection locked="0"/>
    </xf>
    <xf numFmtId="3" fontId="41" fillId="0" borderId="1780" xfId="7" applyNumberFormat="1" applyFont="1" applyFill="1" applyBorder="1" applyAlignment="1" applyProtection="1">
      <alignment horizontal="center" vertical="center"/>
      <protection locked="0"/>
    </xf>
    <xf numFmtId="3" fontId="41" fillId="0" borderId="1780" xfId="7" applyNumberFormat="1" applyFont="1" applyFill="1" applyBorder="1" applyAlignment="1" applyProtection="1">
      <alignment horizontal="left" vertical="center"/>
      <protection locked="0"/>
    </xf>
    <xf numFmtId="3" fontId="43" fillId="10" borderId="2" xfId="7" applyNumberFormat="1" applyFont="1" applyFill="1" applyBorder="1" applyAlignment="1" applyProtection="1">
      <alignment horizontal="right" vertical="center"/>
      <protection locked="0"/>
    </xf>
    <xf numFmtId="3" fontId="41" fillId="0" borderId="1782" xfId="7" applyNumberFormat="1" applyFont="1" applyFill="1" applyBorder="1" applyAlignment="1" applyProtection="1">
      <alignment horizontal="right" vertical="center"/>
      <protection locked="0"/>
    </xf>
    <xf numFmtId="3" fontId="43" fillId="0" borderId="1783" xfId="7" applyNumberFormat="1" applyFont="1" applyFill="1" applyBorder="1" applyAlignment="1" applyProtection="1">
      <alignment horizontal="center" vertical="center"/>
      <protection locked="0"/>
    </xf>
    <xf numFmtId="3" fontId="41" fillId="0" borderId="1783" xfId="7" applyNumberFormat="1" applyFont="1" applyFill="1" applyBorder="1" applyAlignment="1" applyProtection="1">
      <alignment horizontal="center" vertical="center"/>
      <protection locked="0"/>
    </xf>
    <xf numFmtId="3" fontId="41" fillId="0" borderId="1783" xfId="7" applyNumberFormat="1" applyFont="1" applyFill="1" applyBorder="1" applyAlignment="1" applyProtection="1">
      <alignment horizontal="left" vertical="center"/>
      <protection locked="0"/>
    </xf>
    <xf numFmtId="49" fontId="9" fillId="14" borderId="21" xfId="7" applyNumberFormat="1" applyFont="1" applyFill="1" applyBorder="1" applyAlignment="1" applyProtection="1">
      <alignment horizontal="center" vertical="center" wrapText="1"/>
      <protection locked="0"/>
    </xf>
    <xf numFmtId="49" fontId="9" fillId="0" borderId="13" xfId="7" applyNumberFormat="1" applyFont="1" applyFill="1" applyBorder="1" applyAlignment="1" applyProtection="1">
      <alignment vertical="center" wrapText="1"/>
      <protection locked="0"/>
    </xf>
    <xf numFmtId="3" fontId="42" fillId="0" borderId="1785" xfId="7" applyNumberFormat="1" applyFont="1" applyFill="1" applyBorder="1" applyAlignment="1" applyProtection="1">
      <alignment horizontal="right" vertical="center"/>
      <protection locked="0"/>
    </xf>
    <xf numFmtId="3" fontId="5" fillId="0" borderId="1786" xfId="7" applyNumberFormat="1" applyFont="1" applyFill="1" applyBorder="1" applyAlignment="1" applyProtection="1">
      <alignment horizontal="center" vertical="center"/>
      <protection locked="0"/>
    </xf>
    <xf numFmtId="3" fontId="9" fillId="0" borderId="1786" xfId="7" applyNumberFormat="1" applyFont="1" applyFill="1" applyBorder="1" applyAlignment="1" applyProtection="1">
      <alignment horizontal="center" vertical="center"/>
      <protection locked="0"/>
    </xf>
    <xf numFmtId="3" fontId="9" fillId="0" borderId="1680" xfId="7" applyNumberFormat="1" applyFont="1" applyFill="1" applyBorder="1" applyAlignment="1" applyProtection="1">
      <alignment horizontal="center" vertical="center"/>
      <protection locked="0"/>
    </xf>
    <xf numFmtId="3" fontId="41" fillId="0" borderId="1786" xfId="7" applyNumberFormat="1" applyFont="1" applyFill="1" applyBorder="1" applyAlignment="1" applyProtection="1">
      <alignment horizontal="center" vertical="center"/>
      <protection locked="0"/>
    </xf>
    <xf numFmtId="3" fontId="9" fillId="0" borderId="1786" xfId="7" applyNumberFormat="1" applyFont="1" applyFill="1" applyBorder="1" applyAlignment="1" applyProtection="1">
      <alignment horizontal="left" vertical="center"/>
      <protection locked="0"/>
    </xf>
    <xf numFmtId="49" fontId="41" fillId="14" borderId="178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8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89" xfId="7" applyNumberFormat="1" applyFont="1" applyFill="1" applyBorder="1" applyAlignment="1" applyProtection="1">
      <alignment horizontal="right" vertical="center"/>
      <protection locked="0"/>
    </xf>
    <xf numFmtId="3" fontId="5" fillId="0" borderId="1790" xfId="7" applyNumberFormat="1" applyFont="1" applyFill="1" applyBorder="1" applyAlignment="1" applyProtection="1">
      <alignment horizontal="center" vertical="center"/>
      <protection locked="0"/>
    </xf>
    <xf numFmtId="3" fontId="9" fillId="0" borderId="1790" xfId="7" applyNumberFormat="1" applyFont="1" applyFill="1" applyBorder="1" applyAlignment="1" applyProtection="1">
      <alignment horizontal="center" vertical="center"/>
      <protection locked="0"/>
    </xf>
    <xf numFmtId="3" fontId="41" fillId="0" borderId="1790" xfId="7" applyNumberFormat="1" applyFont="1" applyFill="1" applyBorder="1" applyAlignment="1" applyProtection="1">
      <alignment horizontal="center" vertical="center"/>
      <protection locked="0"/>
    </xf>
    <xf numFmtId="3" fontId="9" fillId="0" borderId="1790" xfId="7" applyNumberFormat="1" applyFont="1" applyFill="1" applyBorder="1" applyAlignment="1" applyProtection="1">
      <alignment horizontal="left" vertical="center"/>
      <protection locked="0"/>
    </xf>
    <xf numFmtId="49" fontId="41" fillId="14" borderId="179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9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93" xfId="7" applyNumberFormat="1" applyFont="1" applyFill="1" applyBorder="1" applyAlignment="1" applyProtection="1">
      <alignment horizontal="right" vertical="center"/>
      <protection locked="0"/>
    </xf>
    <xf numFmtId="3" fontId="5" fillId="0" borderId="1794" xfId="7" applyNumberFormat="1" applyFont="1" applyFill="1" applyBorder="1" applyAlignment="1" applyProtection="1">
      <alignment horizontal="center" vertical="center"/>
      <protection locked="0"/>
    </xf>
    <xf numFmtId="3" fontId="9" fillId="0" borderId="1794" xfId="7" applyNumberFormat="1" applyFont="1" applyFill="1" applyBorder="1" applyAlignment="1" applyProtection="1">
      <alignment horizontal="center" vertical="center"/>
      <protection locked="0"/>
    </xf>
    <xf numFmtId="3" fontId="41" fillId="0" borderId="1794" xfId="7" applyNumberFormat="1" applyFont="1" applyFill="1" applyBorder="1" applyAlignment="1" applyProtection="1">
      <alignment horizontal="center" vertical="center"/>
      <protection locked="0"/>
    </xf>
    <xf numFmtId="3" fontId="9" fillId="0" borderId="1794" xfId="7" applyNumberFormat="1" applyFont="1" applyFill="1" applyBorder="1" applyAlignment="1" applyProtection="1">
      <alignment horizontal="left" vertical="center"/>
      <protection locked="0"/>
    </xf>
    <xf numFmtId="49" fontId="41" fillId="14" borderId="179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79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797" xfId="7" applyNumberFormat="1" applyFont="1" applyFill="1" applyBorder="1" applyAlignment="1" applyProtection="1">
      <alignment horizontal="right" vertical="center"/>
      <protection locked="0"/>
    </xf>
    <xf numFmtId="3" fontId="5" fillId="0" borderId="1798" xfId="7" applyNumberFormat="1" applyFont="1" applyFill="1" applyBorder="1" applyAlignment="1" applyProtection="1">
      <alignment horizontal="center" vertical="center"/>
      <protection locked="0"/>
    </xf>
    <xf numFmtId="3" fontId="9" fillId="0" borderId="1798" xfId="7" applyNumberFormat="1" applyFont="1" applyFill="1" applyBorder="1" applyAlignment="1" applyProtection="1">
      <alignment horizontal="center" vertical="center"/>
      <protection locked="0"/>
    </xf>
    <xf numFmtId="3" fontId="41" fillId="0" borderId="1798" xfId="7" applyNumberFormat="1" applyFont="1" applyFill="1" applyBorder="1" applyAlignment="1" applyProtection="1">
      <alignment horizontal="center" vertical="center"/>
      <protection locked="0"/>
    </xf>
    <xf numFmtId="3" fontId="9" fillId="0" borderId="1798" xfId="7" applyNumberFormat="1" applyFont="1" applyFill="1" applyBorder="1" applyAlignment="1" applyProtection="1">
      <alignment horizontal="left" vertical="center"/>
      <protection locked="0"/>
    </xf>
    <xf numFmtId="49" fontId="41" fillId="14" borderId="179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0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01" xfId="7" applyNumberFormat="1" applyFont="1" applyFill="1" applyBorder="1" applyAlignment="1" applyProtection="1">
      <alignment horizontal="right" vertical="center"/>
      <protection locked="0"/>
    </xf>
    <xf numFmtId="3" fontId="5" fillId="0" borderId="1802" xfId="7" applyNumberFormat="1" applyFont="1" applyFill="1" applyBorder="1" applyAlignment="1" applyProtection="1">
      <alignment horizontal="center" vertical="center"/>
      <protection locked="0"/>
    </xf>
    <xf numFmtId="3" fontId="9" fillId="0" borderId="1802" xfId="7" applyNumberFormat="1" applyFont="1" applyFill="1" applyBorder="1" applyAlignment="1" applyProtection="1">
      <alignment horizontal="center" vertical="center"/>
      <protection locked="0"/>
    </xf>
    <xf numFmtId="3" fontId="41" fillId="0" borderId="1802" xfId="7" applyNumberFormat="1" applyFont="1" applyFill="1" applyBorder="1" applyAlignment="1" applyProtection="1">
      <alignment horizontal="center" vertical="center"/>
      <protection locked="0"/>
    </xf>
    <xf numFmtId="3" fontId="9" fillId="0" borderId="1802" xfId="7" applyNumberFormat="1" applyFont="1" applyFill="1" applyBorder="1" applyAlignment="1" applyProtection="1">
      <alignment horizontal="left" vertical="center"/>
      <protection locked="0"/>
    </xf>
    <xf numFmtId="49" fontId="41" fillId="14" borderId="18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0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05" xfId="7" applyNumberFormat="1" applyFont="1" applyFill="1" applyBorder="1" applyAlignment="1" applyProtection="1">
      <alignment horizontal="right" vertical="center"/>
      <protection locked="0"/>
    </xf>
    <xf numFmtId="3" fontId="5" fillId="0" borderId="1806" xfId="7" applyNumberFormat="1" applyFont="1" applyFill="1" applyBorder="1" applyAlignment="1" applyProtection="1">
      <alignment horizontal="center" vertical="center"/>
      <protection locked="0"/>
    </xf>
    <xf numFmtId="3" fontId="9" fillId="0" borderId="1806" xfId="7" applyNumberFormat="1" applyFont="1" applyFill="1" applyBorder="1" applyAlignment="1" applyProtection="1">
      <alignment horizontal="center" vertical="center"/>
      <protection locked="0"/>
    </xf>
    <xf numFmtId="3" fontId="41" fillId="0" borderId="1806" xfId="7" applyNumberFormat="1" applyFont="1" applyFill="1" applyBorder="1" applyAlignment="1" applyProtection="1">
      <alignment horizontal="center" vertical="center"/>
      <protection locked="0"/>
    </xf>
    <xf numFmtId="3" fontId="9" fillId="0" borderId="1806" xfId="7" applyNumberFormat="1" applyFont="1" applyFill="1" applyBorder="1" applyAlignment="1" applyProtection="1">
      <alignment horizontal="left" vertical="center"/>
      <protection locked="0"/>
    </xf>
    <xf numFmtId="49" fontId="41" fillId="14" borderId="180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0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09" xfId="7" applyNumberFormat="1" applyFont="1" applyFill="1" applyBorder="1" applyAlignment="1" applyProtection="1">
      <alignment horizontal="right" vertical="center"/>
      <protection locked="0"/>
    </xf>
    <xf numFmtId="3" fontId="5" fillId="0" borderId="1810" xfId="7" applyNumberFormat="1" applyFont="1" applyFill="1" applyBorder="1" applyAlignment="1" applyProtection="1">
      <alignment horizontal="center" vertical="center"/>
      <protection locked="0"/>
    </xf>
    <xf numFmtId="3" fontId="9" fillId="0" borderId="1810" xfId="7" applyNumberFormat="1" applyFont="1" applyFill="1" applyBorder="1" applyAlignment="1" applyProtection="1">
      <alignment horizontal="center" vertical="center"/>
      <protection locked="0"/>
    </xf>
    <xf numFmtId="3" fontId="41" fillId="0" borderId="1810" xfId="7" applyNumberFormat="1" applyFont="1" applyFill="1" applyBorder="1" applyAlignment="1" applyProtection="1">
      <alignment horizontal="center" vertical="center"/>
      <protection locked="0"/>
    </xf>
    <xf numFmtId="3" fontId="9" fillId="0" borderId="1810" xfId="7" applyNumberFormat="1" applyFont="1" applyFill="1" applyBorder="1" applyAlignment="1" applyProtection="1">
      <alignment horizontal="left" vertical="center"/>
      <protection locked="0"/>
    </xf>
    <xf numFmtId="3" fontId="41" fillId="0" borderId="1812" xfId="7" applyNumberFormat="1" applyFont="1" applyFill="1" applyBorder="1" applyAlignment="1" applyProtection="1">
      <alignment horizontal="right" vertical="center"/>
      <protection locked="0"/>
    </xf>
    <xf numFmtId="3" fontId="43" fillId="0" borderId="1813" xfId="7" applyNumberFormat="1" applyFont="1" applyFill="1" applyBorder="1" applyAlignment="1" applyProtection="1">
      <alignment horizontal="center" vertical="center"/>
      <protection locked="0"/>
    </xf>
    <xf numFmtId="3" fontId="41" fillId="0" borderId="1813" xfId="7" applyNumberFormat="1" applyFont="1" applyFill="1" applyBorder="1" applyAlignment="1" applyProtection="1">
      <alignment horizontal="center" vertical="center"/>
      <protection locked="0"/>
    </xf>
    <xf numFmtId="3" fontId="41" fillId="0" borderId="1813" xfId="7" applyNumberFormat="1" applyFont="1" applyFill="1" applyBorder="1" applyAlignment="1" applyProtection="1">
      <alignment horizontal="left" vertical="center"/>
      <protection locked="0"/>
    </xf>
    <xf numFmtId="49" fontId="41" fillId="14" borderId="18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16" xfId="7" applyNumberFormat="1" applyFont="1" applyFill="1" applyBorder="1" applyAlignment="1" applyProtection="1">
      <alignment horizontal="right" vertical="center"/>
      <protection locked="0"/>
    </xf>
    <xf numFmtId="3" fontId="43" fillId="0" borderId="1817" xfId="7" applyNumberFormat="1" applyFont="1" applyFill="1" applyBorder="1" applyAlignment="1" applyProtection="1">
      <alignment horizontal="center" vertical="center"/>
      <protection locked="0"/>
    </xf>
    <xf numFmtId="3" fontId="41" fillId="0" borderId="1817" xfId="7" applyNumberFormat="1" applyFont="1" applyFill="1" applyBorder="1" applyAlignment="1" applyProtection="1">
      <alignment horizontal="center" vertical="center"/>
      <protection locked="0"/>
    </xf>
    <xf numFmtId="3" fontId="41" fillId="0" borderId="1817" xfId="7" applyNumberFormat="1" applyFont="1" applyFill="1" applyBorder="1" applyAlignment="1" applyProtection="1">
      <alignment horizontal="left" vertical="center"/>
      <protection locked="0"/>
    </xf>
    <xf numFmtId="49" fontId="41" fillId="14" borderId="18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20" xfId="7" applyNumberFormat="1" applyFont="1" applyFill="1" applyBorder="1" applyAlignment="1" applyProtection="1">
      <alignment horizontal="right" vertical="center"/>
      <protection locked="0"/>
    </xf>
    <xf numFmtId="3" fontId="43" fillId="0" borderId="1821" xfId="7" applyNumberFormat="1" applyFont="1" applyFill="1" applyBorder="1" applyAlignment="1" applyProtection="1">
      <alignment horizontal="center" vertical="center"/>
      <protection locked="0"/>
    </xf>
    <xf numFmtId="3" fontId="41" fillId="0" borderId="1821" xfId="7" applyNumberFormat="1" applyFont="1" applyFill="1" applyBorder="1" applyAlignment="1" applyProtection="1">
      <alignment horizontal="center" vertical="center"/>
      <protection locked="0"/>
    </xf>
    <xf numFmtId="3" fontId="41" fillId="0" borderId="1821" xfId="7" applyNumberFormat="1" applyFont="1" applyFill="1" applyBorder="1" applyAlignment="1" applyProtection="1">
      <alignment horizontal="left" vertical="center"/>
      <protection locked="0"/>
    </xf>
    <xf numFmtId="49" fontId="41" fillId="14" borderId="18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24" xfId="7" applyNumberFormat="1" applyFont="1" applyFill="1" applyBorder="1" applyAlignment="1" applyProtection="1">
      <alignment horizontal="right" vertical="center"/>
      <protection locked="0"/>
    </xf>
    <xf numFmtId="3" fontId="43" fillId="0" borderId="1825" xfId="7" applyNumberFormat="1" applyFont="1" applyFill="1" applyBorder="1" applyAlignment="1" applyProtection="1">
      <alignment horizontal="center" vertical="center"/>
      <protection locked="0"/>
    </xf>
    <xf numFmtId="3" fontId="41" fillId="0" borderId="1825" xfId="7" applyNumberFormat="1" applyFont="1" applyFill="1" applyBorder="1" applyAlignment="1" applyProtection="1">
      <alignment horizontal="center" vertical="center"/>
      <protection locked="0"/>
    </xf>
    <xf numFmtId="3" fontId="41" fillId="0" borderId="1825" xfId="7" applyNumberFormat="1" applyFont="1" applyFill="1" applyBorder="1" applyAlignment="1" applyProtection="1">
      <alignment horizontal="left" vertical="center"/>
      <protection locked="0"/>
    </xf>
    <xf numFmtId="49" fontId="41" fillId="14" borderId="18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28" xfId="7" applyNumberFormat="1" applyFont="1" applyFill="1" applyBorder="1" applyAlignment="1" applyProtection="1">
      <alignment horizontal="right" vertical="center"/>
      <protection locked="0"/>
    </xf>
    <xf numFmtId="3" fontId="43" fillId="0" borderId="1829" xfId="7" applyNumberFormat="1" applyFont="1" applyFill="1" applyBorder="1" applyAlignment="1" applyProtection="1">
      <alignment horizontal="center" vertical="center"/>
      <protection locked="0"/>
    </xf>
    <xf numFmtId="3" fontId="41" fillId="0" borderId="1829" xfId="7" applyNumberFormat="1" applyFont="1" applyFill="1" applyBorder="1" applyAlignment="1" applyProtection="1">
      <alignment horizontal="center" vertical="center"/>
      <protection locked="0"/>
    </xf>
    <xf numFmtId="3" fontId="41" fillId="0" borderId="1829" xfId="7" applyNumberFormat="1" applyFont="1" applyFill="1" applyBorder="1" applyAlignment="1" applyProtection="1">
      <alignment horizontal="left" vertical="center"/>
      <protection locked="0"/>
    </xf>
    <xf numFmtId="49" fontId="41" fillId="14" borderId="183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32" xfId="7" applyNumberFormat="1" applyFont="1" applyFill="1" applyBorder="1" applyAlignment="1" applyProtection="1">
      <alignment horizontal="right" vertical="center"/>
      <protection locked="0"/>
    </xf>
    <xf numFmtId="3" fontId="43" fillId="0" borderId="1833" xfId="7" applyNumberFormat="1" applyFont="1" applyFill="1" applyBorder="1" applyAlignment="1" applyProtection="1">
      <alignment horizontal="center" vertical="center"/>
      <protection locked="0"/>
    </xf>
    <xf numFmtId="3" fontId="41" fillId="0" borderId="1833" xfId="7" applyNumberFormat="1" applyFont="1" applyFill="1" applyBorder="1" applyAlignment="1" applyProtection="1">
      <alignment horizontal="center" vertical="center"/>
      <protection locked="0"/>
    </xf>
    <xf numFmtId="3" fontId="41" fillId="0" borderId="1833" xfId="7" applyNumberFormat="1" applyFont="1" applyFill="1" applyBorder="1" applyAlignment="1" applyProtection="1">
      <alignment horizontal="left" vertical="center"/>
      <protection locked="0"/>
    </xf>
    <xf numFmtId="49" fontId="41" fillId="14" borderId="18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36" xfId="7" applyNumberFormat="1" applyFont="1" applyFill="1" applyBorder="1" applyAlignment="1" applyProtection="1">
      <alignment horizontal="right" vertical="center"/>
      <protection locked="0"/>
    </xf>
    <xf numFmtId="3" fontId="43" fillId="0" borderId="1837" xfId="7" applyNumberFormat="1" applyFont="1" applyFill="1" applyBorder="1" applyAlignment="1" applyProtection="1">
      <alignment horizontal="center" vertical="center"/>
      <protection locked="0"/>
    </xf>
    <xf numFmtId="3" fontId="41" fillId="0" borderId="1837" xfId="7" applyNumberFormat="1" applyFont="1" applyFill="1" applyBorder="1" applyAlignment="1" applyProtection="1">
      <alignment horizontal="center" vertical="center"/>
      <protection locked="0"/>
    </xf>
    <xf numFmtId="3" fontId="41" fillId="0" borderId="1837" xfId="7" applyNumberFormat="1" applyFont="1" applyFill="1" applyBorder="1" applyAlignment="1" applyProtection="1">
      <alignment horizontal="left" vertical="center"/>
      <protection locked="0"/>
    </xf>
    <xf numFmtId="49" fontId="41" fillId="14" borderId="18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3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40" xfId="7" applyNumberFormat="1" applyFont="1" applyFill="1" applyBorder="1" applyAlignment="1" applyProtection="1">
      <alignment horizontal="right" vertical="center"/>
      <protection locked="0"/>
    </xf>
    <xf numFmtId="3" fontId="43" fillId="0" borderId="1841" xfId="7" applyNumberFormat="1" applyFont="1" applyFill="1" applyBorder="1" applyAlignment="1" applyProtection="1">
      <alignment horizontal="center" vertical="center"/>
      <protection locked="0"/>
    </xf>
    <xf numFmtId="3" fontId="41" fillId="0" borderId="1841" xfId="7" applyNumberFormat="1" applyFont="1" applyFill="1" applyBorder="1" applyAlignment="1" applyProtection="1">
      <alignment horizontal="center" vertical="center"/>
      <protection locked="0"/>
    </xf>
    <xf numFmtId="3" fontId="41" fillId="0" borderId="1841" xfId="7" applyNumberFormat="1" applyFont="1" applyFill="1" applyBorder="1" applyAlignment="1" applyProtection="1">
      <alignment horizontal="left" vertical="center"/>
      <protection locked="0"/>
    </xf>
    <xf numFmtId="49" fontId="41" fillId="14" borderId="184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4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44" xfId="7" applyNumberFormat="1" applyFont="1" applyFill="1" applyBorder="1" applyAlignment="1" applyProtection="1">
      <alignment horizontal="right" vertical="center"/>
      <protection locked="0"/>
    </xf>
    <xf numFmtId="3" fontId="43" fillId="0" borderId="1845" xfId="7" applyNumberFormat="1" applyFont="1" applyFill="1" applyBorder="1" applyAlignment="1" applyProtection="1">
      <alignment horizontal="center" vertical="center"/>
      <protection locked="0"/>
    </xf>
    <xf numFmtId="3" fontId="41" fillId="0" borderId="1845" xfId="7" applyNumberFormat="1" applyFont="1" applyFill="1" applyBorder="1" applyAlignment="1" applyProtection="1">
      <alignment horizontal="center" vertical="center"/>
      <protection locked="0"/>
    </xf>
    <xf numFmtId="3" fontId="41" fillId="0" borderId="1845" xfId="7" applyNumberFormat="1" applyFont="1" applyFill="1" applyBorder="1" applyAlignment="1" applyProtection="1">
      <alignment horizontal="left" vertical="center"/>
      <protection locked="0"/>
    </xf>
    <xf numFmtId="49" fontId="41" fillId="14" borderId="184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4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48" xfId="7" applyNumberFormat="1" applyFont="1" applyFill="1" applyBorder="1" applyAlignment="1" applyProtection="1">
      <alignment horizontal="right" vertical="center"/>
      <protection locked="0"/>
    </xf>
    <xf numFmtId="3" fontId="43" fillId="0" borderId="1849" xfId="7" applyNumberFormat="1" applyFont="1" applyFill="1" applyBorder="1" applyAlignment="1" applyProtection="1">
      <alignment horizontal="center" vertical="center"/>
      <protection locked="0"/>
    </xf>
    <xf numFmtId="3" fontId="41" fillId="0" borderId="1849" xfId="7" applyNumberFormat="1" applyFont="1" applyFill="1" applyBorder="1" applyAlignment="1" applyProtection="1">
      <alignment horizontal="center" vertical="center"/>
      <protection locked="0"/>
    </xf>
    <xf numFmtId="3" fontId="41" fillId="0" borderId="1849" xfId="7" applyNumberFormat="1" applyFont="1" applyFill="1" applyBorder="1" applyAlignment="1" applyProtection="1">
      <alignment horizontal="left" vertical="center"/>
      <protection locked="0"/>
    </xf>
    <xf numFmtId="49" fontId="41" fillId="14" borderId="185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5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52" xfId="7" applyNumberFormat="1" applyFont="1" applyFill="1" applyBorder="1" applyAlignment="1" applyProtection="1">
      <alignment horizontal="right" vertical="center"/>
      <protection locked="0"/>
    </xf>
    <xf numFmtId="3" fontId="43" fillId="0" borderId="1853" xfId="7" applyNumberFormat="1" applyFont="1" applyFill="1" applyBorder="1" applyAlignment="1" applyProtection="1">
      <alignment horizontal="center" vertical="center"/>
      <protection locked="0"/>
    </xf>
    <xf numFmtId="3" fontId="41" fillId="0" borderId="1853" xfId="7" applyNumberFormat="1" applyFont="1" applyFill="1" applyBorder="1" applyAlignment="1" applyProtection="1">
      <alignment horizontal="center" vertical="center"/>
      <protection locked="0"/>
    </xf>
    <xf numFmtId="3" fontId="41" fillId="0" borderId="1853" xfId="7" applyNumberFormat="1" applyFont="1" applyFill="1" applyBorder="1" applyAlignment="1" applyProtection="1">
      <alignment horizontal="left" vertical="center"/>
      <protection locked="0"/>
    </xf>
    <xf numFmtId="49" fontId="41" fillId="14" borderId="185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5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56" xfId="7" applyNumberFormat="1" applyFont="1" applyFill="1" applyBorder="1" applyAlignment="1" applyProtection="1">
      <alignment horizontal="right" vertical="center"/>
      <protection locked="0"/>
    </xf>
    <xf numFmtId="3" fontId="43" fillId="0" borderId="1857" xfId="7" applyNumberFormat="1" applyFont="1" applyFill="1" applyBorder="1" applyAlignment="1" applyProtection="1">
      <alignment horizontal="center" vertical="center"/>
      <protection locked="0"/>
    </xf>
    <xf numFmtId="3" fontId="41" fillId="0" borderId="1857" xfId="7" applyNumberFormat="1" applyFont="1" applyFill="1" applyBorder="1" applyAlignment="1" applyProtection="1">
      <alignment horizontal="center" vertical="center"/>
      <protection locked="0"/>
    </xf>
    <xf numFmtId="3" fontId="41" fillId="0" borderId="1857" xfId="7" applyNumberFormat="1" applyFont="1" applyFill="1" applyBorder="1" applyAlignment="1" applyProtection="1">
      <alignment horizontal="left" vertical="center"/>
      <protection locked="0"/>
    </xf>
    <xf numFmtId="49" fontId="41" fillId="14" borderId="185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5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60" xfId="7" applyNumberFormat="1" applyFont="1" applyFill="1" applyBorder="1" applyAlignment="1" applyProtection="1">
      <alignment horizontal="right" vertical="center"/>
      <protection locked="0"/>
    </xf>
    <xf numFmtId="3" fontId="43" fillId="0" borderId="1861" xfId="7" applyNumberFormat="1" applyFont="1" applyFill="1" applyBorder="1" applyAlignment="1" applyProtection="1">
      <alignment horizontal="center" vertical="center"/>
      <protection locked="0"/>
    </xf>
    <xf numFmtId="3" fontId="41" fillId="0" borderId="1861" xfId="7" applyNumberFormat="1" applyFont="1" applyFill="1" applyBorder="1" applyAlignment="1" applyProtection="1">
      <alignment horizontal="center" vertical="center"/>
      <protection locked="0"/>
    </xf>
    <xf numFmtId="3" fontId="41" fillId="0" borderId="1861" xfId="7" applyNumberFormat="1" applyFont="1" applyFill="1" applyBorder="1" applyAlignment="1" applyProtection="1">
      <alignment horizontal="left" vertical="center"/>
      <protection locked="0"/>
    </xf>
    <xf numFmtId="49" fontId="41" fillId="14" borderId="186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6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64" xfId="7" applyNumberFormat="1" applyFont="1" applyFill="1" applyBorder="1" applyAlignment="1" applyProtection="1">
      <alignment horizontal="right" vertical="center"/>
      <protection locked="0"/>
    </xf>
    <xf numFmtId="3" fontId="43" fillId="0" borderId="1865" xfId="7" applyNumberFormat="1" applyFont="1" applyFill="1" applyBorder="1" applyAlignment="1" applyProtection="1">
      <alignment horizontal="center" vertical="center"/>
      <protection locked="0"/>
    </xf>
    <xf numFmtId="3" fontId="41" fillId="0" borderId="1865" xfId="7" applyNumberFormat="1" applyFont="1" applyFill="1" applyBorder="1" applyAlignment="1" applyProtection="1">
      <alignment horizontal="center" vertical="center"/>
      <protection locked="0"/>
    </xf>
    <xf numFmtId="3" fontId="41" fillId="0" borderId="1865" xfId="7" applyNumberFormat="1" applyFont="1" applyFill="1" applyBorder="1" applyAlignment="1" applyProtection="1">
      <alignment horizontal="left" vertical="center"/>
      <protection locked="0"/>
    </xf>
    <xf numFmtId="49" fontId="41" fillId="14" borderId="186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68" xfId="7" applyNumberFormat="1" applyFont="1" applyFill="1" applyBorder="1" applyAlignment="1" applyProtection="1">
      <alignment horizontal="right" vertical="center"/>
      <protection locked="0"/>
    </xf>
    <xf numFmtId="3" fontId="43" fillId="0" borderId="1869" xfId="7" applyNumberFormat="1" applyFont="1" applyFill="1" applyBorder="1" applyAlignment="1" applyProtection="1">
      <alignment horizontal="center" vertical="center"/>
      <protection locked="0"/>
    </xf>
    <xf numFmtId="3" fontId="41" fillId="0" borderId="1869" xfId="7" applyNumberFormat="1" applyFont="1" applyFill="1" applyBorder="1" applyAlignment="1" applyProtection="1">
      <alignment horizontal="center" vertical="center"/>
      <protection locked="0"/>
    </xf>
    <xf numFmtId="3" fontId="41" fillId="0" borderId="1869" xfId="7" applyNumberFormat="1" applyFont="1" applyFill="1" applyBorder="1" applyAlignment="1" applyProtection="1">
      <alignment horizontal="left" vertical="center"/>
      <protection locked="0"/>
    </xf>
    <xf numFmtId="49" fontId="41" fillId="14" borderId="18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7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72" xfId="7" applyNumberFormat="1" applyFont="1" applyFill="1" applyBorder="1" applyAlignment="1" applyProtection="1">
      <alignment horizontal="right" vertical="center"/>
      <protection locked="0"/>
    </xf>
    <xf numFmtId="3" fontId="43" fillId="0" borderId="1873" xfId="7" applyNumberFormat="1" applyFont="1" applyFill="1" applyBorder="1" applyAlignment="1" applyProtection="1">
      <alignment horizontal="center" vertical="center"/>
      <protection locked="0"/>
    </xf>
    <xf numFmtId="3" fontId="41" fillId="0" borderId="1873" xfId="7" applyNumberFormat="1" applyFont="1" applyFill="1" applyBorder="1" applyAlignment="1" applyProtection="1">
      <alignment horizontal="center" vertical="center"/>
      <protection locked="0"/>
    </xf>
    <xf numFmtId="3" fontId="41" fillId="0" borderId="1873" xfId="7" applyNumberFormat="1" applyFont="1" applyFill="1" applyBorder="1" applyAlignment="1" applyProtection="1">
      <alignment horizontal="left" vertical="center"/>
      <protection locked="0"/>
    </xf>
    <xf numFmtId="49" fontId="41" fillId="14" borderId="18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7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76" xfId="7" applyNumberFormat="1" applyFont="1" applyFill="1" applyBorder="1" applyAlignment="1" applyProtection="1">
      <alignment horizontal="right" vertical="center"/>
      <protection locked="0"/>
    </xf>
    <xf numFmtId="3" fontId="43" fillId="0" borderId="1877" xfId="7" applyNumberFormat="1" applyFont="1" applyFill="1" applyBorder="1" applyAlignment="1" applyProtection="1">
      <alignment horizontal="center" vertical="center"/>
      <protection locked="0"/>
    </xf>
    <xf numFmtId="3" fontId="41" fillId="0" borderId="1877" xfId="7" applyNumberFormat="1" applyFont="1" applyFill="1" applyBorder="1" applyAlignment="1" applyProtection="1">
      <alignment horizontal="center" vertical="center"/>
      <protection locked="0"/>
    </xf>
    <xf numFmtId="3" fontId="41" fillId="0" borderId="1877" xfId="7" applyNumberFormat="1" applyFont="1" applyFill="1" applyBorder="1" applyAlignment="1" applyProtection="1">
      <alignment horizontal="left" vertical="center"/>
      <protection locked="0"/>
    </xf>
    <xf numFmtId="49" fontId="9" fillId="14" borderId="13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1879" xfId="7" applyNumberFormat="1" applyFont="1" applyFill="1" applyBorder="1" applyAlignment="1" applyProtection="1">
      <alignment horizontal="right" vertical="center"/>
      <protection locked="0"/>
    </xf>
    <xf numFmtId="3" fontId="43" fillId="0" borderId="1880" xfId="7" applyNumberFormat="1" applyFont="1" applyFill="1" applyBorder="1" applyAlignment="1" applyProtection="1">
      <alignment horizontal="center" vertical="center"/>
      <protection locked="0"/>
    </xf>
    <xf numFmtId="3" fontId="5" fillId="0" borderId="1880" xfId="7" applyNumberFormat="1" applyFont="1" applyFill="1" applyBorder="1" applyAlignment="1" applyProtection="1">
      <alignment horizontal="center" vertical="center"/>
      <protection locked="0"/>
    </xf>
    <xf numFmtId="3" fontId="9" fillId="0" borderId="1880" xfId="7" applyNumberFormat="1" applyFont="1" applyFill="1" applyBorder="1" applyAlignment="1" applyProtection="1">
      <alignment horizontal="center" vertical="center"/>
      <protection locked="0"/>
    </xf>
    <xf numFmtId="3" fontId="41" fillId="0" borderId="1880" xfId="7" applyNumberFormat="1" applyFont="1" applyFill="1" applyBorder="1" applyAlignment="1" applyProtection="1">
      <alignment horizontal="center" vertical="center"/>
      <protection locked="0"/>
    </xf>
    <xf numFmtId="3" fontId="9" fillId="0" borderId="1880" xfId="7" applyNumberFormat="1" applyFont="1" applyFill="1" applyBorder="1" applyAlignment="1" applyProtection="1">
      <alignment horizontal="left" vertical="center"/>
      <protection locked="0"/>
    </xf>
    <xf numFmtId="49" fontId="41" fillId="14" borderId="188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8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83" xfId="7" applyNumberFormat="1" applyFont="1" applyFill="1" applyBorder="1" applyAlignment="1" applyProtection="1">
      <alignment horizontal="right" vertical="center"/>
      <protection locked="0"/>
    </xf>
    <xf numFmtId="3" fontId="43" fillId="0" borderId="1884" xfId="7" applyNumberFormat="1" applyFont="1" applyFill="1" applyBorder="1" applyAlignment="1" applyProtection="1">
      <alignment horizontal="center" vertical="center"/>
      <protection locked="0"/>
    </xf>
    <xf numFmtId="3" fontId="5" fillId="0" borderId="1884" xfId="7" applyNumberFormat="1" applyFont="1" applyFill="1" applyBorder="1" applyAlignment="1" applyProtection="1">
      <alignment horizontal="center" vertical="center"/>
      <protection locked="0"/>
    </xf>
    <xf numFmtId="3" fontId="9" fillId="0" borderId="1884" xfId="7" applyNumberFormat="1" applyFont="1" applyFill="1" applyBorder="1" applyAlignment="1" applyProtection="1">
      <alignment horizontal="center" vertical="center"/>
      <protection locked="0"/>
    </xf>
    <xf numFmtId="3" fontId="41" fillId="0" borderId="1884" xfId="7" applyNumberFormat="1" applyFont="1" applyFill="1" applyBorder="1" applyAlignment="1" applyProtection="1">
      <alignment horizontal="center" vertical="center"/>
      <protection locked="0"/>
    </xf>
    <xf numFmtId="3" fontId="9" fillId="0" borderId="1884" xfId="7" applyNumberFormat="1" applyFont="1" applyFill="1" applyBorder="1" applyAlignment="1" applyProtection="1">
      <alignment horizontal="left" vertical="center"/>
      <protection locked="0"/>
    </xf>
    <xf numFmtId="49" fontId="41" fillId="14" borderId="1885" xfId="7" applyNumberFormat="1" applyFont="1" applyFill="1" applyBorder="1" applyAlignment="1" applyProtection="1">
      <alignment vertical="center" wrapText="1"/>
      <protection locked="0"/>
    </xf>
    <xf numFmtId="49" fontId="41" fillId="14" borderId="107" xfId="7" applyNumberFormat="1" applyFont="1" applyFill="1" applyBorder="1" applyAlignment="1" applyProtection="1">
      <alignment vertical="center" wrapText="1"/>
      <protection locked="0"/>
    </xf>
    <xf numFmtId="3" fontId="41" fillId="14" borderId="1886" xfId="7" applyNumberFormat="1" applyFont="1" applyFill="1" applyBorder="1" applyAlignment="1" applyProtection="1">
      <alignment horizontal="right" vertical="center" wrapText="1"/>
      <protection locked="0"/>
    </xf>
    <xf numFmtId="49" fontId="41" fillId="14" borderId="188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88" xfId="7" applyNumberFormat="1" applyFont="1" applyFill="1" applyBorder="1" applyAlignment="1" applyProtection="1">
      <alignment horizontal="left" vertical="center" wrapText="1"/>
      <protection locked="0"/>
    </xf>
    <xf numFmtId="3" fontId="9" fillId="0" borderId="1888" xfId="7" applyNumberFormat="1" applyFont="1" applyFill="1" applyBorder="1" applyAlignment="1" applyProtection="1">
      <alignment horizontal="center" vertical="center"/>
      <protection locked="0"/>
    </xf>
    <xf numFmtId="3" fontId="41" fillId="0" borderId="1889" xfId="7" applyNumberFormat="1" applyFont="1" applyFill="1" applyBorder="1" applyAlignment="1" applyProtection="1">
      <alignment horizontal="right" vertical="center"/>
      <protection locked="0"/>
    </xf>
    <xf numFmtId="3" fontId="43" fillId="0" borderId="1890" xfId="7" applyNumberFormat="1" applyFont="1" applyFill="1" applyBorder="1" applyAlignment="1" applyProtection="1">
      <alignment horizontal="center" vertical="center"/>
      <protection locked="0"/>
    </xf>
    <xf numFmtId="3" fontId="5" fillId="0" borderId="1890" xfId="7" applyNumberFormat="1" applyFont="1" applyFill="1" applyBorder="1" applyAlignment="1" applyProtection="1">
      <alignment horizontal="center" vertical="center"/>
      <protection locked="0"/>
    </xf>
    <xf numFmtId="3" fontId="9" fillId="0" borderId="1890" xfId="7" applyNumberFormat="1" applyFont="1" applyFill="1" applyBorder="1" applyAlignment="1" applyProtection="1">
      <alignment horizontal="center" vertical="center"/>
      <protection locked="0"/>
    </xf>
    <xf numFmtId="3" fontId="41" fillId="0" borderId="1890" xfId="7" applyNumberFormat="1" applyFont="1" applyFill="1" applyBorder="1" applyAlignment="1" applyProtection="1">
      <alignment horizontal="center" vertical="center"/>
      <protection locked="0"/>
    </xf>
    <xf numFmtId="3" fontId="9" fillId="0" borderId="1890" xfId="7" applyNumberFormat="1" applyFont="1" applyFill="1" applyBorder="1" applyAlignment="1" applyProtection="1">
      <alignment horizontal="left" vertical="center"/>
      <protection locked="0"/>
    </xf>
    <xf numFmtId="49" fontId="41" fillId="14" borderId="1891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1892" xfId="7" applyNumberFormat="1" applyFont="1" applyFill="1" applyBorder="1" applyAlignment="1" applyProtection="1">
      <alignment horizontal="right" vertical="center"/>
      <protection locked="0"/>
    </xf>
    <xf numFmtId="3" fontId="43" fillId="0" borderId="1893" xfId="7" applyNumberFormat="1" applyFont="1" applyFill="1" applyBorder="1" applyAlignment="1" applyProtection="1">
      <alignment horizontal="center" vertical="center"/>
      <protection locked="0"/>
    </xf>
    <xf numFmtId="3" fontId="5" fillId="0" borderId="1893" xfId="7" applyNumberFormat="1" applyFont="1" applyFill="1" applyBorder="1" applyAlignment="1" applyProtection="1">
      <alignment horizontal="center" vertical="center"/>
      <protection locked="0"/>
    </xf>
    <xf numFmtId="3" fontId="9" fillId="0" borderId="1893" xfId="7" applyNumberFormat="1" applyFont="1" applyFill="1" applyBorder="1" applyAlignment="1" applyProtection="1">
      <alignment horizontal="center" vertical="center"/>
      <protection locked="0"/>
    </xf>
    <xf numFmtId="3" fontId="41" fillId="0" borderId="1893" xfId="7" applyNumberFormat="1" applyFont="1" applyFill="1" applyBorder="1" applyAlignment="1" applyProtection="1">
      <alignment horizontal="center" vertical="center"/>
      <protection locked="0"/>
    </xf>
    <xf numFmtId="3" fontId="9" fillId="0" borderId="1893" xfId="7" applyNumberFormat="1" applyFont="1" applyFill="1" applyBorder="1" applyAlignment="1" applyProtection="1">
      <alignment horizontal="left" vertical="center"/>
      <protection locked="0"/>
    </xf>
    <xf numFmtId="49" fontId="41" fillId="14" borderId="189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9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896" xfId="7" applyNumberFormat="1" applyFont="1" applyFill="1" applyBorder="1" applyAlignment="1" applyProtection="1">
      <alignment horizontal="right" vertical="center"/>
      <protection locked="0"/>
    </xf>
    <xf numFmtId="3" fontId="43" fillId="0" borderId="1897" xfId="7" applyNumberFormat="1" applyFont="1" applyFill="1" applyBorder="1" applyAlignment="1" applyProtection="1">
      <alignment horizontal="center" vertical="center"/>
      <protection locked="0"/>
    </xf>
    <xf numFmtId="3" fontId="5" fillId="0" borderId="1897" xfId="7" applyNumberFormat="1" applyFont="1" applyFill="1" applyBorder="1" applyAlignment="1" applyProtection="1">
      <alignment horizontal="center" vertical="center"/>
      <protection locked="0"/>
    </xf>
    <xf numFmtId="3" fontId="9" fillId="0" borderId="1897" xfId="7" applyNumberFormat="1" applyFont="1" applyFill="1" applyBorder="1" applyAlignment="1" applyProtection="1">
      <alignment horizontal="center" vertical="center"/>
      <protection locked="0"/>
    </xf>
    <xf numFmtId="3" fontId="41" fillId="0" borderId="1897" xfId="7" applyNumberFormat="1" applyFont="1" applyFill="1" applyBorder="1" applyAlignment="1" applyProtection="1">
      <alignment horizontal="center" vertical="center"/>
      <protection locked="0"/>
    </xf>
    <xf numFmtId="3" fontId="9" fillId="0" borderId="1897" xfId="7" applyNumberFormat="1" applyFont="1" applyFill="1" applyBorder="1" applyAlignment="1" applyProtection="1">
      <alignment horizontal="left" vertical="center"/>
      <protection locked="0"/>
    </xf>
    <xf numFmtId="49" fontId="41" fillId="14" borderId="189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89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00" xfId="7" applyNumberFormat="1" applyFont="1" applyFill="1" applyBorder="1" applyAlignment="1" applyProtection="1">
      <alignment horizontal="right" vertical="center"/>
      <protection locked="0"/>
    </xf>
    <xf numFmtId="3" fontId="43" fillId="0" borderId="1901" xfId="7" applyNumberFormat="1" applyFont="1" applyFill="1" applyBorder="1" applyAlignment="1" applyProtection="1">
      <alignment horizontal="center" vertical="center"/>
      <protection locked="0"/>
    </xf>
    <xf numFmtId="3" fontId="5" fillId="0" borderId="1901" xfId="7" applyNumberFormat="1" applyFont="1" applyFill="1" applyBorder="1" applyAlignment="1" applyProtection="1">
      <alignment horizontal="center" vertical="center"/>
      <protection locked="0"/>
    </xf>
    <xf numFmtId="3" fontId="9" fillId="0" borderId="1901" xfId="7" applyNumberFormat="1" applyFont="1" applyFill="1" applyBorder="1" applyAlignment="1" applyProtection="1">
      <alignment horizontal="center" vertical="center"/>
      <protection locked="0"/>
    </xf>
    <xf numFmtId="3" fontId="41" fillId="0" borderId="1901" xfId="7" applyNumberFormat="1" applyFont="1" applyFill="1" applyBorder="1" applyAlignment="1" applyProtection="1">
      <alignment horizontal="center" vertical="center"/>
      <protection locked="0"/>
    </xf>
    <xf numFmtId="3" fontId="9" fillId="0" borderId="1901" xfId="7" applyNumberFormat="1" applyFont="1" applyFill="1" applyBorder="1" applyAlignment="1" applyProtection="1">
      <alignment horizontal="left" vertical="center"/>
      <protection locked="0"/>
    </xf>
    <xf numFmtId="49" fontId="41" fillId="14" borderId="190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0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04" xfId="7" applyNumberFormat="1" applyFont="1" applyFill="1" applyBorder="1" applyAlignment="1" applyProtection="1">
      <alignment horizontal="right" vertical="center"/>
      <protection locked="0"/>
    </xf>
    <xf numFmtId="3" fontId="43" fillId="0" borderId="1905" xfId="7" applyNumberFormat="1" applyFont="1" applyFill="1" applyBorder="1" applyAlignment="1" applyProtection="1">
      <alignment horizontal="center" vertical="center"/>
      <protection locked="0"/>
    </xf>
    <xf numFmtId="3" fontId="5" fillId="0" borderId="1905" xfId="7" applyNumberFormat="1" applyFont="1" applyFill="1" applyBorder="1" applyAlignment="1" applyProtection="1">
      <alignment horizontal="center" vertical="center"/>
      <protection locked="0"/>
    </xf>
    <xf numFmtId="3" fontId="9" fillId="0" borderId="1905" xfId="7" applyNumberFormat="1" applyFont="1" applyFill="1" applyBorder="1" applyAlignment="1" applyProtection="1">
      <alignment horizontal="center" vertical="center"/>
      <protection locked="0"/>
    </xf>
    <xf numFmtId="3" fontId="41" fillId="0" borderId="1905" xfId="7" applyNumberFormat="1" applyFont="1" applyFill="1" applyBorder="1" applyAlignment="1" applyProtection="1">
      <alignment horizontal="center" vertical="center"/>
      <protection locked="0"/>
    </xf>
    <xf numFmtId="3" fontId="9" fillId="0" borderId="1905" xfId="7" applyNumberFormat="1" applyFont="1" applyFill="1" applyBorder="1" applyAlignment="1" applyProtection="1">
      <alignment horizontal="left" vertical="center"/>
      <protection locked="0"/>
    </xf>
    <xf numFmtId="49" fontId="9" fillId="14" borderId="7" xfId="7" applyNumberFormat="1" applyFont="1" applyFill="1" applyBorder="1" applyAlignment="1" applyProtection="1">
      <alignment horizontal="center" vertical="center" wrapText="1"/>
      <protection locked="0"/>
    </xf>
    <xf numFmtId="49" fontId="9" fillId="14" borderId="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0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0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08" xfId="7" applyNumberFormat="1" applyFont="1" applyFill="1" applyBorder="1" applyAlignment="1" applyProtection="1">
      <alignment horizontal="right" vertical="center"/>
      <protection locked="0"/>
    </xf>
    <xf numFmtId="3" fontId="43" fillId="0" borderId="1909" xfId="7" applyNumberFormat="1" applyFont="1" applyFill="1" applyBorder="1" applyAlignment="1" applyProtection="1">
      <alignment horizontal="center" vertical="center"/>
      <protection locked="0"/>
    </xf>
    <xf numFmtId="3" fontId="5" fillId="0" borderId="1909" xfId="7" applyNumberFormat="1" applyFont="1" applyFill="1" applyBorder="1" applyAlignment="1" applyProtection="1">
      <alignment horizontal="center" vertical="center"/>
      <protection locked="0"/>
    </xf>
    <xf numFmtId="3" fontId="9" fillId="0" borderId="1909" xfId="7" applyNumberFormat="1" applyFont="1" applyFill="1" applyBorder="1" applyAlignment="1" applyProtection="1">
      <alignment horizontal="center" vertical="center"/>
      <protection locked="0"/>
    </xf>
    <xf numFmtId="3" fontId="41" fillId="0" borderId="1909" xfId="7" applyNumberFormat="1" applyFont="1" applyFill="1" applyBorder="1" applyAlignment="1" applyProtection="1">
      <alignment horizontal="center" vertical="center"/>
      <protection locked="0"/>
    </xf>
    <xf numFmtId="3" fontId="9" fillId="0" borderId="1909" xfId="7" applyNumberFormat="1" applyFont="1" applyFill="1" applyBorder="1" applyAlignment="1" applyProtection="1">
      <alignment horizontal="left" vertical="center"/>
      <protection locked="0"/>
    </xf>
    <xf numFmtId="49" fontId="41" fillId="14" borderId="191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12" xfId="7" applyNumberFormat="1" applyFont="1" applyFill="1" applyBorder="1" applyAlignment="1" applyProtection="1">
      <alignment horizontal="right" vertical="center"/>
      <protection locked="0"/>
    </xf>
    <xf numFmtId="3" fontId="43" fillId="0" borderId="1913" xfId="7" applyNumberFormat="1" applyFont="1" applyFill="1" applyBorder="1" applyAlignment="1" applyProtection="1">
      <alignment horizontal="center" vertical="center"/>
      <protection locked="0"/>
    </xf>
    <xf numFmtId="3" fontId="5" fillId="0" borderId="1913" xfId="7" applyNumberFormat="1" applyFont="1" applyFill="1" applyBorder="1" applyAlignment="1" applyProtection="1">
      <alignment horizontal="center" vertical="center"/>
      <protection locked="0"/>
    </xf>
    <xf numFmtId="3" fontId="9" fillId="0" borderId="1913" xfId="7" applyNumberFormat="1" applyFont="1" applyFill="1" applyBorder="1" applyAlignment="1" applyProtection="1">
      <alignment horizontal="center" vertical="center"/>
      <protection locked="0"/>
    </xf>
    <xf numFmtId="3" fontId="41" fillId="0" borderId="1913" xfId="7" applyNumberFormat="1" applyFont="1" applyFill="1" applyBorder="1" applyAlignment="1" applyProtection="1">
      <alignment horizontal="center" vertical="center"/>
      <protection locked="0"/>
    </xf>
    <xf numFmtId="3" fontId="9" fillId="0" borderId="1913" xfId="7" applyNumberFormat="1" applyFont="1" applyFill="1" applyBorder="1" applyAlignment="1" applyProtection="1">
      <alignment horizontal="left" vertical="center"/>
      <protection locked="0"/>
    </xf>
    <xf numFmtId="3" fontId="41" fillId="0" borderId="1914" xfId="7" applyNumberFormat="1" applyFont="1" applyFill="1" applyBorder="1" applyAlignment="1" applyProtection="1">
      <alignment horizontal="center" vertical="center"/>
      <protection locked="0"/>
    </xf>
    <xf numFmtId="3" fontId="41" fillId="0" borderId="1915" xfId="7" applyNumberFormat="1" applyFont="1" applyFill="1" applyBorder="1" applyAlignment="1" applyProtection="1">
      <alignment horizontal="center" vertical="center"/>
      <protection locked="0"/>
    </xf>
    <xf numFmtId="3" fontId="41" fillId="0" borderId="1890" xfId="7" applyNumberFormat="1" applyFont="1" applyFill="1" applyBorder="1" applyAlignment="1" applyProtection="1">
      <alignment horizontal="left" vertical="center"/>
      <protection locked="0"/>
    </xf>
    <xf numFmtId="3" fontId="41" fillId="0" borderId="1913" xfId="7" applyNumberFormat="1" applyFont="1" applyFill="1" applyBorder="1" applyAlignment="1" applyProtection="1">
      <alignment horizontal="left" vertical="center"/>
      <protection locked="0"/>
    </xf>
    <xf numFmtId="3" fontId="41" fillId="0" borderId="1917" xfId="7" applyNumberFormat="1" applyFont="1" applyFill="1" applyBorder="1" applyAlignment="1" applyProtection="1">
      <alignment horizontal="right" vertical="center"/>
      <protection locked="0"/>
    </xf>
    <xf numFmtId="3" fontId="43" fillId="0" borderId="1918" xfId="7" applyNumberFormat="1" applyFont="1" applyFill="1" applyBorder="1" applyAlignment="1" applyProtection="1">
      <alignment horizontal="center" vertical="center"/>
      <protection locked="0"/>
    </xf>
    <xf numFmtId="3" fontId="41" fillId="0" borderId="1918" xfId="7" applyNumberFormat="1" applyFont="1" applyFill="1" applyBorder="1" applyAlignment="1" applyProtection="1">
      <alignment horizontal="center" vertical="center"/>
      <protection locked="0"/>
    </xf>
    <xf numFmtId="3" fontId="41" fillId="0" borderId="1918" xfId="7" applyNumberFormat="1" applyFont="1" applyFill="1" applyBorder="1" applyAlignment="1" applyProtection="1">
      <alignment horizontal="left" vertical="center"/>
      <protection locked="0"/>
    </xf>
    <xf numFmtId="3" fontId="42" fillId="0" borderId="1920" xfId="7" applyNumberFormat="1" applyFont="1" applyFill="1" applyBorder="1" applyAlignment="1" applyProtection="1">
      <alignment horizontal="right" vertical="center"/>
      <protection locked="0"/>
    </xf>
    <xf numFmtId="3" fontId="43" fillId="0" borderId="1921" xfId="7" applyNumberFormat="1" applyFont="1" applyFill="1" applyBorder="1" applyAlignment="1" applyProtection="1">
      <alignment horizontal="center" vertical="center"/>
      <protection locked="0"/>
    </xf>
    <xf numFmtId="3" fontId="41" fillId="0" borderId="1921" xfId="7" applyNumberFormat="1" applyFont="1" applyFill="1" applyBorder="1" applyAlignment="1" applyProtection="1">
      <alignment horizontal="center" vertical="center"/>
      <protection locked="0"/>
    </xf>
    <xf numFmtId="3" fontId="41" fillId="0" borderId="1921" xfId="7" applyNumberFormat="1" applyFont="1" applyFill="1" applyBorder="1" applyAlignment="1" applyProtection="1">
      <alignment horizontal="left" vertical="center"/>
      <protection locked="0"/>
    </xf>
    <xf numFmtId="49" fontId="41" fillId="14" borderId="19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24" xfId="7" applyNumberFormat="1" applyFont="1" applyFill="1" applyBorder="1" applyAlignment="1" applyProtection="1">
      <alignment horizontal="right" vertical="center"/>
      <protection locked="0"/>
    </xf>
    <xf numFmtId="3" fontId="43" fillId="0" borderId="1925" xfId="7" applyNumberFormat="1" applyFont="1" applyFill="1" applyBorder="1" applyAlignment="1" applyProtection="1">
      <alignment horizontal="center" vertical="center"/>
      <protection locked="0"/>
    </xf>
    <xf numFmtId="3" fontId="41" fillId="0" borderId="1925" xfId="7" applyNumberFormat="1" applyFont="1" applyFill="1" applyBorder="1" applyAlignment="1" applyProtection="1">
      <alignment horizontal="center" vertical="center"/>
      <protection locked="0"/>
    </xf>
    <xf numFmtId="3" fontId="41" fillId="0" borderId="1925" xfId="7" applyNumberFormat="1" applyFont="1" applyFill="1" applyBorder="1" applyAlignment="1" applyProtection="1">
      <alignment horizontal="left" vertical="center"/>
      <protection locked="0"/>
    </xf>
    <xf numFmtId="49" fontId="41" fillId="14" borderId="19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28" xfId="7" applyNumberFormat="1" applyFont="1" applyFill="1" applyBorder="1" applyAlignment="1" applyProtection="1">
      <alignment horizontal="right" vertical="center"/>
      <protection locked="0"/>
    </xf>
    <xf numFmtId="3" fontId="43" fillId="0" borderId="1929" xfId="7" applyNumberFormat="1" applyFont="1" applyFill="1" applyBorder="1" applyAlignment="1" applyProtection="1">
      <alignment horizontal="center" vertical="center"/>
      <protection locked="0"/>
    </xf>
    <xf numFmtId="3" fontId="41" fillId="0" borderId="1929" xfId="7" applyNumberFormat="1" applyFont="1" applyFill="1" applyBorder="1" applyAlignment="1" applyProtection="1">
      <alignment horizontal="center" vertical="center"/>
      <protection locked="0"/>
    </xf>
    <xf numFmtId="3" fontId="41" fillId="0" borderId="1929" xfId="7" applyNumberFormat="1" applyFont="1" applyFill="1" applyBorder="1" applyAlignment="1" applyProtection="1">
      <alignment horizontal="left" vertical="center"/>
      <protection locked="0"/>
    </xf>
    <xf numFmtId="49" fontId="41" fillId="14" borderId="193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32" xfId="7" applyNumberFormat="1" applyFont="1" applyFill="1" applyBorder="1" applyAlignment="1" applyProtection="1">
      <alignment horizontal="right" vertical="center"/>
      <protection locked="0"/>
    </xf>
    <xf numFmtId="3" fontId="43" fillId="0" borderId="1933" xfId="7" applyNumberFormat="1" applyFont="1" applyFill="1" applyBorder="1" applyAlignment="1" applyProtection="1">
      <alignment horizontal="center" vertical="center"/>
      <protection locked="0"/>
    </xf>
    <xf numFmtId="3" fontId="41" fillId="0" borderId="1933" xfId="7" applyNumberFormat="1" applyFont="1" applyFill="1" applyBorder="1" applyAlignment="1" applyProtection="1">
      <alignment horizontal="center" vertical="center"/>
      <protection locked="0"/>
    </xf>
    <xf numFmtId="3" fontId="41" fillId="0" borderId="1933" xfId="7" applyNumberFormat="1" applyFont="1" applyFill="1" applyBorder="1" applyAlignment="1" applyProtection="1">
      <alignment horizontal="left" vertical="center"/>
      <protection locked="0"/>
    </xf>
    <xf numFmtId="49" fontId="41" fillId="14" borderId="19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36" xfId="7" applyNumberFormat="1" applyFont="1" applyFill="1" applyBorder="1" applyAlignment="1" applyProtection="1">
      <alignment horizontal="right" vertical="center"/>
      <protection locked="0"/>
    </xf>
    <xf numFmtId="3" fontId="43" fillId="0" borderId="1937" xfId="7" applyNumberFormat="1" applyFont="1" applyFill="1" applyBorder="1" applyAlignment="1" applyProtection="1">
      <alignment horizontal="center" vertical="center"/>
      <protection locked="0"/>
    </xf>
    <xf numFmtId="3" fontId="41" fillId="0" borderId="1937" xfId="7" applyNumberFormat="1" applyFont="1" applyFill="1" applyBorder="1" applyAlignment="1" applyProtection="1">
      <alignment horizontal="center" vertical="center"/>
      <protection locked="0"/>
    </xf>
    <xf numFmtId="3" fontId="41" fillId="0" borderId="1937" xfId="7" applyNumberFormat="1" applyFont="1" applyFill="1" applyBorder="1" applyAlignment="1" applyProtection="1">
      <alignment horizontal="left" vertical="center"/>
      <protection locked="0"/>
    </xf>
    <xf numFmtId="49" fontId="41" fillId="14" borderId="19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3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9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41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0" xfId="0" applyFont="1" applyAlignment="1">
      <alignment vertical="center"/>
    </xf>
    <xf numFmtId="49" fontId="41" fillId="14" borderId="19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46" xfId="7" applyNumberFormat="1" applyFont="1" applyFill="1" applyBorder="1" applyAlignment="1" applyProtection="1">
      <alignment horizontal="right" vertical="center"/>
      <protection locked="0"/>
    </xf>
    <xf numFmtId="3" fontId="43" fillId="0" borderId="1947" xfId="7" applyNumberFormat="1" applyFont="1" applyFill="1" applyBorder="1" applyAlignment="1" applyProtection="1">
      <alignment horizontal="center" vertical="center"/>
      <protection locked="0"/>
    </xf>
    <xf numFmtId="3" fontId="41" fillId="0" borderId="1947" xfId="7" applyNumberFormat="1" applyFont="1" applyFill="1" applyBorder="1" applyAlignment="1" applyProtection="1">
      <alignment horizontal="center" vertical="center"/>
      <protection locked="0"/>
    </xf>
    <xf numFmtId="3" fontId="41" fillId="0" borderId="1947" xfId="7" applyNumberFormat="1" applyFont="1" applyFill="1" applyBorder="1" applyAlignment="1" applyProtection="1">
      <alignment horizontal="left" vertical="center"/>
      <protection locked="0"/>
    </xf>
    <xf numFmtId="49" fontId="45" fillId="17" borderId="493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1949" xfId="7" applyNumberFormat="1" applyFont="1" applyFill="1" applyBorder="1" applyAlignment="1" applyProtection="1">
      <alignment horizontal="right" vertical="center"/>
      <protection locked="0"/>
    </xf>
    <xf numFmtId="3" fontId="43" fillId="0" borderId="1950" xfId="7" applyNumberFormat="1" applyFont="1" applyFill="1" applyBorder="1" applyAlignment="1" applyProtection="1">
      <alignment horizontal="center" vertical="center"/>
      <protection locked="0"/>
    </xf>
    <xf numFmtId="3" fontId="41" fillId="0" borderId="1950" xfId="7" applyNumberFormat="1" applyFont="1" applyFill="1" applyBorder="1" applyAlignment="1" applyProtection="1">
      <alignment horizontal="center" vertical="center"/>
      <protection locked="0"/>
    </xf>
    <xf numFmtId="3" fontId="41" fillId="0" borderId="1950" xfId="7" applyNumberFormat="1" applyFont="1" applyFill="1" applyBorder="1" applyAlignment="1" applyProtection="1">
      <alignment horizontal="left" vertical="center"/>
      <protection locked="0"/>
    </xf>
    <xf numFmtId="3" fontId="42" fillId="0" borderId="1952" xfId="7" applyNumberFormat="1" applyFont="1" applyFill="1" applyBorder="1" applyAlignment="1" applyProtection="1">
      <alignment horizontal="right" vertical="center"/>
      <protection locked="0"/>
    </xf>
    <xf numFmtId="3" fontId="43" fillId="0" borderId="1953" xfId="7" applyNumberFormat="1" applyFont="1" applyFill="1" applyBorder="1" applyAlignment="1" applyProtection="1">
      <alignment horizontal="center" vertical="center"/>
      <protection locked="0"/>
    </xf>
    <xf numFmtId="3" fontId="41" fillId="0" borderId="1953" xfId="7" applyNumberFormat="1" applyFont="1" applyFill="1" applyBorder="1" applyAlignment="1" applyProtection="1">
      <alignment horizontal="center" vertical="center"/>
      <protection locked="0"/>
    </xf>
    <xf numFmtId="3" fontId="41" fillId="0" borderId="1953" xfId="7" applyNumberFormat="1" applyFont="1" applyFill="1" applyBorder="1" applyAlignment="1" applyProtection="1">
      <alignment horizontal="left" vertical="center"/>
      <protection locked="0"/>
    </xf>
    <xf numFmtId="49" fontId="41" fillId="14" borderId="195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5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56" xfId="7" applyNumberFormat="1" applyFont="1" applyFill="1" applyBorder="1" applyAlignment="1" applyProtection="1">
      <alignment horizontal="right" vertical="center"/>
      <protection locked="0"/>
    </xf>
    <xf numFmtId="3" fontId="43" fillId="0" borderId="1957" xfId="7" applyNumberFormat="1" applyFont="1" applyFill="1" applyBorder="1" applyAlignment="1" applyProtection="1">
      <alignment horizontal="center" vertical="center"/>
      <protection locked="0"/>
    </xf>
    <xf numFmtId="3" fontId="41" fillId="0" borderId="1957" xfId="7" applyNumberFormat="1" applyFont="1" applyFill="1" applyBorder="1" applyAlignment="1" applyProtection="1">
      <alignment horizontal="center" vertical="center"/>
      <protection locked="0"/>
    </xf>
    <xf numFmtId="3" fontId="41" fillId="0" borderId="1957" xfId="7" applyNumberFormat="1" applyFont="1" applyFill="1" applyBorder="1" applyAlignment="1" applyProtection="1">
      <alignment horizontal="left" vertical="center"/>
      <protection locked="0"/>
    </xf>
    <xf numFmtId="49" fontId="41" fillId="14" borderId="195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5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60" xfId="7" applyNumberFormat="1" applyFont="1" applyFill="1" applyBorder="1" applyAlignment="1" applyProtection="1">
      <alignment horizontal="right" vertical="center"/>
      <protection locked="0"/>
    </xf>
    <xf numFmtId="3" fontId="43" fillId="0" borderId="1961" xfId="7" applyNumberFormat="1" applyFont="1" applyFill="1" applyBorder="1" applyAlignment="1" applyProtection="1">
      <alignment horizontal="center" vertical="center"/>
      <protection locked="0"/>
    </xf>
    <xf numFmtId="3" fontId="41" fillId="0" borderId="1961" xfId="7" applyNumberFormat="1" applyFont="1" applyFill="1" applyBorder="1" applyAlignment="1" applyProtection="1">
      <alignment horizontal="center" vertical="center"/>
      <protection locked="0"/>
    </xf>
    <xf numFmtId="3" fontId="41" fillId="0" borderId="1961" xfId="7" applyNumberFormat="1" applyFont="1" applyFill="1" applyBorder="1" applyAlignment="1" applyProtection="1">
      <alignment horizontal="left" vertical="center"/>
      <protection locked="0"/>
    </xf>
    <xf numFmtId="49" fontId="41" fillId="14" borderId="196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6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64" xfId="7" applyNumberFormat="1" applyFont="1" applyFill="1" applyBorder="1" applyAlignment="1" applyProtection="1">
      <alignment horizontal="right" vertical="center"/>
      <protection locked="0"/>
    </xf>
    <xf numFmtId="3" fontId="43" fillId="0" borderId="1965" xfId="7" applyNumberFormat="1" applyFont="1" applyFill="1" applyBorder="1" applyAlignment="1" applyProtection="1">
      <alignment horizontal="center" vertical="center"/>
      <protection locked="0"/>
    </xf>
    <xf numFmtId="3" fontId="41" fillId="0" borderId="1965" xfId="7" applyNumberFormat="1" applyFont="1" applyFill="1" applyBorder="1" applyAlignment="1" applyProtection="1">
      <alignment horizontal="center" vertical="center"/>
      <protection locked="0"/>
    </xf>
    <xf numFmtId="3" fontId="41" fillId="0" borderId="1965" xfId="7" applyNumberFormat="1" applyFont="1" applyFill="1" applyBorder="1" applyAlignment="1" applyProtection="1">
      <alignment horizontal="left" vertical="center"/>
      <protection locked="0"/>
    </xf>
    <xf numFmtId="0" fontId="41" fillId="0" borderId="1746" xfId="7" applyNumberFormat="1" applyFont="1" applyFill="1" applyBorder="1" applyAlignment="1" applyProtection="1">
      <alignment horizontal="left" vertical="center"/>
      <protection locked="0"/>
    </xf>
    <xf numFmtId="49" fontId="41" fillId="14" borderId="1383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1073" xfId="7" applyNumberFormat="1" applyFont="1" applyFill="1" applyBorder="1" applyAlignment="1" applyProtection="1">
      <alignment horizontal="left" vertical="center"/>
      <protection locked="0"/>
    </xf>
    <xf numFmtId="49" fontId="41" fillId="14" borderId="196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68" xfId="7" applyNumberFormat="1" applyFont="1" applyFill="1" applyBorder="1" applyAlignment="1" applyProtection="1">
      <alignment horizontal="right" vertical="center"/>
      <protection locked="0"/>
    </xf>
    <xf numFmtId="3" fontId="43" fillId="0" borderId="1969" xfId="7" applyNumberFormat="1" applyFont="1" applyFill="1" applyBorder="1" applyAlignment="1" applyProtection="1">
      <alignment horizontal="center" vertical="center"/>
      <protection locked="0"/>
    </xf>
    <xf numFmtId="3" fontId="41" fillId="0" borderId="1969" xfId="7" applyNumberFormat="1" applyFont="1" applyFill="1" applyBorder="1" applyAlignment="1" applyProtection="1">
      <alignment horizontal="center" vertical="center"/>
      <protection locked="0"/>
    </xf>
    <xf numFmtId="49" fontId="41" fillId="14" borderId="19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7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72" xfId="7" applyNumberFormat="1" applyFont="1" applyFill="1" applyBorder="1" applyAlignment="1" applyProtection="1">
      <alignment horizontal="right" vertical="center"/>
      <protection locked="0"/>
    </xf>
    <xf numFmtId="3" fontId="43" fillId="0" borderId="1973" xfId="7" applyNumberFormat="1" applyFont="1" applyFill="1" applyBorder="1" applyAlignment="1" applyProtection="1">
      <alignment horizontal="center" vertical="center"/>
      <protection locked="0"/>
    </xf>
    <xf numFmtId="3" fontId="41" fillId="0" borderId="1973" xfId="7" applyNumberFormat="1" applyFont="1" applyFill="1" applyBorder="1" applyAlignment="1" applyProtection="1">
      <alignment horizontal="center" vertical="center"/>
      <protection locked="0"/>
    </xf>
    <xf numFmtId="49" fontId="41" fillId="14" borderId="19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7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76" xfId="7" applyNumberFormat="1" applyFont="1" applyFill="1" applyBorder="1" applyAlignment="1" applyProtection="1">
      <alignment horizontal="right" vertical="center"/>
      <protection locked="0"/>
    </xf>
    <xf numFmtId="3" fontId="43" fillId="0" borderId="1977" xfId="7" applyNumberFormat="1" applyFont="1" applyFill="1" applyBorder="1" applyAlignment="1" applyProtection="1">
      <alignment horizontal="center" vertical="center"/>
      <protection locked="0"/>
    </xf>
    <xf numFmtId="3" fontId="41" fillId="0" borderId="1977" xfId="7" applyNumberFormat="1" applyFont="1" applyFill="1" applyBorder="1" applyAlignment="1" applyProtection="1">
      <alignment horizontal="center" vertical="center"/>
      <protection locked="0"/>
    </xf>
    <xf numFmtId="49" fontId="41" fillId="14" borderId="197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7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80" xfId="7" applyNumberFormat="1" applyFont="1" applyFill="1" applyBorder="1" applyAlignment="1" applyProtection="1">
      <alignment horizontal="right" vertical="center"/>
      <protection locked="0"/>
    </xf>
    <xf numFmtId="3" fontId="43" fillId="0" borderId="1981" xfId="7" applyNumberFormat="1" applyFont="1" applyFill="1" applyBorder="1" applyAlignment="1" applyProtection="1">
      <alignment horizontal="center" vertical="center"/>
      <protection locked="0"/>
    </xf>
    <xf numFmtId="3" fontId="41" fillId="0" borderId="1981" xfId="7" applyNumberFormat="1" applyFont="1" applyFill="1" applyBorder="1" applyAlignment="1" applyProtection="1">
      <alignment horizontal="center" vertical="center"/>
      <protection locked="0"/>
    </xf>
    <xf numFmtId="49" fontId="41" fillId="14" borderId="19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8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84" xfId="7" applyNumberFormat="1" applyFont="1" applyFill="1" applyBorder="1" applyAlignment="1" applyProtection="1">
      <alignment horizontal="right" vertical="center"/>
      <protection locked="0"/>
    </xf>
    <xf numFmtId="3" fontId="43" fillId="0" borderId="1985" xfId="7" applyNumberFormat="1" applyFont="1" applyFill="1" applyBorder="1" applyAlignment="1" applyProtection="1">
      <alignment horizontal="center" vertical="center"/>
      <protection locked="0"/>
    </xf>
    <xf numFmtId="3" fontId="41" fillId="0" borderId="1985" xfId="7" applyNumberFormat="1" applyFont="1" applyFill="1" applyBorder="1" applyAlignment="1" applyProtection="1">
      <alignment horizontal="center" vertical="center"/>
      <protection locked="0"/>
    </xf>
    <xf numFmtId="49" fontId="41" fillId="14" borderId="19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88" xfId="7" applyNumberFormat="1" applyFont="1" applyFill="1" applyBorder="1" applyAlignment="1" applyProtection="1">
      <alignment horizontal="right" vertical="center"/>
      <protection locked="0"/>
    </xf>
    <xf numFmtId="3" fontId="43" fillId="0" borderId="1989" xfId="7" applyNumberFormat="1" applyFont="1" applyFill="1" applyBorder="1" applyAlignment="1" applyProtection="1">
      <alignment horizontal="center" vertical="center"/>
      <protection locked="0"/>
    </xf>
    <xf numFmtId="3" fontId="41" fillId="0" borderId="1989" xfId="7" applyNumberFormat="1" applyFont="1" applyFill="1" applyBorder="1" applyAlignment="1" applyProtection="1">
      <alignment horizontal="center" vertical="center"/>
      <protection locked="0"/>
    </xf>
    <xf numFmtId="49" fontId="41" fillId="14" borderId="199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9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92" xfId="7" applyNumberFormat="1" applyFont="1" applyFill="1" applyBorder="1" applyAlignment="1" applyProtection="1">
      <alignment horizontal="right" vertical="center"/>
      <protection locked="0"/>
    </xf>
    <xf numFmtId="3" fontId="43" fillId="0" borderId="1993" xfId="7" applyNumberFormat="1" applyFont="1" applyFill="1" applyBorder="1" applyAlignment="1" applyProtection="1">
      <alignment horizontal="center" vertical="center"/>
      <protection locked="0"/>
    </xf>
    <xf numFmtId="3" fontId="41" fillId="0" borderId="1993" xfId="7" applyNumberFormat="1" applyFont="1" applyFill="1" applyBorder="1" applyAlignment="1" applyProtection="1">
      <alignment horizontal="center" vertical="center"/>
      <protection locked="0"/>
    </xf>
    <xf numFmtId="49" fontId="41" fillId="0" borderId="199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9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1996" xfId="7" applyNumberFormat="1" applyFont="1" applyFill="1" applyBorder="1" applyAlignment="1" applyProtection="1">
      <alignment horizontal="right" vertical="center"/>
      <protection locked="0"/>
    </xf>
    <xf numFmtId="3" fontId="43" fillId="0" borderId="1997" xfId="7" applyNumberFormat="1" applyFont="1" applyFill="1" applyBorder="1" applyAlignment="1" applyProtection="1">
      <alignment horizontal="center" vertical="center"/>
      <protection locked="0"/>
    </xf>
    <xf numFmtId="3" fontId="41" fillId="0" borderId="1997" xfId="7" applyNumberFormat="1" applyFont="1" applyFill="1" applyBorder="1" applyAlignment="1" applyProtection="1">
      <alignment horizontal="center" vertical="center"/>
      <protection locked="0"/>
    </xf>
    <xf numFmtId="49" fontId="41" fillId="0" borderId="199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9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00" xfId="7" applyNumberFormat="1" applyFont="1" applyFill="1" applyBorder="1" applyAlignment="1" applyProtection="1">
      <alignment horizontal="right" vertical="center"/>
      <protection locked="0"/>
    </xf>
    <xf numFmtId="3" fontId="43" fillId="0" borderId="2001" xfId="7" applyNumberFormat="1" applyFont="1" applyFill="1" applyBorder="1" applyAlignment="1" applyProtection="1">
      <alignment horizontal="center" vertical="center"/>
      <protection locked="0"/>
    </xf>
    <xf numFmtId="3" fontId="41" fillId="0" borderId="2001" xfId="7" applyNumberFormat="1" applyFont="1" applyFill="1" applyBorder="1" applyAlignment="1" applyProtection="1">
      <alignment horizontal="center" vertical="center"/>
      <protection locked="0"/>
    </xf>
    <xf numFmtId="49" fontId="41" fillId="14" borderId="200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0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04" xfId="7" applyNumberFormat="1" applyFont="1" applyFill="1" applyBorder="1" applyAlignment="1" applyProtection="1">
      <alignment horizontal="right" vertical="center"/>
      <protection locked="0"/>
    </xf>
    <xf numFmtId="3" fontId="43" fillId="0" borderId="2005" xfId="7" applyNumberFormat="1" applyFont="1" applyFill="1" applyBorder="1" applyAlignment="1" applyProtection="1">
      <alignment horizontal="center" vertical="center"/>
      <protection locked="0"/>
    </xf>
    <xf numFmtId="3" fontId="41" fillId="0" borderId="2005" xfId="7" applyNumberFormat="1" applyFont="1" applyFill="1" applyBorder="1" applyAlignment="1" applyProtection="1">
      <alignment horizontal="center" vertical="center"/>
      <protection locked="0"/>
    </xf>
    <xf numFmtId="49" fontId="41" fillId="14" borderId="200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0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08" xfId="7" applyNumberFormat="1" applyFont="1" applyFill="1" applyBorder="1" applyAlignment="1" applyProtection="1">
      <alignment horizontal="right" vertical="center"/>
      <protection locked="0"/>
    </xf>
    <xf numFmtId="3" fontId="43" fillId="0" borderId="2009" xfId="7" applyNumberFormat="1" applyFont="1" applyFill="1" applyBorder="1" applyAlignment="1" applyProtection="1">
      <alignment horizontal="center" vertical="center"/>
      <protection locked="0"/>
    </xf>
    <xf numFmtId="3" fontId="41" fillId="0" borderId="2009" xfId="7" applyNumberFormat="1" applyFont="1" applyFill="1" applyBorder="1" applyAlignment="1" applyProtection="1">
      <alignment horizontal="center" vertical="center"/>
      <protection locked="0"/>
    </xf>
    <xf numFmtId="49" fontId="41" fillId="0" borderId="201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12" xfId="7" applyNumberFormat="1" applyFont="1" applyFill="1" applyBorder="1" applyAlignment="1" applyProtection="1">
      <alignment horizontal="right" vertical="center"/>
      <protection locked="0"/>
    </xf>
    <xf numFmtId="3" fontId="43" fillId="0" borderId="2013" xfId="7" applyNumberFormat="1" applyFont="1" applyFill="1" applyBorder="1" applyAlignment="1" applyProtection="1">
      <alignment horizontal="center" vertical="center"/>
      <protection locked="0"/>
    </xf>
    <xf numFmtId="3" fontId="41" fillId="0" borderId="2013" xfId="7" applyNumberFormat="1" applyFont="1" applyFill="1" applyBorder="1" applyAlignment="1" applyProtection="1">
      <alignment horizontal="center" vertical="center"/>
      <protection locked="0"/>
    </xf>
    <xf numFmtId="49" fontId="41" fillId="14" borderId="20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16" xfId="7" applyNumberFormat="1" applyFont="1" applyFill="1" applyBorder="1" applyAlignment="1" applyProtection="1">
      <alignment horizontal="right" vertical="center"/>
      <protection locked="0"/>
    </xf>
    <xf numFmtId="3" fontId="43" fillId="0" borderId="2017" xfId="7" applyNumberFormat="1" applyFont="1" applyFill="1" applyBorder="1" applyAlignment="1" applyProtection="1">
      <alignment horizontal="center" vertical="center"/>
      <protection locked="0"/>
    </xf>
    <xf numFmtId="3" fontId="41" fillId="0" borderId="2017" xfId="7" applyNumberFormat="1" applyFont="1" applyFill="1" applyBorder="1" applyAlignment="1" applyProtection="1">
      <alignment horizontal="center" vertical="center"/>
      <protection locked="0"/>
    </xf>
    <xf numFmtId="3" fontId="41" fillId="0" borderId="2018" xfId="7" applyNumberFormat="1" applyFont="1" applyFill="1" applyBorder="1" applyAlignment="1" applyProtection="1">
      <alignment horizontal="right" vertical="center"/>
      <protection locked="0"/>
    </xf>
    <xf numFmtId="3" fontId="41" fillId="0" borderId="13" xfId="7" applyNumberFormat="1" applyFont="1" applyFill="1" applyBorder="1" applyAlignment="1" applyProtection="1">
      <alignment vertical="center"/>
      <protection locked="0"/>
    </xf>
    <xf numFmtId="49" fontId="41" fillId="14" borderId="202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021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85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02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023" xfId="7" applyNumberFormat="1" applyFont="1" applyFill="1" applyBorder="1" applyAlignment="1" applyProtection="1">
      <alignment horizontal="center" vertical="center" wrapText="1"/>
      <protection locked="0"/>
    </xf>
    <xf numFmtId="0" fontId="41" fillId="14" borderId="202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25" xfId="7" applyNumberFormat="1" applyFont="1" applyFill="1" applyBorder="1" applyAlignment="1" applyProtection="1">
      <alignment horizontal="center" vertical="center"/>
      <protection locked="0"/>
    </xf>
    <xf numFmtId="3" fontId="41" fillId="0" borderId="2026" xfId="7" applyNumberFormat="1" applyFont="1" applyFill="1" applyBorder="1" applyAlignment="1" applyProtection="1">
      <alignment horizontal="center" vertical="center"/>
      <protection locked="0"/>
    </xf>
    <xf numFmtId="49" fontId="41" fillId="0" borderId="2027" xfId="7" applyNumberFormat="1" applyFont="1" applyFill="1" applyBorder="1" applyAlignment="1" applyProtection="1">
      <alignment horizontal="center" vertical="center" wrapText="1"/>
      <protection locked="0"/>
    </xf>
    <xf numFmtId="0" fontId="41" fillId="14" borderId="202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29" xfId="7" applyNumberFormat="1" applyFont="1" applyFill="1" applyBorder="1" applyAlignment="1" applyProtection="1">
      <alignment horizontal="center" vertical="center"/>
      <protection locked="0"/>
    </xf>
    <xf numFmtId="3" fontId="41" fillId="0" borderId="2030" xfId="7" applyNumberFormat="1" applyFont="1" applyFill="1" applyBorder="1" applyAlignment="1" applyProtection="1">
      <alignment horizontal="center" vertical="center"/>
      <protection locked="0"/>
    </xf>
    <xf numFmtId="49" fontId="41" fillId="14" borderId="203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2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32" xfId="7" applyNumberFormat="1" applyFont="1" applyFill="1" applyBorder="1" applyAlignment="1" applyProtection="1">
      <alignment horizontal="right" vertical="center"/>
      <protection locked="0"/>
    </xf>
    <xf numFmtId="3" fontId="43" fillId="0" borderId="2033" xfId="7" applyNumberFormat="1" applyFont="1" applyFill="1" applyBorder="1" applyAlignment="1" applyProtection="1">
      <alignment horizontal="center" vertical="center"/>
      <protection locked="0"/>
    </xf>
    <xf numFmtId="3" fontId="41" fillId="0" borderId="2033" xfId="7" applyNumberFormat="1" applyFont="1" applyFill="1" applyBorder="1" applyAlignment="1" applyProtection="1">
      <alignment horizontal="center" vertical="center"/>
      <protection locked="0"/>
    </xf>
    <xf numFmtId="49" fontId="41" fillId="14" borderId="20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36" xfId="7" applyNumberFormat="1" applyFont="1" applyFill="1" applyBorder="1" applyAlignment="1" applyProtection="1">
      <alignment horizontal="right" vertical="center"/>
      <protection locked="0"/>
    </xf>
    <xf numFmtId="3" fontId="43" fillId="0" borderId="2037" xfId="7" applyNumberFormat="1" applyFont="1" applyFill="1" applyBorder="1" applyAlignment="1" applyProtection="1">
      <alignment horizontal="center" vertical="center"/>
      <protection locked="0"/>
    </xf>
    <xf numFmtId="3" fontId="41" fillId="0" borderId="2037" xfId="7" applyNumberFormat="1" applyFont="1" applyFill="1" applyBorder="1" applyAlignment="1" applyProtection="1">
      <alignment horizontal="center" vertical="center"/>
      <protection locked="0"/>
    </xf>
    <xf numFmtId="49" fontId="41" fillId="14" borderId="20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3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40" xfId="7" applyNumberFormat="1" applyFont="1" applyFill="1" applyBorder="1" applyAlignment="1" applyProtection="1">
      <alignment horizontal="right" vertical="center"/>
      <protection locked="0"/>
    </xf>
    <xf numFmtId="3" fontId="43" fillId="0" borderId="2041" xfId="7" applyNumberFormat="1" applyFont="1" applyFill="1" applyBorder="1" applyAlignment="1" applyProtection="1">
      <alignment horizontal="center" vertical="center"/>
      <protection locked="0"/>
    </xf>
    <xf numFmtId="3" fontId="41" fillId="0" borderId="2041" xfId="7" applyNumberFormat="1" applyFont="1" applyFill="1" applyBorder="1" applyAlignment="1" applyProtection="1">
      <alignment horizontal="center" vertical="center"/>
      <protection locked="0"/>
    </xf>
    <xf numFmtId="49" fontId="41" fillId="14" borderId="204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4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44" xfId="7" applyNumberFormat="1" applyFont="1" applyFill="1" applyBorder="1" applyAlignment="1" applyProtection="1">
      <alignment horizontal="right" vertical="center"/>
      <protection locked="0"/>
    </xf>
    <xf numFmtId="3" fontId="43" fillId="0" borderId="2045" xfId="7" applyNumberFormat="1" applyFont="1" applyFill="1" applyBorder="1" applyAlignment="1" applyProtection="1">
      <alignment horizontal="center" vertical="center"/>
      <protection locked="0"/>
    </xf>
    <xf numFmtId="3" fontId="41" fillId="0" borderId="2045" xfId="7" applyNumberFormat="1" applyFont="1" applyFill="1" applyBorder="1" applyAlignment="1" applyProtection="1">
      <alignment horizontal="center" vertical="center"/>
      <protection locked="0"/>
    </xf>
    <xf numFmtId="49" fontId="41" fillId="14" borderId="204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4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0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50" xfId="7" applyNumberFormat="1" applyFont="1" applyFill="1" applyBorder="1" applyAlignment="1" applyProtection="1">
      <alignment horizontal="right" vertical="center"/>
      <protection locked="0"/>
    </xf>
    <xf numFmtId="3" fontId="43" fillId="0" borderId="2051" xfId="7" applyNumberFormat="1" applyFont="1" applyFill="1" applyBorder="1" applyAlignment="1" applyProtection="1">
      <alignment horizontal="center" vertical="center"/>
      <protection locked="0"/>
    </xf>
    <xf numFmtId="3" fontId="41" fillId="0" borderId="2051" xfId="7" applyNumberFormat="1" applyFont="1" applyFill="1" applyBorder="1" applyAlignment="1" applyProtection="1">
      <alignment horizontal="center" vertical="center"/>
      <protection locked="0"/>
    </xf>
    <xf numFmtId="49" fontId="41" fillId="14" borderId="20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54" xfId="7" applyNumberFormat="1" applyFont="1" applyFill="1" applyBorder="1" applyAlignment="1" applyProtection="1">
      <alignment horizontal="right" vertical="center"/>
      <protection locked="0"/>
    </xf>
    <xf numFmtId="3" fontId="43" fillId="0" borderId="2055" xfId="7" applyNumberFormat="1" applyFont="1" applyFill="1" applyBorder="1" applyAlignment="1" applyProtection="1">
      <alignment horizontal="center" vertical="center"/>
      <protection locked="0"/>
    </xf>
    <xf numFmtId="3" fontId="41" fillId="0" borderId="2055" xfId="7" applyNumberFormat="1" applyFont="1" applyFill="1" applyBorder="1" applyAlignment="1" applyProtection="1">
      <alignment horizontal="center" vertical="center"/>
      <protection locked="0"/>
    </xf>
    <xf numFmtId="49" fontId="41" fillId="14" borderId="20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5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58" xfId="7" applyNumberFormat="1" applyFont="1" applyFill="1" applyBorder="1" applyAlignment="1" applyProtection="1">
      <alignment horizontal="right" vertical="center"/>
      <protection locked="0"/>
    </xf>
    <xf numFmtId="3" fontId="43" fillId="0" borderId="2059" xfId="7" applyNumberFormat="1" applyFont="1" applyFill="1" applyBorder="1" applyAlignment="1" applyProtection="1">
      <alignment horizontal="center" vertical="center"/>
      <protection locked="0"/>
    </xf>
    <xf numFmtId="3" fontId="41" fillId="0" borderId="2059" xfId="7" applyNumberFormat="1" applyFont="1" applyFill="1" applyBorder="1" applyAlignment="1" applyProtection="1">
      <alignment horizontal="center" vertical="center"/>
      <protection locked="0"/>
    </xf>
    <xf numFmtId="49" fontId="41" fillId="14" borderId="20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62" xfId="7" applyNumberFormat="1" applyFont="1" applyFill="1" applyBorder="1" applyAlignment="1" applyProtection="1">
      <alignment horizontal="right" vertical="center"/>
      <protection locked="0"/>
    </xf>
    <xf numFmtId="3" fontId="43" fillId="0" borderId="2063" xfId="7" applyNumberFormat="1" applyFont="1" applyFill="1" applyBorder="1" applyAlignment="1" applyProtection="1">
      <alignment horizontal="center" vertical="center"/>
      <protection locked="0"/>
    </xf>
    <xf numFmtId="3" fontId="41" fillId="0" borderId="2063" xfId="7" applyNumberFormat="1" applyFont="1" applyFill="1" applyBorder="1" applyAlignment="1" applyProtection="1">
      <alignment horizontal="center" vertical="center"/>
      <protection locked="0"/>
    </xf>
    <xf numFmtId="49" fontId="41" fillId="14" borderId="206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6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66" xfId="7" applyNumberFormat="1" applyFont="1" applyFill="1" applyBorder="1" applyAlignment="1" applyProtection="1">
      <alignment horizontal="right" vertical="center"/>
      <protection locked="0"/>
    </xf>
    <xf numFmtId="3" fontId="43" fillId="0" borderId="2067" xfId="7" applyNumberFormat="1" applyFont="1" applyFill="1" applyBorder="1" applyAlignment="1" applyProtection="1">
      <alignment horizontal="center" vertical="center"/>
      <protection locked="0"/>
    </xf>
    <xf numFmtId="3" fontId="41" fillId="0" borderId="2067" xfId="7" applyNumberFormat="1" applyFont="1" applyFill="1" applyBorder="1" applyAlignment="1" applyProtection="1">
      <alignment horizontal="center" vertical="center"/>
      <protection locked="0"/>
    </xf>
    <xf numFmtId="49" fontId="41" fillId="14" borderId="20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6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70" xfId="7" applyNumberFormat="1" applyFont="1" applyFill="1" applyBorder="1" applyAlignment="1" applyProtection="1">
      <alignment horizontal="right" vertical="center"/>
      <protection locked="0"/>
    </xf>
    <xf numFmtId="3" fontId="43" fillId="0" borderId="2071" xfId="7" applyNumberFormat="1" applyFont="1" applyFill="1" applyBorder="1" applyAlignment="1" applyProtection="1">
      <alignment horizontal="center" vertical="center"/>
      <protection locked="0"/>
    </xf>
    <xf numFmtId="3" fontId="41" fillId="0" borderId="2071" xfId="7" applyNumberFormat="1" applyFont="1" applyFill="1" applyBorder="1" applyAlignment="1" applyProtection="1">
      <alignment horizontal="center" vertical="center"/>
      <protection locked="0"/>
    </xf>
    <xf numFmtId="49" fontId="41" fillId="14" borderId="207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7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74" xfId="7" applyNumberFormat="1" applyFont="1" applyFill="1" applyBorder="1" applyAlignment="1" applyProtection="1">
      <alignment horizontal="right" vertical="center"/>
      <protection locked="0"/>
    </xf>
    <xf numFmtId="3" fontId="43" fillId="0" borderId="2075" xfId="7" applyNumberFormat="1" applyFont="1" applyFill="1" applyBorder="1" applyAlignment="1" applyProtection="1">
      <alignment horizontal="center" vertical="center"/>
      <protection locked="0"/>
    </xf>
    <xf numFmtId="3" fontId="41" fillId="0" borderId="2075" xfId="7" applyNumberFormat="1" applyFont="1" applyFill="1" applyBorder="1" applyAlignment="1" applyProtection="1">
      <alignment horizontal="center" vertical="center"/>
      <protection locked="0"/>
    </xf>
    <xf numFmtId="49" fontId="41" fillId="14" borderId="20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7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78" xfId="7" applyNumberFormat="1" applyFont="1" applyFill="1" applyBorder="1" applyAlignment="1" applyProtection="1">
      <alignment horizontal="right" vertical="center"/>
      <protection locked="0"/>
    </xf>
    <xf numFmtId="3" fontId="43" fillId="0" borderId="2079" xfId="7" applyNumberFormat="1" applyFont="1" applyFill="1" applyBorder="1" applyAlignment="1" applyProtection="1">
      <alignment horizontal="center" vertical="center"/>
      <protection locked="0"/>
    </xf>
    <xf numFmtId="3" fontId="41" fillId="0" borderId="2079" xfId="7" applyNumberFormat="1" applyFont="1" applyFill="1" applyBorder="1" applyAlignment="1" applyProtection="1">
      <alignment horizontal="center" vertical="center"/>
      <protection locked="0"/>
    </xf>
    <xf numFmtId="49" fontId="41" fillId="14" borderId="208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8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82" xfId="7" applyNumberFormat="1" applyFont="1" applyFill="1" applyBorder="1" applyAlignment="1" applyProtection="1">
      <alignment horizontal="right" vertical="center"/>
      <protection locked="0"/>
    </xf>
    <xf numFmtId="3" fontId="43" fillId="0" borderId="2083" xfId="7" applyNumberFormat="1" applyFont="1" applyFill="1" applyBorder="1" applyAlignment="1" applyProtection="1">
      <alignment horizontal="center" vertical="center"/>
      <protection locked="0"/>
    </xf>
    <xf numFmtId="3" fontId="41" fillId="0" borderId="2083" xfId="7" applyNumberFormat="1" applyFont="1" applyFill="1" applyBorder="1" applyAlignment="1" applyProtection="1">
      <alignment horizontal="center" vertical="center"/>
      <protection locked="0"/>
    </xf>
    <xf numFmtId="49" fontId="41" fillId="14" borderId="208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8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86" xfId="7" applyNumberFormat="1" applyFont="1" applyFill="1" applyBorder="1" applyAlignment="1" applyProtection="1">
      <alignment horizontal="right" vertical="center"/>
      <protection locked="0"/>
    </xf>
    <xf numFmtId="3" fontId="43" fillId="0" borderId="2087" xfId="7" applyNumberFormat="1" applyFont="1" applyFill="1" applyBorder="1" applyAlignment="1" applyProtection="1">
      <alignment horizontal="center" vertical="center"/>
      <protection locked="0"/>
    </xf>
    <xf numFmtId="3" fontId="41" fillId="0" borderId="2087" xfId="7" applyNumberFormat="1" applyFont="1" applyFill="1" applyBorder="1" applyAlignment="1" applyProtection="1">
      <alignment horizontal="center" vertical="center"/>
      <protection locked="0"/>
    </xf>
    <xf numFmtId="49" fontId="41" fillId="14" borderId="208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8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90" xfId="7" applyNumberFormat="1" applyFont="1" applyFill="1" applyBorder="1" applyAlignment="1" applyProtection="1">
      <alignment horizontal="right" vertical="center"/>
      <protection locked="0"/>
    </xf>
    <xf numFmtId="3" fontId="43" fillId="0" borderId="2091" xfId="7" applyNumberFormat="1" applyFont="1" applyFill="1" applyBorder="1" applyAlignment="1" applyProtection="1">
      <alignment horizontal="center" vertical="center"/>
      <protection locked="0"/>
    </xf>
    <xf numFmtId="3" fontId="41" fillId="0" borderId="2091" xfId="7" applyNumberFormat="1" applyFont="1" applyFill="1" applyBorder="1" applyAlignment="1" applyProtection="1">
      <alignment horizontal="center" vertical="center"/>
      <protection locked="0"/>
    </xf>
    <xf numFmtId="49" fontId="41" fillId="14" borderId="209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9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94" xfId="7" applyNumberFormat="1" applyFont="1" applyFill="1" applyBorder="1" applyAlignment="1" applyProtection="1">
      <alignment horizontal="right" vertical="center"/>
      <protection locked="0"/>
    </xf>
    <xf numFmtId="3" fontId="43" fillId="0" borderId="2095" xfId="7" applyNumberFormat="1" applyFont="1" applyFill="1" applyBorder="1" applyAlignment="1" applyProtection="1">
      <alignment horizontal="center" vertical="center"/>
      <protection locked="0"/>
    </xf>
    <xf numFmtId="3" fontId="41" fillId="0" borderId="2095" xfId="7" applyNumberFormat="1" applyFont="1" applyFill="1" applyBorder="1" applyAlignment="1" applyProtection="1">
      <alignment horizontal="center" vertical="center"/>
      <protection locked="0"/>
    </xf>
    <xf numFmtId="49" fontId="41" fillId="14" borderId="209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9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098" xfId="7" applyNumberFormat="1" applyFont="1" applyFill="1" applyBorder="1" applyAlignment="1" applyProtection="1">
      <alignment horizontal="right" vertical="center"/>
      <protection locked="0"/>
    </xf>
    <xf numFmtId="3" fontId="43" fillId="0" borderId="2099" xfId="7" applyNumberFormat="1" applyFont="1" applyFill="1" applyBorder="1" applyAlignment="1" applyProtection="1">
      <alignment horizontal="center" vertical="center"/>
      <protection locked="0"/>
    </xf>
    <xf numFmtId="3" fontId="41" fillId="0" borderId="2099" xfId="7" applyNumberFormat="1" applyFont="1" applyFill="1" applyBorder="1" applyAlignment="1" applyProtection="1">
      <alignment horizontal="center" vertical="center"/>
      <protection locked="0"/>
    </xf>
    <xf numFmtId="49" fontId="41" fillId="14" borderId="210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0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02" xfId="7" applyNumberFormat="1" applyFont="1" applyFill="1" applyBorder="1" applyAlignment="1" applyProtection="1">
      <alignment horizontal="center" vertical="center"/>
      <protection locked="0"/>
    </xf>
    <xf numFmtId="3" fontId="41" fillId="0" borderId="2103" xfId="7" applyNumberFormat="1" applyFont="1" applyFill="1" applyBorder="1" applyAlignment="1" applyProtection="1">
      <alignment horizontal="center" vertical="center"/>
      <protection locked="0"/>
    </xf>
    <xf numFmtId="49" fontId="41" fillId="14" borderId="210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0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06" xfId="7" applyNumberFormat="1" applyFont="1" applyFill="1" applyBorder="1" applyAlignment="1" applyProtection="1">
      <alignment horizontal="right" vertical="center"/>
      <protection locked="0"/>
    </xf>
    <xf numFmtId="3" fontId="43" fillId="0" borderId="2107" xfId="7" applyNumberFormat="1" applyFont="1" applyFill="1" applyBorder="1" applyAlignment="1" applyProtection="1">
      <alignment horizontal="center" vertical="center"/>
      <protection locked="0"/>
    </xf>
    <xf numFmtId="3" fontId="41" fillId="0" borderId="2107" xfId="7" applyNumberFormat="1" applyFont="1" applyFill="1" applyBorder="1" applyAlignment="1" applyProtection="1">
      <alignment horizontal="center" vertical="center"/>
      <protection locked="0"/>
    </xf>
    <xf numFmtId="49" fontId="41" fillId="14" borderId="210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0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10" xfId="7" applyNumberFormat="1" applyFont="1" applyFill="1" applyBorder="1" applyAlignment="1" applyProtection="1">
      <alignment horizontal="right" vertical="center"/>
      <protection locked="0"/>
    </xf>
    <xf numFmtId="3" fontId="43" fillId="0" borderId="2111" xfId="7" applyNumberFormat="1" applyFont="1" applyFill="1" applyBorder="1" applyAlignment="1" applyProtection="1">
      <alignment horizontal="center" vertical="center"/>
      <protection locked="0"/>
    </xf>
    <xf numFmtId="3" fontId="41" fillId="0" borderId="2111" xfId="7" applyNumberFormat="1" applyFont="1" applyFill="1" applyBorder="1" applyAlignment="1" applyProtection="1">
      <alignment horizontal="center" vertical="center"/>
      <protection locked="0"/>
    </xf>
    <xf numFmtId="49" fontId="41" fillId="14" borderId="211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11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14" xfId="7" applyNumberFormat="1" applyFont="1" applyFill="1" applyBorder="1" applyAlignment="1" applyProtection="1">
      <alignment horizontal="right" vertical="center"/>
      <protection locked="0"/>
    </xf>
    <xf numFmtId="3" fontId="43" fillId="0" borderId="2115" xfId="7" applyNumberFormat="1" applyFont="1" applyFill="1" applyBorder="1" applyAlignment="1" applyProtection="1">
      <alignment horizontal="center" vertical="center"/>
      <protection locked="0"/>
    </xf>
    <xf numFmtId="3" fontId="41" fillId="0" borderId="2115" xfId="7" applyNumberFormat="1" applyFont="1" applyFill="1" applyBorder="1" applyAlignment="1" applyProtection="1">
      <alignment horizontal="center" vertical="center"/>
      <protection locked="0"/>
    </xf>
    <xf numFmtId="49" fontId="41" fillId="14" borderId="211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1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18" xfId="7" applyNumberFormat="1" applyFont="1" applyFill="1" applyBorder="1" applyAlignment="1" applyProtection="1">
      <alignment horizontal="center" vertical="center"/>
      <protection locked="0"/>
    </xf>
    <xf numFmtId="3" fontId="41" fillId="0" borderId="2119" xfId="7" applyNumberFormat="1" applyFont="1" applyFill="1" applyBorder="1" applyAlignment="1" applyProtection="1">
      <alignment horizontal="center" vertical="center"/>
      <protection locked="0"/>
    </xf>
    <xf numFmtId="49" fontId="41" fillId="14" borderId="212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2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122" xfId="7" applyNumberFormat="1" applyFont="1" applyFill="1" applyBorder="1" applyAlignment="1" applyProtection="1">
      <alignment vertical="center" wrapText="1"/>
      <protection locked="0"/>
    </xf>
    <xf numFmtId="49" fontId="41" fillId="14" borderId="2123" xfId="7" applyNumberFormat="1" applyFont="1" applyFill="1" applyBorder="1" applyAlignment="1" applyProtection="1">
      <alignment vertical="center" wrapText="1"/>
      <protection locked="0"/>
    </xf>
    <xf numFmtId="3" fontId="43" fillId="0" borderId="1886" xfId="7" applyNumberFormat="1" applyFont="1" applyFill="1" applyBorder="1" applyAlignment="1" applyProtection="1">
      <alignment horizontal="right" vertical="center"/>
      <protection locked="0"/>
    </xf>
    <xf numFmtId="49" fontId="41" fillId="14" borderId="212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2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26" xfId="7" applyNumberFormat="1" applyFont="1" applyFill="1" applyBorder="1" applyAlignment="1" applyProtection="1">
      <alignment horizontal="center" vertical="center"/>
      <protection locked="0"/>
    </xf>
    <xf numFmtId="3" fontId="41" fillId="0" borderId="2127" xfId="7" applyNumberFormat="1" applyFont="1" applyFill="1" applyBorder="1" applyAlignment="1" applyProtection="1">
      <alignment horizontal="center" vertical="center"/>
      <protection locked="0"/>
    </xf>
    <xf numFmtId="49" fontId="41" fillId="14" borderId="2128" xfId="7" applyNumberFormat="1" applyFont="1" applyFill="1" applyBorder="1" applyAlignment="1" applyProtection="1">
      <alignment horizontal="center" vertical="center" wrapText="1"/>
      <protection locked="0"/>
    </xf>
    <xf numFmtId="3" fontId="42" fillId="0" borderId="2131" xfId="7" applyNumberFormat="1" applyFont="1" applyFill="1" applyBorder="1" applyAlignment="1" applyProtection="1">
      <alignment horizontal="right" vertical="center"/>
      <protection locked="0"/>
    </xf>
    <xf numFmtId="3" fontId="43" fillId="0" borderId="2132" xfId="7" applyNumberFormat="1" applyFont="1" applyFill="1" applyBorder="1" applyAlignment="1" applyProtection="1">
      <alignment horizontal="center" vertical="center"/>
      <protection locked="0"/>
    </xf>
    <xf numFmtId="3" fontId="41" fillId="0" borderId="2132" xfId="7" applyNumberFormat="1" applyFont="1" applyFill="1" applyBorder="1" applyAlignment="1" applyProtection="1">
      <alignment horizontal="center" vertical="center"/>
      <protection locked="0"/>
    </xf>
    <xf numFmtId="49" fontId="41" fillId="14" borderId="213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3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35" xfId="7" applyNumberFormat="1" applyFont="1" applyFill="1" applyBorder="1" applyAlignment="1" applyProtection="1">
      <alignment horizontal="right" vertical="center"/>
      <protection locked="0"/>
    </xf>
    <xf numFmtId="3" fontId="43" fillId="0" borderId="2136" xfId="7" applyNumberFormat="1" applyFont="1" applyFill="1" applyBorder="1" applyAlignment="1" applyProtection="1">
      <alignment horizontal="center" vertical="center"/>
      <protection locked="0"/>
    </xf>
    <xf numFmtId="3" fontId="41" fillId="0" borderId="2136" xfId="7" applyNumberFormat="1" applyFont="1" applyFill="1" applyBorder="1" applyAlignment="1" applyProtection="1">
      <alignment horizontal="center" vertical="center"/>
      <protection locked="0"/>
    </xf>
    <xf numFmtId="49" fontId="41" fillId="14" borderId="213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3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13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4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41" xfId="7" applyNumberFormat="1" applyFont="1" applyFill="1" applyBorder="1" applyAlignment="1" applyProtection="1">
      <alignment horizontal="right" vertical="center"/>
      <protection locked="0"/>
    </xf>
    <xf numFmtId="3" fontId="43" fillId="0" borderId="2142" xfId="7" applyNumberFormat="1" applyFont="1" applyFill="1" applyBorder="1" applyAlignment="1" applyProtection="1">
      <alignment horizontal="center" vertical="center"/>
      <protection locked="0"/>
    </xf>
    <xf numFmtId="3" fontId="41" fillId="0" borderId="2142" xfId="7" applyNumberFormat="1" applyFont="1" applyFill="1" applyBorder="1" applyAlignment="1" applyProtection="1">
      <alignment horizontal="center" vertical="center"/>
      <protection locked="0"/>
    </xf>
    <xf numFmtId="49" fontId="41" fillId="14" borderId="214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4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45" xfId="7" applyNumberFormat="1" applyFont="1" applyFill="1" applyBorder="1" applyAlignment="1" applyProtection="1">
      <alignment horizontal="right" vertical="center"/>
      <protection locked="0"/>
    </xf>
    <xf numFmtId="3" fontId="43" fillId="0" borderId="2146" xfId="7" applyNumberFormat="1" applyFont="1" applyFill="1" applyBorder="1" applyAlignment="1" applyProtection="1">
      <alignment horizontal="center" vertical="center"/>
      <protection locked="0"/>
    </xf>
    <xf numFmtId="3" fontId="41" fillId="0" borderId="2146" xfId="7" applyNumberFormat="1" applyFont="1" applyFill="1" applyBorder="1" applyAlignment="1" applyProtection="1">
      <alignment horizontal="center" vertical="center"/>
      <protection locked="0"/>
    </xf>
    <xf numFmtId="49" fontId="41" fillId="14" borderId="2147" xfId="7" applyNumberFormat="1" applyFont="1" applyFill="1" applyBorder="1" applyAlignment="1" applyProtection="1">
      <alignment vertical="center" wrapText="1"/>
      <protection locked="0"/>
    </xf>
    <xf numFmtId="3" fontId="41" fillId="0" borderId="2148" xfId="7" applyNumberFormat="1" applyFont="1" applyFill="1" applyBorder="1" applyAlignment="1" applyProtection="1">
      <alignment horizontal="right" vertical="center"/>
      <protection locked="0"/>
    </xf>
    <xf numFmtId="3" fontId="43" fillId="0" borderId="2149" xfId="7" applyNumberFormat="1" applyFont="1" applyFill="1" applyBorder="1" applyAlignment="1" applyProtection="1">
      <alignment horizontal="center" vertical="center"/>
      <protection locked="0"/>
    </xf>
    <xf numFmtId="3" fontId="41" fillId="0" borderId="2149" xfId="7" applyNumberFormat="1" applyFont="1" applyFill="1" applyBorder="1" applyAlignment="1" applyProtection="1">
      <alignment horizontal="center" vertical="center"/>
      <protection locked="0"/>
    </xf>
    <xf numFmtId="3" fontId="42" fillId="0" borderId="2151" xfId="7" applyNumberFormat="1" applyFont="1" applyFill="1" applyBorder="1" applyAlignment="1" applyProtection="1">
      <alignment horizontal="right" vertical="center"/>
      <protection locked="0"/>
    </xf>
    <xf numFmtId="49" fontId="41" fillId="14" borderId="21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54" xfId="7" applyNumberFormat="1" applyFont="1" applyFill="1" applyBorder="1" applyAlignment="1" applyProtection="1">
      <alignment horizontal="right" vertical="center"/>
      <protection locked="0"/>
    </xf>
    <xf numFmtId="3" fontId="43" fillId="0" borderId="2155" xfId="7" applyNumberFormat="1" applyFont="1" applyFill="1" applyBorder="1" applyAlignment="1" applyProtection="1">
      <alignment horizontal="center" vertical="center"/>
      <protection locked="0"/>
    </xf>
    <xf numFmtId="3" fontId="41" fillId="0" borderId="2155" xfId="7" applyNumberFormat="1" applyFont="1" applyFill="1" applyBorder="1" applyAlignment="1" applyProtection="1">
      <alignment horizontal="center" vertical="center"/>
      <protection locked="0"/>
    </xf>
    <xf numFmtId="49" fontId="41" fillId="14" borderId="21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5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58" xfId="7" applyNumberFormat="1" applyFont="1" applyFill="1" applyBorder="1" applyAlignment="1" applyProtection="1">
      <alignment horizontal="right" vertical="center"/>
      <protection locked="0"/>
    </xf>
    <xf numFmtId="3" fontId="43" fillId="0" borderId="2159" xfId="7" applyNumberFormat="1" applyFont="1" applyFill="1" applyBorder="1" applyAlignment="1" applyProtection="1">
      <alignment horizontal="center" vertical="center"/>
      <protection locked="0"/>
    </xf>
    <xf numFmtId="3" fontId="41" fillId="0" borderId="2159" xfId="7" applyNumberFormat="1" applyFont="1" applyFill="1" applyBorder="1" applyAlignment="1" applyProtection="1">
      <alignment horizontal="center" vertical="center"/>
      <protection locked="0"/>
    </xf>
    <xf numFmtId="49" fontId="41" fillId="14" borderId="21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62" xfId="7" applyNumberFormat="1" applyFont="1" applyFill="1" applyBorder="1" applyAlignment="1" applyProtection="1">
      <alignment horizontal="right" vertical="center"/>
      <protection locked="0"/>
    </xf>
    <xf numFmtId="3" fontId="43" fillId="0" borderId="2163" xfId="7" applyNumberFormat="1" applyFont="1" applyFill="1" applyBorder="1" applyAlignment="1" applyProtection="1">
      <alignment horizontal="center" vertical="center"/>
      <protection locked="0"/>
    </xf>
    <xf numFmtId="3" fontId="41" fillId="0" borderId="2163" xfId="7" applyNumberFormat="1" applyFont="1" applyFill="1" applyBorder="1" applyAlignment="1" applyProtection="1">
      <alignment horizontal="center" vertical="center"/>
      <protection locked="0"/>
    </xf>
    <xf numFmtId="49" fontId="41" fillId="14" borderId="216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6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66" xfId="7" applyNumberFormat="1" applyFont="1" applyFill="1" applyBorder="1" applyAlignment="1" applyProtection="1">
      <alignment horizontal="right" vertical="center"/>
      <protection locked="0"/>
    </xf>
    <xf numFmtId="3" fontId="43" fillId="0" borderId="2167" xfId="7" applyNumberFormat="1" applyFont="1" applyFill="1" applyBorder="1" applyAlignment="1" applyProtection="1">
      <alignment horizontal="center" vertical="center"/>
      <protection locked="0"/>
    </xf>
    <xf numFmtId="3" fontId="41" fillId="0" borderId="2167" xfId="7" applyNumberFormat="1" applyFont="1" applyFill="1" applyBorder="1" applyAlignment="1" applyProtection="1">
      <alignment horizontal="center" vertical="center"/>
      <protection locked="0"/>
    </xf>
    <xf numFmtId="49" fontId="41" fillId="14" borderId="21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6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70" xfId="7" applyNumberFormat="1" applyFont="1" applyFill="1" applyBorder="1" applyAlignment="1" applyProtection="1">
      <alignment horizontal="right" vertical="center"/>
      <protection locked="0"/>
    </xf>
    <xf numFmtId="3" fontId="43" fillId="0" borderId="2171" xfId="7" applyNumberFormat="1" applyFont="1" applyFill="1" applyBorder="1" applyAlignment="1" applyProtection="1">
      <alignment horizontal="center" vertical="center"/>
      <protection locked="0"/>
    </xf>
    <xf numFmtId="3" fontId="41" fillId="0" borderId="2171" xfId="7" applyNumberFormat="1" applyFont="1" applyFill="1" applyBorder="1" applyAlignment="1" applyProtection="1">
      <alignment horizontal="center" vertical="center"/>
      <protection locked="0"/>
    </xf>
    <xf numFmtId="49" fontId="41" fillId="14" borderId="217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7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74" xfId="7" applyNumberFormat="1" applyFont="1" applyFill="1" applyBorder="1" applyAlignment="1" applyProtection="1">
      <alignment horizontal="right" vertical="center"/>
      <protection locked="0"/>
    </xf>
    <xf numFmtId="3" fontId="43" fillId="0" borderId="2175" xfId="7" applyNumberFormat="1" applyFont="1" applyFill="1" applyBorder="1" applyAlignment="1" applyProtection="1">
      <alignment horizontal="center" vertical="center"/>
      <protection locked="0"/>
    </xf>
    <xf numFmtId="3" fontId="41" fillId="0" borderId="2175" xfId="7" applyNumberFormat="1" applyFont="1" applyFill="1" applyBorder="1" applyAlignment="1" applyProtection="1">
      <alignment horizontal="center" vertical="center"/>
      <protection locked="0"/>
    </xf>
    <xf numFmtId="49" fontId="41" fillId="14" borderId="21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7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78" xfId="7" applyNumberFormat="1" applyFont="1" applyFill="1" applyBorder="1" applyAlignment="1" applyProtection="1">
      <alignment horizontal="right" vertical="center"/>
      <protection locked="0"/>
    </xf>
    <xf numFmtId="3" fontId="43" fillId="0" borderId="2179" xfId="7" applyNumberFormat="1" applyFont="1" applyFill="1" applyBorder="1" applyAlignment="1" applyProtection="1">
      <alignment horizontal="center" vertical="center"/>
      <protection locked="0"/>
    </xf>
    <xf numFmtId="3" fontId="41" fillId="0" borderId="2179" xfId="7" applyNumberFormat="1" applyFont="1" applyFill="1" applyBorder="1" applyAlignment="1" applyProtection="1">
      <alignment horizontal="center" vertical="center"/>
      <protection locked="0"/>
    </xf>
    <xf numFmtId="3" fontId="41" fillId="0" borderId="2179" xfId="7" applyNumberFormat="1" applyFont="1" applyFill="1" applyBorder="1" applyAlignment="1" applyProtection="1">
      <alignment horizontal="left" vertical="center"/>
      <protection locked="0"/>
    </xf>
    <xf numFmtId="49" fontId="41" fillId="14" borderId="218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8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82" xfId="7" applyNumberFormat="1" applyFont="1" applyFill="1" applyBorder="1" applyAlignment="1" applyProtection="1">
      <alignment horizontal="right" vertical="center"/>
      <protection locked="0"/>
    </xf>
    <xf numFmtId="3" fontId="43" fillId="0" borderId="2183" xfId="7" applyNumberFormat="1" applyFont="1" applyFill="1" applyBorder="1" applyAlignment="1" applyProtection="1">
      <alignment horizontal="center" vertical="center"/>
      <protection locked="0"/>
    </xf>
    <xf numFmtId="3" fontId="41" fillId="0" borderId="2183" xfId="7" applyNumberFormat="1" applyFont="1" applyFill="1" applyBorder="1" applyAlignment="1" applyProtection="1">
      <alignment horizontal="center" vertical="center"/>
      <protection locked="0"/>
    </xf>
    <xf numFmtId="3" fontId="41" fillId="0" borderId="2183" xfId="7" applyNumberFormat="1" applyFont="1" applyFill="1" applyBorder="1" applyAlignment="1" applyProtection="1">
      <alignment horizontal="left" vertical="center"/>
      <protection locked="0"/>
    </xf>
    <xf numFmtId="49" fontId="41" fillId="14" borderId="218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8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86" xfId="7" applyNumberFormat="1" applyFont="1" applyFill="1" applyBorder="1" applyAlignment="1" applyProtection="1">
      <alignment horizontal="right" vertical="center"/>
      <protection locked="0"/>
    </xf>
    <xf numFmtId="3" fontId="43" fillId="0" borderId="2187" xfId="7" applyNumberFormat="1" applyFont="1" applyFill="1" applyBorder="1" applyAlignment="1" applyProtection="1">
      <alignment horizontal="center" vertical="center"/>
      <protection locked="0"/>
    </xf>
    <xf numFmtId="3" fontId="41" fillId="0" borderId="2187" xfId="7" applyNumberFormat="1" applyFont="1" applyFill="1" applyBorder="1" applyAlignment="1" applyProtection="1">
      <alignment horizontal="center" vertical="center"/>
      <protection locked="0"/>
    </xf>
    <xf numFmtId="3" fontId="41" fillId="0" borderId="2187" xfId="7" applyNumberFormat="1" applyFont="1" applyFill="1" applyBorder="1" applyAlignment="1" applyProtection="1">
      <alignment horizontal="left" vertical="center"/>
      <protection locked="0"/>
    </xf>
    <xf numFmtId="49" fontId="41" fillId="14" borderId="218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8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19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9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92" xfId="7" applyNumberFormat="1" applyFont="1" applyFill="1" applyBorder="1" applyAlignment="1" applyProtection="1">
      <alignment horizontal="right" vertical="center"/>
      <protection locked="0"/>
    </xf>
    <xf numFmtId="3" fontId="43" fillId="0" borderId="2193" xfId="7" applyNumberFormat="1" applyFont="1" applyFill="1" applyBorder="1" applyAlignment="1" applyProtection="1">
      <alignment horizontal="center" vertical="center"/>
      <protection locked="0"/>
    </xf>
    <xf numFmtId="3" fontId="41" fillId="0" borderId="2193" xfId="7" applyNumberFormat="1" applyFont="1" applyFill="1" applyBorder="1" applyAlignment="1" applyProtection="1">
      <alignment horizontal="center" vertical="center"/>
      <protection locked="0"/>
    </xf>
    <xf numFmtId="3" fontId="41" fillId="0" borderId="2193" xfId="7" applyNumberFormat="1" applyFont="1" applyFill="1" applyBorder="1" applyAlignment="1" applyProtection="1">
      <alignment horizontal="left" vertical="center"/>
      <protection locked="0"/>
    </xf>
    <xf numFmtId="49" fontId="41" fillId="14" borderId="219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9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196" xfId="7" applyNumberFormat="1" applyFont="1" applyFill="1" applyBorder="1" applyAlignment="1" applyProtection="1">
      <alignment horizontal="right" vertical="center"/>
      <protection locked="0"/>
    </xf>
    <xf numFmtId="3" fontId="43" fillId="0" borderId="2197" xfId="7" applyNumberFormat="1" applyFont="1" applyFill="1" applyBorder="1" applyAlignment="1" applyProtection="1">
      <alignment horizontal="center" vertical="center"/>
      <protection locked="0"/>
    </xf>
    <xf numFmtId="3" fontId="41" fillId="0" borderId="2197" xfId="7" applyNumberFormat="1" applyFont="1" applyFill="1" applyBorder="1" applyAlignment="1" applyProtection="1">
      <alignment horizontal="center" vertical="center"/>
      <protection locked="0"/>
    </xf>
    <xf numFmtId="3" fontId="41" fillId="0" borderId="2197" xfId="7" applyNumberFormat="1" applyFont="1" applyFill="1" applyBorder="1" applyAlignment="1" applyProtection="1">
      <alignment horizontal="left" vertical="center"/>
      <protection locked="0"/>
    </xf>
    <xf numFmtId="49" fontId="41" fillId="14" borderId="2019" xfId="7" applyNumberFormat="1" applyFont="1" applyFill="1" applyBorder="1" applyAlignment="1" applyProtection="1">
      <alignment vertical="center" wrapText="1"/>
      <protection locked="0"/>
    </xf>
    <xf numFmtId="49" fontId="41" fillId="14" borderId="202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19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19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00" xfId="7" applyNumberFormat="1" applyFont="1" applyFill="1" applyBorder="1" applyAlignment="1" applyProtection="1">
      <alignment horizontal="center" vertical="center"/>
      <protection locked="0"/>
    </xf>
    <xf numFmtId="3" fontId="41" fillId="0" borderId="2201" xfId="7" applyNumberFormat="1" applyFont="1" applyFill="1" applyBorder="1" applyAlignment="1" applyProtection="1">
      <alignment horizontal="center" vertical="center"/>
      <protection locked="0"/>
    </xf>
    <xf numFmtId="3" fontId="43" fillId="0" borderId="2203" xfId="7" applyNumberFormat="1" applyFont="1" applyFill="1" applyBorder="1" applyAlignment="1" applyProtection="1">
      <alignment horizontal="right" vertical="center"/>
      <protection locked="0"/>
    </xf>
    <xf numFmtId="3" fontId="43" fillId="0" borderId="2204" xfId="7" applyNumberFormat="1" applyFont="1" applyFill="1" applyBorder="1" applyAlignment="1" applyProtection="1">
      <alignment horizontal="center" vertical="center"/>
      <protection locked="0"/>
    </xf>
    <xf numFmtId="3" fontId="41" fillId="0" borderId="2204" xfId="7" applyNumberFormat="1" applyFont="1" applyFill="1" applyBorder="1" applyAlignment="1" applyProtection="1">
      <alignment horizontal="center" vertical="center"/>
      <protection locked="0"/>
    </xf>
    <xf numFmtId="3" fontId="41" fillId="0" borderId="2204" xfId="7" applyNumberFormat="1" applyFont="1" applyFill="1" applyBorder="1" applyAlignment="1" applyProtection="1">
      <alignment horizontal="left" vertical="center"/>
      <protection locked="0"/>
    </xf>
    <xf numFmtId="3" fontId="41" fillId="0" borderId="2203" xfId="7" applyNumberFormat="1" applyFont="1" applyFill="1" applyBorder="1" applyAlignment="1" applyProtection="1">
      <alignment horizontal="right" vertical="center"/>
      <protection locked="0"/>
    </xf>
    <xf numFmtId="49" fontId="41" fillId="14" borderId="22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07" xfId="7" applyNumberFormat="1" applyFont="1" applyFill="1" applyBorder="1" applyAlignment="1" applyProtection="1">
      <alignment horizontal="right" vertical="center"/>
      <protection locked="0"/>
    </xf>
    <xf numFmtId="3" fontId="43" fillId="0" borderId="2208" xfId="7" applyNumberFormat="1" applyFont="1" applyFill="1" applyBorder="1" applyAlignment="1" applyProtection="1">
      <alignment horizontal="center" vertical="center"/>
      <protection locked="0"/>
    </xf>
    <xf numFmtId="3" fontId="41" fillId="0" borderId="2208" xfId="7" applyNumberFormat="1" applyFont="1" applyFill="1" applyBorder="1" applyAlignment="1" applyProtection="1">
      <alignment horizontal="center" vertical="center"/>
      <protection locked="0"/>
    </xf>
    <xf numFmtId="3" fontId="41" fillId="0" borderId="2208" xfId="7" applyNumberFormat="1" applyFont="1" applyFill="1" applyBorder="1" applyAlignment="1" applyProtection="1">
      <alignment horizontal="left" vertical="center"/>
      <protection locked="0"/>
    </xf>
    <xf numFmtId="3" fontId="5" fillId="0" borderId="2197" xfId="7" applyNumberFormat="1" applyFont="1" applyFill="1" applyBorder="1" applyAlignment="1" applyProtection="1">
      <alignment horizontal="center" vertical="center"/>
      <protection locked="0"/>
    </xf>
    <xf numFmtId="3" fontId="9" fillId="0" borderId="2197" xfId="7" applyNumberFormat="1" applyFont="1" applyFill="1" applyBorder="1" applyAlignment="1" applyProtection="1">
      <alignment horizontal="center" vertical="center"/>
      <protection locked="0"/>
    </xf>
    <xf numFmtId="3" fontId="9" fillId="0" borderId="2026" xfId="7" applyNumberFormat="1" applyFont="1" applyFill="1" applyBorder="1" applyAlignment="1" applyProtection="1">
      <alignment horizontal="center" vertical="center"/>
      <protection locked="0"/>
    </xf>
    <xf numFmtId="3" fontId="9" fillId="0" borderId="2197" xfId="7" applyNumberFormat="1" applyFont="1" applyFill="1" applyBorder="1" applyAlignment="1" applyProtection="1">
      <alignment horizontal="left" vertical="center"/>
      <protection locked="0"/>
    </xf>
    <xf numFmtId="49" fontId="41" fillId="0" borderId="2210" xfId="7" applyNumberFormat="1" applyFont="1" applyFill="1" applyBorder="1" applyAlignment="1" applyProtection="1">
      <alignment horizontal="center" vertical="center" wrapText="1"/>
      <protection locked="0"/>
    </xf>
    <xf numFmtId="0" fontId="41" fillId="14" borderId="2211" xfId="7" applyNumberFormat="1" applyFont="1" applyFill="1" applyBorder="1" applyAlignment="1" applyProtection="1">
      <alignment horizontal="left" vertical="center" wrapText="1"/>
      <protection locked="0"/>
    </xf>
    <xf numFmtId="3" fontId="9" fillId="0" borderId="2200" xfId="7" applyNumberFormat="1" applyFont="1" applyFill="1" applyBorder="1" applyAlignment="1" applyProtection="1">
      <alignment horizontal="center" vertical="center"/>
      <protection locked="0"/>
    </xf>
    <xf numFmtId="3" fontId="9" fillId="0" borderId="2201" xfId="7" applyNumberFormat="1" applyFont="1" applyFill="1" applyBorder="1" applyAlignment="1" applyProtection="1">
      <alignment horizontal="center" vertical="center"/>
      <protection locked="0"/>
    </xf>
    <xf numFmtId="49" fontId="41" fillId="0" borderId="2212" xfId="7" applyNumberFormat="1" applyFont="1" applyFill="1" applyBorder="1" applyAlignment="1" applyProtection="1">
      <alignment horizontal="center" vertical="center" wrapText="1"/>
      <protection locked="0"/>
    </xf>
    <xf numFmtId="0" fontId="41" fillId="14" borderId="2213" xfId="7" applyNumberFormat="1" applyFont="1" applyFill="1" applyBorder="1" applyAlignment="1" applyProtection="1">
      <alignment horizontal="left" vertical="center" wrapText="1"/>
      <protection locked="0"/>
    </xf>
    <xf numFmtId="3" fontId="9" fillId="0" borderId="2214" xfId="7" applyNumberFormat="1" applyFont="1" applyFill="1" applyBorder="1" applyAlignment="1" applyProtection="1">
      <alignment horizontal="center" vertical="center"/>
      <protection locked="0"/>
    </xf>
    <xf numFmtId="3" fontId="9" fillId="0" borderId="2215" xfId="7" applyNumberFormat="1" applyFont="1" applyFill="1" applyBorder="1" applyAlignment="1" applyProtection="1">
      <alignment horizontal="center" vertical="center"/>
      <protection locked="0"/>
    </xf>
    <xf numFmtId="49" fontId="41" fillId="0" borderId="2216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20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217" xfId="7" applyNumberFormat="1" applyFont="1" applyFill="1" applyBorder="1" applyAlignment="1" applyProtection="1">
      <alignment horizontal="center" vertical="center" wrapText="1"/>
      <protection locked="0"/>
    </xf>
    <xf numFmtId="0" fontId="41" fillId="14" borderId="2218" xfId="7" applyNumberFormat="1" applyFont="1" applyFill="1" applyBorder="1" applyAlignment="1" applyProtection="1">
      <alignment horizontal="left" vertical="center" wrapText="1"/>
      <protection locked="0"/>
    </xf>
    <xf numFmtId="3" fontId="5" fillId="0" borderId="2208" xfId="7" applyNumberFormat="1" applyFont="1" applyFill="1" applyBorder="1" applyAlignment="1" applyProtection="1">
      <alignment horizontal="center" vertical="center"/>
      <protection locked="0"/>
    </xf>
    <xf numFmtId="3" fontId="9" fillId="0" borderId="2208" xfId="7" applyNumberFormat="1" applyFont="1" applyFill="1" applyBorder="1" applyAlignment="1" applyProtection="1">
      <alignment horizontal="center" vertical="center"/>
      <protection locked="0"/>
    </xf>
    <xf numFmtId="3" fontId="9" fillId="0" borderId="2208" xfId="7" applyNumberFormat="1" applyFont="1" applyFill="1" applyBorder="1" applyAlignment="1" applyProtection="1">
      <alignment horizontal="left" vertical="center"/>
      <protection locked="0"/>
    </xf>
    <xf numFmtId="49" fontId="41" fillId="0" borderId="22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2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2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1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24" xfId="7" applyNumberFormat="1" applyFont="1" applyFill="1" applyBorder="1" applyAlignment="1" applyProtection="1">
      <alignment horizontal="right" vertical="center"/>
      <protection locked="0"/>
    </xf>
    <xf numFmtId="3" fontId="43" fillId="0" borderId="2225" xfId="7" applyNumberFormat="1" applyFont="1" applyFill="1" applyBorder="1" applyAlignment="1" applyProtection="1">
      <alignment horizontal="center" vertical="center"/>
      <protection locked="0"/>
    </xf>
    <xf numFmtId="3" fontId="41" fillId="0" borderId="2225" xfId="7" applyNumberFormat="1" applyFont="1" applyFill="1" applyBorder="1" applyAlignment="1" applyProtection="1">
      <alignment horizontal="center" vertical="center"/>
      <protection locked="0"/>
    </xf>
    <xf numFmtId="3" fontId="41" fillId="0" borderId="2225" xfId="7" applyNumberFormat="1" applyFont="1" applyFill="1" applyBorder="1" applyAlignment="1" applyProtection="1">
      <alignment horizontal="left" vertical="center"/>
      <protection locked="0"/>
    </xf>
    <xf numFmtId="49" fontId="41" fillId="14" borderId="22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2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2" xfId="7" applyNumberFormat="1" applyFont="1" applyFill="1" applyBorder="1" applyAlignment="1" applyProtection="1">
      <alignment vertical="center" wrapText="1"/>
      <protection locked="0"/>
    </xf>
    <xf numFmtId="3" fontId="42" fillId="0" borderId="2230" xfId="7" applyNumberFormat="1" applyFont="1" applyFill="1" applyBorder="1" applyAlignment="1" applyProtection="1">
      <alignment horizontal="right" vertical="center"/>
      <protection locked="0"/>
    </xf>
    <xf numFmtId="3" fontId="43" fillId="0" borderId="2231" xfId="7" applyNumberFormat="1" applyFont="1" applyFill="1" applyBorder="1" applyAlignment="1" applyProtection="1">
      <alignment horizontal="center" vertical="center"/>
      <protection locked="0"/>
    </xf>
    <xf numFmtId="3" fontId="41" fillId="0" borderId="2231" xfId="7" applyNumberFormat="1" applyFont="1" applyFill="1" applyBorder="1" applyAlignment="1" applyProtection="1">
      <alignment horizontal="center" vertical="center"/>
      <protection locked="0"/>
    </xf>
    <xf numFmtId="3" fontId="41" fillId="0" borderId="2231" xfId="7" applyNumberFormat="1" applyFont="1" applyFill="1" applyBorder="1" applyAlignment="1" applyProtection="1">
      <alignment horizontal="left" vertical="center"/>
      <protection locked="0"/>
    </xf>
    <xf numFmtId="49" fontId="41" fillId="14" borderId="223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3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34" xfId="7" applyNumberFormat="1" applyFont="1" applyFill="1" applyBorder="1" applyAlignment="1" applyProtection="1">
      <alignment horizontal="right" vertical="center"/>
      <protection locked="0"/>
    </xf>
    <xf numFmtId="3" fontId="43" fillId="0" borderId="2235" xfId="7" applyNumberFormat="1" applyFont="1" applyFill="1" applyBorder="1" applyAlignment="1" applyProtection="1">
      <alignment horizontal="center" vertical="center"/>
      <protection locked="0"/>
    </xf>
    <xf numFmtId="3" fontId="41" fillId="0" borderId="2235" xfId="7" applyNumberFormat="1" applyFont="1" applyFill="1" applyBorder="1" applyAlignment="1" applyProtection="1">
      <alignment horizontal="center" vertical="center"/>
      <protection locked="0"/>
    </xf>
    <xf numFmtId="3" fontId="41" fillId="0" borderId="2235" xfId="7" applyNumberFormat="1" applyFont="1" applyFill="1" applyBorder="1" applyAlignment="1" applyProtection="1">
      <alignment horizontal="left" vertical="center"/>
      <protection locked="0"/>
    </xf>
    <xf numFmtId="49" fontId="41" fillId="14" borderId="223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3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38" xfId="7" applyNumberFormat="1" applyFont="1" applyFill="1" applyBorder="1" applyAlignment="1" applyProtection="1">
      <alignment horizontal="right" vertical="center"/>
      <protection locked="0"/>
    </xf>
    <xf numFmtId="3" fontId="43" fillId="0" borderId="2239" xfId="7" applyNumberFormat="1" applyFont="1" applyFill="1" applyBorder="1" applyAlignment="1" applyProtection="1">
      <alignment horizontal="center" vertical="center"/>
      <protection locked="0"/>
    </xf>
    <xf numFmtId="3" fontId="41" fillId="0" borderId="2239" xfId="7" applyNumberFormat="1" applyFont="1" applyFill="1" applyBorder="1" applyAlignment="1" applyProtection="1">
      <alignment horizontal="center" vertical="center"/>
      <protection locked="0"/>
    </xf>
    <xf numFmtId="3" fontId="41" fillId="0" borderId="2239" xfId="7" applyNumberFormat="1" applyFont="1" applyFill="1" applyBorder="1" applyAlignment="1" applyProtection="1">
      <alignment horizontal="left" vertical="center"/>
      <protection locked="0"/>
    </xf>
    <xf numFmtId="49" fontId="41" fillId="14" borderId="22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42" xfId="7" applyNumberFormat="1" applyFont="1" applyFill="1" applyBorder="1" applyAlignment="1" applyProtection="1">
      <alignment horizontal="right" vertical="center"/>
      <protection locked="0"/>
    </xf>
    <xf numFmtId="3" fontId="43" fillId="0" borderId="2243" xfId="7" applyNumberFormat="1" applyFont="1" applyFill="1" applyBorder="1" applyAlignment="1" applyProtection="1">
      <alignment horizontal="center" vertical="center"/>
      <protection locked="0"/>
    </xf>
    <xf numFmtId="3" fontId="41" fillId="0" borderId="2243" xfId="7" applyNumberFormat="1" applyFont="1" applyFill="1" applyBorder="1" applyAlignment="1" applyProtection="1">
      <alignment horizontal="center" vertical="center"/>
      <protection locked="0"/>
    </xf>
    <xf numFmtId="3" fontId="41" fillId="0" borderId="2243" xfId="7" applyNumberFormat="1" applyFont="1" applyFill="1" applyBorder="1" applyAlignment="1" applyProtection="1">
      <alignment horizontal="left" vertical="center"/>
      <protection locked="0"/>
    </xf>
    <xf numFmtId="49" fontId="41" fillId="14" borderId="2244" xfId="7" applyNumberFormat="1" applyFont="1" applyFill="1" applyBorder="1" applyAlignment="1" applyProtection="1">
      <alignment vertical="center" wrapText="1"/>
      <protection locked="0"/>
    </xf>
    <xf numFmtId="49" fontId="41" fillId="14" borderId="224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4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47" xfId="7" applyNumberFormat="1" applyFont="1" applyFill="1" applyBorder="1" applyAlignment="1" applyProtection="1">
      <alignment horizontal="right" vertical="center"/>
      <protection locked="0"/>
    </xf>
    <xf numFmtId="3" fontId="43" fillId="0" borderId="2248" xfId="7" applyNumberFormat="1" applyFont="1" applyFill="1" applyBorder="1" applyAlignment="1" applyProtection="1">
      <alignment horizontal="center" vertical="center"/>
      <protection locked="0"/>
    </xf>
    <xf numFmtId="3" fontId="41" fillId="0" borderId="2248" xfId="7" applyNumberFormat="1" applyFont="1" applyFill="1" applyBorder="1" applyAlignment="1" applyProtection="1">
      <alignment horizontal="center" vertical="center"/>
      <protection locked="0"/>
    </xf>
    <xf numFmtId="3" fontId="41" fillId="0" borderId="2248" xfId="7" applyNumberFormat="1" applyFont="1" applyFill="1" applyBorder="1" applyAlignment="1" applyProtection="1">
      <alignment horizontal="left" vertical="center"/>
      <protection locked="0"/>
    </xf>
    <xf numFmtId="49" fontId="41" fillId="14" borderId="224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5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251" xfId="7" applyNumberFormat="1" applyFont="1" applyFill="1" applyBorder="1" applyAlignment="1" applyProtection="1">
      <alignment horizontal="right" vertical="center"/>
      <protection locked="0"/>
    </xf>
    <xf numFmtId="3" fontId="43" fillId="0" borderId="2252" xfId="7" applyNumberFormat="1" applyFont="1" applyFill="1" applyBorder="1" applyAlignment="1" applyProtection="1">
      <alignment horizontal="center" vertical="center"/>
      <protection locked="0"/>
    </xf>
    <xf numFmtId="3" fontId="41" fillId="0" borderId="2252" xfId="7" applyNumberFormat="1" applyFont="1" applyFill="1" applyBorder="1" applyAlignment="1" applyProtection="1">
      <alignment horizontal="center" vertical="center"/>
      <protection locked="0"/>
    </xf>
    <xf numFmtId="3" fontId="41" fillId="0" borderId="2252" xfId="7" applyNumberFormat="1" applyFont="1" applyFill="1" applyBorder="1" applyAlignment="1" applyProtection="1">
      <alignment horizontal="left" vertical="center"/>
      <protection locked="0"/>
    </xf>
    <xf numFmtId="49" fontId="41" fillId="14" borderId="147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0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5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5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55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5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5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5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5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6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6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6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6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265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6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67" xfId="7" applyNumberFormat="1" applyFont="1" applyFill="1" applyBorder="1" applyAlignment="1" applyProtection="1">
      <alignment horizontal="center" vertical="center" wrapText="1"/>
      <protection locked="0"/>
    </xf>
    <xf numFmtId="0" fontId="41" fillId="0" borderId="2268" xfId="7" applyNumberFormat="1" applyFont="1" applyFill="1" applyBorder="1" applyAlignment="1" applyProtection="1">
      <alignment horizontal="left" vertical="center"/>
      <protection locked="0"/>
    </xf>
    <xf numFmtId="3" fontId="43" fillId="0" borderId="2251" xfId="7" applyNumberFormat="1" applyFont="1" applyFill="1" applyBorder="1" applyAlignment="1" applyProtection="1">
      <alignment horizontal="right" vertical="center"/>
      <protection locked="0"/>
    </xf>
    <xf numFmtId="3" fontId="41" fillId="0" borderId="2273" xfId="7" applyNumberFormat="1" applyFont="1" applyFill="1" applyBorder="1" applyAlignment="1" applyProtection="1">
      <alignment horizontal="right" vertical="center"/>
      <protection locked="0"/>
    </xf>
    <xf numFmtId="3" fontId="43" fillId="0" borderId="2274" xfId="7" applyNumberFormat="1" applyFont="1" applyFill="1" applyBorder="1" applyAlignment="1" applyProtection="1">
      <alignment horizontal="center" vertical="center"/>
      <protection locked="0"/>
    </xf>
    <xf numFmtId="3" fontId="41" fillId="0" borderId="2274" xfId="7" applyNumberFormat="1" applyFont="1" applyFill="1" applyBorder="1" applyAlignment="1" applyProtection="1">
      <alignment horizontal="center" vertical="center"/>
      <protection locked="0"/>
    </xf>
    <xf numFmtId="3" fontId="41" fillId="0" borderId="2274" xfId="7" applyNumberFormat="1" applyFont="1" applyFill="1" applyBorder="1" applyAlignment="1" applyProtection="1">
      <alignment horizontal="left" vertical="center"/>
      <protection locked="0"/>
    </xf>
    <xf numFmtId="49" fontId="41" fillId="14" borderId="2275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276" xfId="7" applyNumberFormat="1" applyFont="1" applyFill="1" applyBorder="1" applyAlignment="1" applyProtection="1">
      <alignment horizontal="right" vertical="center"/>
      <protection locked="0"/>
    </xf>
    <xf numFmtId="3" fontId="43" fillId="0" borderId="2277" xfId="7" applyNumberFormat="1" applyFont="1" applyFill="1" applyBorder="1" applyAlignment="1" applyProtection="1">
      <alignment horizontal="center" vertical="center"/>
      <protection locked="0"/>
    </xf>
    <xf numFmtId="3" fontId="41" fillId="0" borderId="2277" xfId="7" applyNumberFormat="1" applyFont="1" applyFill="1" applyBorder="1" applyAlignment="1" applyProtection="1">
      <alignment horizontal="center" vertical="center"/>
      <protection locked="0"/>
    </xf>
    <xf numFmtId="3" fontId="41" fillId="0" borderId="2277" xfId="7" applyNumberFormat="1" applyFont="1" applyFill="1" applyBorder="1" applyAlignment="1" applyProtection="1">
      <alignment horizontal="left" vertical="center"/>
      <protection locked="0"/>
    </xf>
    <xf numFmtId="49" fontId="41" fillId="14" borderId="2278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279" xfId="7" applyNumberFormat="1" applyFont="1" applyFill="1" applyBorder="1" applyAlignment="1" applyProtection="1">
      <alignment horizontal="right" vertical="center"/>
      <protection locked="0"/>
    </xf>
    <xf numFmtId="3" fontId="43" fillId="0" borderId="2280" xfId="7" applyNumberFormat="1" applyFont="1" applyFill="1" applyBorder="1" applyAlignment="1" applyProtection="1">
      <alignment horizontal="center" vertical="center"/>
      <protection locked="0"/>
    </xf>
    <xf numFmtId="3" fontId="41" fillId="0" borderId="2280" xfId="7" applyNumberFormat="1" applyFont="1" applyFill="1" applyBorder="1" applyAlignment="1" applyProtection="1">
      <alignment horizontal="center" vertical="center"/>
      <protection locked="0"/>
    </xf>
    <xf numFmtId="3" fontId="41" fillId="0" borderId="2280" xfId="7" applyNumberFormat="1" applyFont="1" applyFill="1" applyBorder="1" applyAlignment="1" applyProtection="1">
      <alignment horizontal="left" vertical="center"/>
      <protection locked="0"/>
    </xf>
    <xf numFmtId="49" fontId="41" fillId="14" borderId="2281" xfId="7" applyNumberFormat="1" applyFont="1" applyFill="1" applyBorder="1" applyAlignment="1" applyProtection="1">
      <alignment horizontal="center" vertical="center" wrapText="1"/>
      <protection locked="0"/>
    </xf>
    <xf numFmtId="0" fontId="85" fillId="0" borderId="72" xfId="0" applyFont="1" applyBorder="1" applyAlignment="1">
      <alignment vertical="center"/>
    </xf>
    <xf numFmtId="3" fontId="41" fillId="6" borderId="2284" xfId="7" applyNumberFormat="1" applyFont="1" applyFill="1" applyBorder="1" applyAlignment="1" applyProtection="1">
      <alignment horizontal="right" vertical="center"/>
      <protection locked="0"/>
    </xf>
    <xf numFmtId="3" fontId="43" fillId="0" borderId="2285" xfId="7" applyNumberFormat="1" applyFont="1" applyFill="1" applyBorder="1" applyAlignment="1" applyProtection="1">
      <alignment horizontal="center" vertical="center"/>
      <protection locked="0"/>
    </xf>
    <xf numFmtId="3" fontId="41" fillId="0" borderId="2285" xfId="7" applyNumberFormat="1" applyFont="1" applyFill="1" applyBorder="1" applyAlignment="1" applyProtection="1">
      <alignment horizontal="center" vertical="center"/>
      <protection locked="0"/>
    </xf>
    <xf numFmtId="3" fontId="41" fillId="0" borderId="2285" xfId="7" applyNumberFormat="1" applyFont="1" applyFill="1" applyBorder="1" applyAlignment="1" applyProtection="1">
      <alignment horizontal="left" vertical="center"/>
      <protection locked="0"/>
    </xf>
    <xf numFmtId="49" fontId="41" fillId="19" borderId="2286" xfId="7" applyNumberFormat="1" applyFont="1" applyFill="1" applyBorder="1" applyAlignment="1" applyProtection="1">
      <alignment horizontal="center" vertical="center" wrapText="1"/>
      <protection locked="0"/>
    </xf>
    <xf numFmtId="0" fontId="85" fillId="6" borderId="2287" xfId="0" applyFont="1" applyFill="1" applyBorder="1" applyAlignment="1">
      <alignment horizontal="left" vertical="center" wrapText="1"/>
    </xf>
    <xf numFmtId="3" fontId="41" fillId="6" borderId="2288" xfId="7" applyNumberFormat="1" applyFont="1" applyFill="1" applyBorder="1" applyAlignment="1" applyProtection="1">
      <alignment horizontal="right" vertical="center"/>
      <protection locked="0"/>
    </xf>
    <xf numFmtId="3" fontId="43" fillId="0" borderId="2289" xfId="7" applyNumberFormat="1" applyFont="1" applyFill="1" applyBorder="1" applyAlignment="1" applyProtection="1">
      <alignment horizontal="center" vertical="center"/>
      <protection locked="0"/>
    </xf>
    <xf numFmtId="3" fontId="41" fillId="0" borderId="2289" xfId="7" applyNumberFormat="1" applyFont="1" applyFill="1" applyBorder="1" applyAlignment="1" applyProtection="1">
      <alignment horizontal="center" vertical="center"/>
      <protection locked="0"/>
    </xf>
    <xf numFmtId="3" fontId="41" fillId="0" borderId="2289" xfId="7" applyNumberFormat="1" applyFont="1" applyFill="1" applyBorder="1" applyAlignment="1" applyProtection="1">
      <alignment horizontal="left" vertical="center"/>
      <protection locked="0"/>
    </xf>
    <xf numFmtId="49" fontId="41" fillId="19" borderId="2290" xfId="7" applyNumberFormat="1" applyFont="1" applyFill="1" applyBorder="1" applyAlignment="1" applyProtection="1">
      <alignment horizontal="center" vertical="center" wrapText="1"/>
      <protection locked="0"/>
    </xf>
    <xf numFmtId="0" fontId="85" fillId="6" borderId="2291" xfId="0" applyFont="1" applyFill="1" applyBorder="1" applyAlignment="1">
      <alignment horizontal="left" vertical="center" wrapText="1"/>
    </xf>
    <xf numFmtId="3" fontId="41" fillId="6" borderId="2292" xfId="7" applyNumberFormat="1" applyFont="1" applyFill="1" applyBorder="1" applyAlignment="1" applyProtection="1">
      <alignment horizontal="right" vertical="center"/>
      <protection locked="0"/>
    </xf>
    <xf numFmtId="3" fontId="43" fillId="0" borderId="2293" xfId="7" applyNumberFormat="1" applyFont="1" applyFill="1" applyBorder="1" applyAlignment="1" applyProtection="1">
      <alignment horizontal="center" vertical="center"/>
      <protection locked="0"/>
    </xf>
    <xf numFmtId="3" fontId="41" fillId="0" borderId="2293" xfId="7" applyNumberFormat="1" applyFont="1" applyFill="1" applyBorder="1" applyAlignment="1" applyProtection="1">
      <alignment horizontal="center" vertical="center"/>
      <protection locked="0"/>
    </xf>
    <xf numFmtId="3" fontId="41" fillId="0" borderId="2293" xfId="7" applyNumberFormat="1" applyFont="1" applyFill="1" applyBorder="1" applyAlignment="1" applyProtection="1">
      <alignment horizontal="left" vertical="center"/>
      <protection locked="0"/>
    </xf>
    <xf numFmtId="49" fontId="41" fillId="19" borderId="2294" xfId="7" applyNumberFormat="1" applyFont="1" applyFill="1" applyBorder="1" applyAlignment="1" applyProtection="1">
      <alignment horizontal="center" vertical="center" wrapText="1"/>
      <protection locked="0"/>
    </xf>
    <xf numFmtId="0" fontId="85" fillId="6" borderId="2295" xfId="0" applyFont="1" applyFill="1" applyBorder="1" applyAlignment="1">
      <alignment horizontal="left" vertical="center" wrapText="1"/>
    </xf>
    <xf numFmtId="3" fontId="41" fillId="6" borderId="2296" xfId="7" applyNumberFormat="1" applyFont="1" applyFill="1" applyBorder="1" applyAlignment="1" applyProtection="1">
      <alignment horizontal="right" vertical="center"/>
      <protection locked="0"/>
    </xf>
    <xf numFmtId="3" fontId="43" fillId="0" borderId="2297" xfId="7" applyNumberFormat="1" applyFont="1" applyFill="1" applyBorder="1" applyAlignment="1" applyProtection="1">
      <alignment horizontal="center" vertical="center"/>
      <protection locked="0"/>
    </xf>
    <xf numFmtId="3" fontId="41" fillId="0" borderId="2297" xfId="7" applyNumberFormat="1" applyFont="1" applyFill="1" applyBorder="1" applyAlignment="1" applyProtection="1">
      <alignment horizontal="center" vertical="center"/>
      <protection locked="0"/>
    </xf>
    <xf numFmtId="3" fontId="41" fillId="0" borderId="2297" xfId="7" applyNumberFormat="1" applyFont="1" applyFill="1" applyBorder="1" applyAlignment="1" applyProtection="1">
      <alignment horizontal="left" vertical="center"/>
      <protection locked="0"/>
    </xf>
    <xf numFmtId="49" fontId="41" fillId="19" borderId="2298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2299" xfId="7" applyNumberFormat="1" applyFont="1" applyFill="1" applyBorder="1" applyAlignment="1" applyProtection="1">
      <alignment horizontal="left" vertical="center" wrapText="1"/>
      <protection locked="0"/>
    </xf>
    <xf numFmtId="3" fontId="41" fillId="6" borderId="2300" xfId="7" applyNumberFormat="1" applyFont="1" applyFill="1" applyBorder="1" applyAlignment="1" applyProtection="1">
      <alignment horizontal="right" vertical="center"/>
      <protection locked="0"/>
    </xf>
    <xf numFmtId="3" fontId="43" fillId="0" borderId="2301" xfId="7" applyNumberFormat="1" applyFont="1" applyFill="1" applyBorder="1" applyAlignment="1" applyProtection="1">
      <alignment horizontal="center" vertical="center"/>
      <protection locked="0"/>
    </xf>
    <xf numFmtId="3" fontId="41" fillId="0" borderId="2301" xfId="7" applyNumberFormat="1" applyFont="1" applyFill="1" applyBorder="1" applyAlignment="1" applyProtection="1">
      <alignment horizontal="center" vertical="center"/>
      <protection locked="0"/>
    </xf>
    <xf numFmtId="3" fontId="41" fillId="0" borderId="2301" xfId="7" applyNumberFormat="1" applyFont="1" applyFill="1" applyBorder="1" applyAlignment="1" applyProtection="1">
      <alignment horizontal="left" vertical="center"/>
      <protection locked="0"/>
    </xf>
    <xf numFmtId="49" fontId="45" fillId="17" borderId="11" xfId="7" applyNumberFormat="1" applyFont="1" applyFill="1" applyBorder="1" applyAlignment="1" applyProtection="1">
      <alignment horizontal="center" vertical="center" wrapText="1"/>
      <protection locked="0"/>
    </xf>
    <xf numFmtId="49" fontId="45" fillId="0" borderId="21" xfId="7" applyNumberFormat="1" applyFont="1" applyFill="1" applyBorder="1" applyAlignment="1" applyProtection="1">
      <alignment vertical="center" wrapText="1"/>
      <protection locked="0"/>
    </xf>
    <xf numFmtId="3" fontId="41" fillId="0" borderId="2288" xfId="7" applyNumberFormat="1" applyFont="1" applyFill="1" applyBorder="1" applyAlignment="1" applyProtection="1">
      <alignment horizontal="right" vertical="center"/>
      <protection locked="0"/>
    </xf>
    <xf numFmtId="49" fontId="45" fillId="0" borderId="6" xfId="7" applyNumberFormat="1" applyFont="1" applyFill="1" applyBorder="1" applyAlignment="1" applyProtection="1">
      <alignment vertical="center" wrapText="1"/>
      <protection locked="0"/>
    </xf>
    <xf numFmtId="49" fontId="41" fillId="0" borderId="230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30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05" xfId="7" applyNumberFormat="1" applyFont="1" applyFill="1" applyBorder="1" applyAlignment="1" applyProtection="1">
      <alignment horizontal="right" vertical="center"/>
      <protection locked="0"/>
    </xf>
    <xf numFmtId="49" fontId="45" fillId="0" borderId="13" xfId="7" applyNumberFormat="1" applyFont="1" applyFill="1" applyBorder="1" applyAlignment="1" applyProtection="1">
      <alignment vertical="center" wrapText="1"/>
      <protection locked="0"/>
    </xf>
    <xf numFmtId="49" fontId="45" fillId="0" borderId="852" xfId="7" applyNumberFormat="1" applyFont="1" applyFill="1" applyBorder="1" applyAlignment="1" applyProtection="1">
      <alignment horizontal="center" vertical="center" wrapText="1"/>
      <protection locked="0"/>
    </xf>
    <xf numFmtId="49" fontId="45" fillId="0" borderId="1082" xfId="7" applyNumberFormat="1" applyFont="1" applyFill="1" applyBorder="1" applyAlignment="1" applyProtection="1">
      <alignment horizontal="center" vertical="center" wrapText="1"/>
      <protection locked="0"/>
    </xf>
    <xf numFmtId="3" fontId="43" fillId="0" borderId="2300" xfId="7" applyNumberFormat="1" applyFont="1" applyFill="1" applyBorder="1" applyAlignment="1" applyProtection="1">
      <alignment horizontal="right" vertical="center"/>
      <protection locked="0"/>
    </xf>
    <xf numFmtId="3" fontId="41" fillId="0" borderId="2309" xfId="7" applyNumberFormat="1" applyFont="1" applyFill="1" applyBorder="1" applyAlignment="1" applyProtection="1">
      <alignment horizontal="right" vertical="center"/>
      <protection locked="0"/>
    </xf>
    <xf numFmtId="3" fontId="43" fillId="0" borderId="2310" xfId="7" applyNumberFormat="1" applyFont="1" applyFill="1" applyBorder="1" applyAlignment="1" applyProtection="1">
      <alignment horizontal="center" vertical="center"/>
      <protection locked="0"/>
    </xf>
    <xf numFmtId="3" fontId="41" fillId="0" borderId="2310" xfId="7" applyNumberFormat="1" applyFont="1" applyFill="1" applyBorder="1" applyAlignment="1" applyProtection="1">
      <alignment horizontal="center" vertical="center"/>
      <protection locked="0"/>
    </xf>
    <xf numFmtId="3" fontId="41" fillId="0" borderId="2310" xfId="7" applyNumberFormat="1" applyFont="1" applyFill="1" applyBorder="1" applyAlignment="1" applyProtection="1">
      <alignment horizontal="left" vertical="center"/>
      <protection locked="0"/>
    </xf>
    <xf numFmtId="49" fontId="45" fillId="0" borderId="1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1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1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13" xfId="7" applyNumberFormat="1" applyFont="1" applyFill="1" applyBorder="1" applyAlignment="1" applyProtection="1">
      <alignment horizontal="right" vertical="center"/>
      <protection locked="0"/>
    </xf>
    <xf numFmtId="3" fontId="43" fillId="0" borderId="2314" xfId="7" applyNumberFormat="1" applyFont="1" applyFill="1" applyBorder="1" applyAlignment="1" applyProtection="1">
      <alignment horizontal="center" vertical="center"/>
      <protection locked="0"/>
    </xf>
    <xf numFmtId="3" fontId="41" fillId="0" borderId="2314" xfId="7" applyNumberFormat="1" applyFont="1" applyFill="1" applyBorder="1" applyAlignment="1" applyProtection="1">
      <alignment horizontal="center" vertical="center"/>
      <protection locked="0"/>
    </xf>
    <xf numFmtId="3" fontId="41" fillId="0" borderId="2314" xfId="7" applyNumberFormat="1" applyFont="1" applyFill="1" applyBorder="1" applyAlignment="1" applyProtection="1">
      <alignment horizontal="left" vertical="center"/>
      <protection locked="0"/>
    </xf>
    <xf numFmtId="49" fontId="43" fillId="18" borderId="2" xfId="7" applyNumberFormat="1" applyFont="1" applyFill="1" applyBorder="1" applyAlignment="1" applyProtection="1">
      <alignment horizontal="center" vertical="center" wrapText="1"/>
      <protection locked="0"/>
    </xf>
    <xf numFmtId="49" fontId="43" fillId="17" borderId="326" xfId="7" applyNumberFormat="1" applyFont="1" applyFill="1" applyBorder="1" applyAlignment="1" applyProtection="1">
      <alignment horizontal="center" vertical="center" wrapText="1"/>
      <protection locked="0"/>
    </xf>
    <xf numFmtId="49" fontId="43" fillId="17" borderId="327" xfId="7" applyNumberFormat="1" applyFont="1" applyFill="1" applyBorder="1" applyAlignment="1" applyProtection="1">
      <alignment horizontal="left" vertical="center" wrapText="1"/>
      <protection locked="0"/>
    </xf>
    <xf numFmtId="3" fontId="41" fillId="6" borderId="2316" xfId="7" applyNumberFormat="1" applyFont="1" applyFill="1" applyBorder="1" applyAlignment="1" applyProtection="1">
      <alignment horizontal="right" vertical="center"/>
      <protection locked="0"/>
    </xf>
    <xf numFmtId="3" fontId="43" fillId="0" borderId="2317" xfId="7" applyNumberFormat="1" applyFont="1" applyFill="1" applyBorder="1" applyAlignment="1" applyProtection="1">
      <alignment horizontal="center" vertical="center"/>
      <protection locked="0"/>
    </xf>
    <xf numFmtId="3" fontId="41" fillId="0" borderId="2317" xfId="7" applyNumberFormat="1" applyFont="1" applyFill="1" applyBorder="1" applyAlignment="1" applyProtection="1">
      <alignment horizontal="center" vertical="center"/>
      <protection locked="0"/>
    </xf>
    <xf numFmtId="3" fontId="41" fillId="0" borderId="2317" xfId="7" applyNumberFormat="1" applyFont="1" applyFill="1" applyBorder="1" applyAlignment="1" applyProtection="1">
      <alignment horizontal="left" vertical="center"/>
      <protection locked="0"/>
    </xf>
    <xf numFmtId="49" fontId="41" fillId="19" borderId="2318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23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20" xfId="7" applyNumberFormat="1" applyFont="1" applyFill="1" applyBorder="1" applyAlignment="1" applyProtection="1">
      <alignment horizontal="right" vertical="center"/>
      <protection locked="0"/>
    </xf>
    <xf numFmtId="3" fontId="43" fillId="0" borderId="2321" xfId="7" applyNumberFormat="1" applyFont="1" applyFill="1" applyBorder="1" applyAlignment="1" applyProtection="1">
      <alignment horizontal="center" vertical="center"/>
      <protection locked="0"/>
    </xf>
    <xf numFmtId="3" fontId="41" fillId="0" borderId="2321" xfId="7" applyNumberFormat="1" applyFont="1" applyFill="1" applyBorder="1" applyAlignment="1" applyProtection="1">
      <alignment horizontal="center" vertical="center"/>
      <protection locked="0"/>
    </xf>
    <xf numFmtId="3" fontId="41" fillId="0" borderId="2321" xfId="7" applyNumberFormat="1" applyFont="1" applyFill="1" applyBorder="1" applyAlignment="1" applyProtection="1">
      <alignment horizontal="left" vertical="center"/>
      <protection locked="0"/>
    </xf>
    <xf numFmtId="49" fontId="43" fillId="19" borderId="852" xfId="7" applyNumberFormat="1" applyFont="1" applyFill="1" applyBorder="1" applyAlignment="1" applyProtection="1">
      <alignment vertical="center" wrapText="1"/>
      <protection locked="0"/>
    </xf>
    <xf numFmtId="0" fontId="85" fillId="0" borderId="1175" xfId="0" applyFont="1" applyBorder="1" applyAlignment="1">
      <alignment vertical="center"/>
    </xf>
    <xf numFmtId="3" fontId="41" fillId="0" borderId="2324" xfId="7" applyNumberFormat="1" applyFont="1" applyFill="1" applyBorder="1" applyAlignment="1" applyProtection="1">
      <alignment horizontal="right" vertical="center"/>
      <protection locked="0"/>
    </xf>
    <xf numFmtId="3" fontId="41" fillId="0" borderId="2325" xfId="7" applyNumberFormat="1" applyFont="1" applyFill="1" applyBorder="1" applyAlignment="1" applyProtection="1">
      <alignment horizontal="center" vertical="center"/>
      <protection locked="0"/>
    </xf>
    <xf numFmtId="3" fontId="41" fillId="0" borderId="2326" xfId="7" applyNumberFormat="1" applyFont="1" applyFill="1" applyBorder="1" applyAlignment="1" applyProtection="1">
      <alignment horizontal="center" vertical="center"/>
      <protection locked="0"/>
    </xf>
    <xf numFmtId="49" fontId="41" fillId="14" borderId="232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32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29" xfId="7" applyNumberFormat="1" applyFont="1" applyFill="1" applyBorder="1" applyAlignment="1" applyProtection="1">
      <alignment horizontal="left" vertical="center" wrapText="1"/>
      <protection locked="0"/>
    </xf>
    <xf numFmtId="49" fontId="45" fillId="18" borderId="6" xfId="7" applyNumberFormat="1" applyFont="1" applyFill="1" applyBorder="1" applyAlignment="1" applyProtection="1">
      <alignment horizontal="center" vertical="center" wrapText="1"/>
      <protection locked="0"/>
    </xf>
    <xf numFmtId="3" fontId="41" fillId="6" borderId="2331" xfId="7" applyNumberFormat="1" applyFont="1" applyFill="1" applyBorder="1" applyAlignment="1" applyProtection="1">
      <alignment horizontal="right" vertical="center"/>
      <protection locked="0"/>
    </xf>
    <xf numFmtId="3" fontId="43" fillId="0" borderId="2332" xfId="7" applyNumberFormat="1" applyFont="1" applyFill="1" applyBorder="1" applyAlignment="1" applyProtection="1">
      <alignment horizontal="center" vertical="center"/>
      <protection locked="0"/>
    </xf>
    <xf numFmtId="3" fontId="41" fillId="0" borderId="2332" xfId="7" applyNumberFormat="1" applyFont="1" applyFill="1" applyBorder="1" applyAlignment="1" applyProtection="1">
      <alignment horizontal="center" vertical="center"/>
      <protection locked="0"/>
    </xf>
    <xf numFmtId="3" fontId="41" fillId="0" borderId="2332" xfId="7" applyNumberFormat="1" applyFont="1" applyFill="1" applyBorder="1" applyAlignment="1" applyProtection="1">
      <alignment horizontal="left" vertical="center"/>
      <protection locked="0"/>
    </xf>
    <xf numFmtId="49" fontId="41" fillId="19" borderId="2333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233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35" xfId="7" applyNumberFormat="1" applyFont="1" applyFill="1" applyBorder="1" applyAlignment="1" applyProtection="1">
      <alignment horizontal="right" vertical="center"/>
      <protection locked="0"/>
    </xf>
    <xf numFmtId="3" fontId="43" fillId="0" borderId="2336" xfId="7" applyNumberFormat="1" applyFont="1" applyFill="1" applyBorder="1" applyAlignment="1" applyProtection="1">
      <alignment horizontal="center" vertical="center"/>
      <protection locked="0"/>
    </xf>
    <xf numFmtId="3" fontId="41" fillId="0" borderId="2336" xfId="7" applyNumberFormat="1" applyFont="1" applyFill="1" applyBorder="1" applyAlignment="1" applyProtection="1">
      <alignment horizontal="center" vertical="center"/>
      <protection locked="0"/>
    </xf>
    <xf numFmtId="3" fontId="41" fillId="0" borderId="2336" xfId="7" applyNumberFormat="1" applyFont="1" applyFill="1" applyBorder="1" applyAlignment="1" applyProtection="1">
      <alignment horizontal="left" vertical="center"/>
      <protection locked="0"/>
    </xf>
    <xf numFmtId="49" fontId="43" fillId="19" borderId="2337" xfId="7" applyNumberFormat="1" applyFont="1" applyFill="1" applyBorder="1" applyAlignment="1" applyProtection="1">
      <alignment vertical="center" wrapText="1"/>
      <protection locked="0"/>
    </xf>
    <xf numFmtId="0" fontId="85" fillId="0" borderId="2338" xfId="0" applyFont="1" applyBorder="1" applyAlignment="1">
      <alignment vertical="center"/>
    </xf>
    <xf numFmtId="3" fontId="41" fillId="0" borderId="2339" xfId="7" applyNumberFormat="1" applyFont="1" applyFill="1" applyBorder="1" applyAlignment="1" applyProtection="1">
      <alignment horizontal="right" vertical="center"/>
      <protection locked="0"/>
    </xf>
    <xf numFmtId="3" fontId="43" fillId="0" borderId="2340" xfId="7" applyNumberFormat="1" applyFont="1" applyFill="1" applyBorder="1" applyAlignment="1" applyProtection="1">
      <alignment horizontal="center" vertical="center"/>
      <protection locked="0"/>
    </xf>
    <xf numFmtId="3" fontId="41" fillId="0" borderId="2340" xfId="7" applyNumberFormat="1" applyFont="1" applyFill="1" applyBorder="1" applyAlignment="1" applyProtection="1">
      <alignment horizontal="center" vertical="center"/>
      <protection locked="0"/>
    </xf>
    <xf numFmtId="3" fontId="41" fillId="0" borderId="2340" xfId="7" applyNumberFormat="1" applyFont="1" applyFill="1" applyBorder="1" applyAlignment="1" applyProtection="1">
      <alignment horizontal="left" vertical="center"/>
      <protection locked="0"/>
    </xf>
    <xf numFmtId="49" fontId="41" fillId="14" borderId="234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4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3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46" xfId="7" applyNumberFormat="1" applyFont="1" applyFill="1" applyBorder="1" applyAlignment="1" applyProtection="1">
      <alignment horizontal="right" vertical="center"/>
      <protection locked="0"/>
    </xf>
    <xf numFmtId="3" fontId="43" fillId="0" borderId="2347" xfId="7" applyNumberFormat="1" applyFont="1" applyFill="1" applyBorder="1" applyAlignment="1" applyProtection="1">
      <alignment horizontal="center" vertical="center"/>
      <protection locked="0"/>
    </xf>
    <xf numFmtId="3" fontId="41" fillId="0" borderId="2347" xfId="7" applyNumberFormat="1" applyFont="1" applyFill="1" applyBorder="1" applyAlignment="1" applyProtection="1">
      <alignment horizontal="center" vertical="center"/>
      <protection locked="0"/>
    </xf>
    <xf numFmtId="3" fontId="41" fillId="0" borderId="2347" xfId="7" applyNumberFormat="1" applyFont="1" applyFill="1" applyBorder="1" applyAlignment="1" applyProtection="1">
      <alignment horizontal="left" vertical="center"/>
      <protection locked="0"/>
    </xf>
    <xf numFmtId="3" fontId="42" fillId="0" borderId="2349" xfId="7" applyNumberFormat="1" applyFont="1" applyFill="1" applyBorder="1" applyAlignment="1" applyProtection="1">
      <alignment horizontal="right" vertical="center"/>
      <protection locked="0"/>
    </xf>
    <xf numFmtId="3" fontId="43" fillId="0" borderId="2350" xfId="7" applyNumberFormat="1" applyFont="1" applyFill="1" applyBorder="1" applyAlignment="1" applyProtection="1">
      <alignment horizontal="center" vertical="center"/>
      <protection locked="0"/>
    </xf>
    <xf numFmtId="3" fontId="41" fillId="0" borderId="2350" xfId="7" applyNumberFormat="1" applyFont="1" applyFill="1" applyBorder="1" applyAlignment="1" applyProtection="1">
      <alignment horizontal="center" vertical="center"/>
      <protection locked="0"/>
    </xf>
    <xf numFmtId="3" fontId="41" fillId="0" borderId="2350" xfId="7" applyNumberFormat="1" applyFont="1" applyFill="1" applyBorder="1" applyAlignment="1" applyProtection="1">
      <alignment horizontal="left" vertical="center"/>
      <protection locked="0"/>
    </xf>
    <xf numFmtId="49" fontId="41" fillId="14" borderId="235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5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53" xfId="7" applyNumberFormat="1" applyFont="1" applyFill="1" applyBorder="1" applyAlignment="1" applyProtection="1">
      <alignment horizontal="right" vertical="center"/>
      <protection locked="0"/>
    </xf>
    <xf numFmtId="3" fontId="43" fillId="0" borderId="2354" xfId="7" applyNumberFormat="1" applyFont="1" applyFill="1" applyBorder="1" applyAlignment="1" applyProtection="1">
      <alignment horizontal="center" vertical="center"/>
      <protection locked="0"/>
    </xf>
    <xf numFmtId="3" fontId="41" fillId="0" borderId="2354" xfId="7" applyNumberFormat="1" applyFont="1" applyFill="1" applyBorder="1" applyAlignment="1" applyProtection="1">
      <alignment horizontal="center" vertical="center"/>
      <protection locked="0"/>
    </xf>
    <xf numFmtId="3" fontId="41" fillId="0" borderId="2354" xfId="7" applyNumberFormat="1" applyFont="1" applyFill="1" applyBorder="1" applyAlignment="1" applyProtection="1">
      <alignment horizontal="left" vertical="center"/>
      <protection locked="0"/>
    </xf>
    <xf numFmtId="49" fontId="41" fillId="14" borderId="235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5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57" xfId="7" applyNumberFormat="1" applyFont="1" applyFill="1" applyBorder="1" applyAlignment="1" applyProtection="1">
      <alignment horizontal="right" vertical="center"/>
      <protection locked="0"/>
    </xf>
    <xf numFmtId="3" fontId="43" fillId="0" borderId="2358" xfId="7" applyNumberFormat="1" applyFont="1" applyFill="1" applyBorder="1" applyAlignment="1" applyProtection="1">
      <alignment horizontal="center" vertical="center"/>
      <protection locked="0"/>
    </xf>
    <xf numFmtId="3" fontId="41" fillId="0" borderId="2358" xfId="7" applyNumberFormat="1" applyFont="1" applyFill="1" applyBorder="1" applyAlignment="1" applyProtection="1">
      <alignment horizontal="center" vertical="center"/>
      <protection locked="0"/>
    </xf>
    <xf numFmtId="3" fontId="41" fillId="0" borderId="2358" xfId="7" applyNumberFormat="1" applyFont="1" applyFill="1" applyBorder="1" applyAlignment="1" applyProtection="1">
      <alignment horizontal="left" vertical="center"/>
      <protection locked="0"/>
    </xf>
    <xf numFmtId="49" fontId="41" fillId="14" borderId="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59" xfId="7" applyNumberFormat="1" applyFont="1" applyFill="1" applyBorder="1" applyAlignment="1" applyProtection="1">
      <alignment horizontal="right" vertical="center"/>
      <protection locked="0"/>
    </xf>
    <xf numFmtId="49" fontId="41" fillId="14" borderId="23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62" xfId="7" applyNumberFormat="1" applyFont="1" applyFill="1" applyBorder="1" applyAlignment="1" applyProtection="1">
      <alignment horizontal="center" vertical="center"/>
      <protection locked="0"/>
    </xf>
    <xf numFmtId="3" fontId="41" fillId="0" borderId="2363" xfId="7" applyNumberFormat="1" applyFont="1" applyFill="1" applyBorder="1" applyAlignment="1" applyProtection="1">
      <alignment horizontal="center" vertical="center"/>
      <protection locked="0"/>
    </xf>
    <xf numFmtId="3" fontId="41" fillId="0" borderId="2364" xfId="7" applyNumberFormat="1" applyFont="1" applyFill="1" applyBorder="1" applyAlignment="1" applyProtection="1">
      <alignment horizontal="center" vertical="center"/>
      <protection locked="0"/>
    </xf>
    <xf numFmtId="3" fontId="41" fillId="0" borderId="2365" xfId="7" applyNumberFormat="1" applyFont="1" applyFill="1" applyBorder="1" applyAlignment="1" applyProtection="1">
      <alignment horizontal="center" vertical="center"/>
      <protection locked="0"/>
    </xf>
    <xf numFmtId="49" fontId="41" fillId="14" borderId="236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68" xfId="7" applyNumberFormat="1" applyFont="1" applyFill="1" applyBorder="1" applyAlignment="1" applyProtection="1">
      <alignment horizontal="center" vertical="center"/>
      <protection locked="0"/>
    </xf>
    <xf numFmtId="3" fontId="41" fillId="0" borderId="2369" xfId="7" applyNumberFormat="1" applyFont="1" applyFill="1" applyBorder="1" applyAlignment="1" applyProtection="1">
      <alignment horizontal="center" vertical="center"/>
      <protection locked="0"/>
    </xf>
    <xf numFmtId="3" fontId="41" fillId="0" borderId="2371" xfId="7" applyNumberFormat="1" applyFont="1" applyFill="1" applyBorder="1" applyAlignment="1" applyProtection="1">
      <alignment horizontal="right" vertical="center"/>
      <protection locked="0"/>
    </xf>
    <xf numFmtId="3" fontId="43" fillId="0" borderId="2372" xfId="7" applyNumberFormat="1" applyFont="1" applyFill="1" applyBorder="1" applyAlignment="1" applyProtection="1">
      <alignment horizontal="center" vertical="center"/>
      <protection locked="0"/>
    </xf>
    <xf numFmtId="3" fontId="41" fillId="0" borderId="2372" xfId="7" applyNumberFormat="1" applyFont="1" applyFill="1" applyBorder="1" applyAlignment="1" applyProtection="1">
      <alignment horizontal="center" vertical="center"/>
      <protection locked="0"/>
    </xf>
    <xf numFmtId="3" fontId="41" fillId="0" borderId="2372" xfId="7" applyNumberFormat="1" applyFont="1" applyFill="1" applyBorder="1" applyAlignment="1" applyProtection="1">
      <alignment horizontal="left" vertical="center"/>
      <protection locked="0"/>
    </xf>
    <xf numFmtId="3" fontId="42" fillId="0" borderId="2374" xfId="7" applyNumberFormat="1" applyFont="1" applyFill="1" applyBorder="1" applyAlignment="1" applyProtection="1">
      <alignment horizontal="right" vertical="center"/>
      <protection locked="0"/>
    </xf>
    <xf numFmtId="3" fontId="43" fillId="0" borderId="2375" xfId="7" applyNumberFormat="1" applyFont="1" applyFill="1" applyBorder="1" applyAlignment="1" applyProtection="1">
      <alignment horizontal="center" vertical="center"/>
      <protection locked="0"/>
    </xf>
    <xf numFmtId="3" fontId="41" fillId="0" borderId="2375" xfId="7" applyNumberFormat="1" applyFont="1" applyFill="1" applyBorder="1" applyAlignment="1" applyProtection="1">
      <alignment horizontal="center" vertical="center"/>
      <protection locked="0"/>
    </xf>
    <xf numFmtId="3" fontId="41" fillId="0" borderId="2375" xfId="7" applyNumberFormat="1" applyFont="1" applyFill="1" applyBorder="1" applyAlignment="1" applyProtection="1">
      <alignment horizontal="left" vertical="center"/>
      <protection locked="0"/>
    </xf>
    <xf numFmtId="49" fontId="41" fillId="14" borderId="23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7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78" xfId="7" applyNumberFormat="1" applyFont="1" applyFill="1" applyBorder="1" applyAlignment="1" applyProtection="1">
      <alignment horizontal="right" vertical="center"/>
      <protection locked="0"/>
    </xf>
    <xf numFmtId="3" fontId="43" fillId="0" borderId="2379" xfId="7" applyNumberFormat="1" applyFont="1" applyFill="1" applyBorder="1" applyAlignment="1" applyProtection="1">
      <alignment horizontal="center" vertical="center"/>
      <protection locked="0"/>
    </xf>
    <xf numFmtId="3" fontId="41" fillId="0" borderId="2379" xfId="7" applyNumberFormat="1" applyFont="1" applyFill="1" applyBorder="1" applyAlignment="1" applyProtection="1">
      <alignment horizontal="center" vertical="center"/>
      <protection locked="0"/>
    </xf>
    <xf numFmtId="3" fontId="41" fillId="0" borderId="2379" xfId="7" applyNumberFormat="1" applyFont="1" applyFill="1" applyBorder="1" applyAlignment="1" applyProtection="1">
      <alignment horizontal="left" vertical="center"/>
      <protection locked="0"/>
    </xf>
    <xf numFmtId="49" fontId="41" fillId="14" borderId="238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81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384" xfId="7" applyNumberFormat="1" applyFont="1" applyFill="1" applyBorder="1" applyAlignment="1" applyProtection="1">
      <alignment horizontal="center" vertical="center"/>
      <protection locked="0"/>
    </xf>
    <xf numFmtId="3" fontId="41" fillId="0" borderId="2385" xfId="7" applyNumberFormat="1" applyFont="1" applyFill="1" applyBorder="1" applyAlignment="1" applyProtection="1">
      <alignment horizontal="center" vertical="center"/>
      <protection locked="0"/>
    </xf>
    <xf numFmtId="49" fontId="41" fillId="14" borderId="23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88" xfId="7" applyNumberFormat="1" applyFont="1" applyFill="1" applyBorder="1" applyAlignment="1" applyProtection="1">
      <alignment horizontal="right" vertical="center"/>
      <protection locked="0"/>
    </xf>
    <xf numFmtId="3" fontId="43" fillId="0" borderId="2389" xfId="7" applyNumberFormat="1" applyFont="1" applyFill="1" applyBorder="1" applyAlignment="1" applyProtection="1">
      <alignment horizontal="center" vertical="center"/>
      <protection locked="0"/>
    </xf>
    <xf numFmtId="3" fontId="41" fillId="0" borderId="2389" xfId="7" applyNumberFormat="1" applyFont="1" applyFill="1" applyBorder="1" applyAlignment="1" applyProtection="1">
      <alignment horizontal="center" vertical="center"/>
      <protection locked="0"/>
    </xf>
    <xf numFmtId="3" fontId="41" fillId="0" borderId="2389" xfId="7" applyNumberFormat="1" applyFont="1" applyFill="1" applyBorder="1" applyAlignment="1" applyProtection="1">
      <alignment horizontal="left" vertical="center"/>
      <protection locked="0"/>
    </xf>
    <xf numFmtId="3" fontId="43" fillId="0" borderId="2388" xfId="7" applyNumberFormat="1" applyFont="1" applyFill="1" applyBorder="1" applyAlignment="1" applyProtection="1">
      <alignment horizontal="right" vertical="center"/>
      <protection locked="0"/>
    </xf>
    <xf numFmtId="3" fontId="41" fillId="0" borderId="2391" xfId="7" applyNumberFormat="1" applyFont="1" applyFill="1" applyBorder="1" applyAlignment="1" applyProtection="1">
      <alignment horizontal="right" vertical="center"/>
      <protection locked="0"/>
    </xf>
    <xf numFmtId="3" fontId="43" fillId="0" borderId="2392" xfId="7" applyNumberFormat="1" applyFont="1" applyFill="1" applyBorder="1" applyAlignment="1" applyProtection="1">
      <alignment horizontal="center" vertical="center"/>
      <protection locked="0"/>
    </xf>
    <xf numFmtId="3" fontId="41" fillId="0" borderId="2392" xfId="7" applyNumberFormat="1" applyFont="1" applyFill="1" applyBorder="1" applyAlignment="1" applyProtection="1">
      <alignment horizontal="center" vertical="center"/>
      <protection locked="0"/>
    </xf>
    <xf numFmtId="3" fontId="41" fillId="0" borderId="2392" xfId="7" applyNumberFormat="1" applyFont="1" applyFill="1" applyBorder="1" applyAlignment="1" applyProtection="1">
      <alignment horizontal="left" vertical="center"/>
      <protection locked="0"/>
    </xf>
    <xf numFmtId="3" fontId="42" fillId="0" borderId="2394" xfId="7" applyNumberFormat="1" applyFont="1" applyFill="1" applyBorder="1" applyAlignment="1" applyProtection="1">
      <alignment horizontal="right" vertical="center"/>
      <protection locked="0"/>
    </xf>
    <xf numFmtId="3" fontId="43" fillId="0" borderId="2395" xfId="7" applyNumberFormat="1" applyFont="1" applyFill="1" applyBorder="1" applyAlignment="1" applyProtection="1">
      <alignment horizontal="center" vertical="center"/>
      <protection locked="0"/>
    </xf>
    <xf numFmtId="3" fontId="41" fillId="0" borderId="2395" xfId="7" applyNumberFormat="1" applyFont="1" applyFill="1" applyBorder="1" applyAlignment="1" applyProtection="1">
      <alignment horizontal="center" vertical="center"/>
      <protection locked="0"/>
    </xf>
    <xf numFmtId="3" fontId="41" fillId="0" borderId="2395" xfId="7" applyNumberFormat="1" applyFont="1" applyFill="1" applyBorder="1" applyAlignment="1" applyProtection="1">
      <alignment horizontal="left" vertical="center"/>
      <protection locked="0"/>
    </xf>
    <xf numFmtId="49" fontId="41" fillId="14" borderId="239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39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398" xfId="7" applyNumberFormat="1" applyFont="1" applyFill="1" applyBorder="1" applyAlignment="1" applyProtection="1">
      <alignment horizontal="right" vertical="center"/>
      <protection locked="0"/>
    </xf>
    <xf numFmtId="3" fontId="43" fillId="0" borderId="2399" xfId="7" applyNumberFormat="1" applyFont="1" applyFill="1" applyBorder="1" applyAlignment="1" applyProtection="1">
      <alignment horizontal="center" vertical="center"/>
      <protection locked="0"/>
    </xf>
    <xf numFmtId="3" fontId="41" fillId="0" borderId="2399" xfId="7" applyNumberFormat="1" applyFont="1" applyFill="1" applyBorder="1" applyAlignment="1" applyProtection="1">
      <alignment horizontal="center" vertical="center"/>
      <protection locked="0"/>
    </xf>
    <xf numFmtId="3" fontId="41" fillId="0" borderId="2399" xfId="7" applyNumberFormat="1" applyFont="1" applyFill="1" applyBorder="1" applyAlignment="1" applyProtection="1">
      <alignment horizontal="left" vertical="center"/>
      <protection locked="0"/>
    </xf>
    <xf numFmtId="49" fontId="41" fillId="14" borderId="240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0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02" xfId="7" applyNumberFormat="1" applyFont="1" applyFill="1" applyBorder="1" applyAlignment="1" applyProtection="1">
      <alignment horizontal="right" vertical="center"/>
      <protection locked="0"/>
    </xf>
    <xf numFmtId="3" fontId="43" fillId="0" borderId="2403" xfId="7" applyNumberFormat="1" applyFont="1" applyFill="1" applyBorder="1" applyAlignment="1" applyProtection="1">
      <alignment horizontal="center" vertical="center"/>
      <protection locked="0"/>
    </xf>
    <xf numFmtId="3" fontId="41" fillId="0" borderId="2403" xfId="7" applyNumberFormat="1" applyFont="1" applyFill="1" applyBorder="1" applyAlignment="1" applyProtection="1">
      <alignment horizontal="center" vertical="center"/>
      <protection locked="0"/>
    </xf>
    <xf numFmtId="3" fontId="41" fillId="0" borderId="2403" xfId="7" applyNumberFormat="1" applyFont="1" applyFill="1" applyBorder="1" applyAlignment="1" applyProtection="1">
      <alignment horizontal="left" vertical="center"/>
      <protection locked="0"/>
    </xf>
    <xf numFmtId="49" fontId="41" fillId="14" borderId="240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0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06" xfId="7" applyNumberFormat="1" applyFont="1" applyFill="1" applyBorder="1" applyAlignment="1" applyProtection="1">
      <alignment horizontal="right" vertical="center"/>
      <protection locked="0"/>
    </xf>
    <xf numFmtId="3" fontId="43" fillId="0" borderId="2407" xfId="7" applyNumberFormat="1" applyFont="1" applyFill="1" applyBorder="1" applyAlignment="1" applyProtection="1">
      <alignment horizontal="center" vertical="center"/>
      <protection locked="0"/>
    </xf>
    <xf numFmtId="3" fontId="41" fillId="0" borderId="2407" xfId="7" applyNumberFormat="1" applyFont="1" applyFill="1" applyBorder="1" applyAlignment="1" applyProtection="1">
      <alignment horizontal="center" vertical="center"/>
      <protection locked="0"/>
    </xf>
    <xf numFmtId="3" fontId="41" fillId="0" borderId="2407" xfId="7" applyNumberFormat="1" applyFont="1" applyFill="1" applyBorder="1" applyAlignment="1" applyProtection="1">
      <alignment horizontal="left" vertical="center"/>
      <protection locked="0"/>
    </xf>
    <xf numFmtId="49" fontId="41" fillId="14" borderId="240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0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10" xfId="7" applyNumberFormat="1" applyFont="1" applyFill="1" applyBorder="1" applyAlignment="1" applyProtection="1">
      <alignment horizontal="right" vertical="center"/>
      <protection locked="0"/>
    </xf>
    <xf numFmtId="3" fontId="43" fillId="0" borderId="2411" xfId="7" applyNumberFormat="1" applyFont="1" applyFill="1" applyBorder="1" applyAlignment="1" applyProtection="1">
      <alignment horizontal="center" vertical="center"/>
      <protection locked="0"/>
    </xf>
    <xf numFmtId="3" fontId="41" fillId="0" borderId="2411" xfId="7" applyNumberFormat="1" applyFont="1" applyFill="1" applyBorder="1" applyAlignment="1" applyProtection="1">
      <alignment horizontal="center" vertical="center"/>
      <protection locked="0"/>
    </xf>
    <xf numFmtId="3" fontId="41" fillId="0" borderId="2411" xfId="7" applyNumberFormat="1" applyFont="1" applyFill="1" applyBorder="1" applyAlignment="1" applyProtection="1">
      <alignment horizontal="left" vertical="center"/>
      <protection locked="0"/>
    </xf>
    <xf numFmtId="49" fontId="41" fillId="14" borderId="241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1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14" xfId="7" applyNumberFormat="1" applyFont="1" applyFill="1" applyBorder="1" applyAlignment="1" applyProtection="1">
      <alignment horizontal="right" vertical="center"/>
      <protection locked="0"/>
    </xf>
    <xf numFmtId="3" fontId="43" fillId="0" borderId="2415" xfId="7" applyNumberFormat="1" applyFont="1" applyFill="1" applyBorder="1" applyAlignment="1" applyProtection="1">
      <alignment horizontal="center" vertical="center"/>
      <protection locked="0"/>
    </xf>
    <xf numFmtId="3" fontId="41" fillId="0" borderId="2415" xfId="7" applyNumberFormat="1" applyFont="1" applyFill="1" applyBorder="1" applyAlignment="1" applyProtection="1">
      <alignment horizontal="center" vertical="center"/>
      <protection locked="0"/>
    </xf>
    <xf numFmtId="3" fontId="41" fillId="0" borderId="2415" xfId="7" applyNumberFormat="1" applyFont="1" applyFill="1" applyBorder="1" applyAlignment="1" applyProtection="1">
      <alignment horizontal="left" vertical="center"/>
      <protection locked="0"/>
    </xf>
    <xf numFmtId="49" fontId="41" fillId="14" borderId="2416" xfId="7" applyNumberFormat="1" applyFont="1" applyFill="1" applyBorder="1" applyAlignment="1" applyProtection="1">
      <alignment horizontal="left" vertical="center" wrapText="1"/>
      <protection locked="0"/>
    </xf>
    <xf numFmtId="3" fontId="42" fillId="0" borderId="2419" xfId="7" applyNumberFormat="1" applyFont="1" applyFill="1" applyBorder="1" applyAlignment="1" applyProtection="1">
      <alignment horizontal="right" vertical="center"/>
      <protection locked="0"/>
    </xf>
    <xf numFmtId="3" fontId="43" fillId="0" borderId="2420" xfId="7" applyNumberFormat="1" applyFont="1" applyFill="1" applyBorder="1" applyAlignment="1" applyProtection="1">
      <alignment horizontal="center" vertical="center"/>
      <protection locked="0"/>
    </xf>
    <xf numFmtId="3" fontId="41" fillId="0" borderId="2420" xfId="7" applyNumberFormat="1" applyFont="1" applyFill="1" applyBorder="1" applyAlignment="1" applyProtection="1">
      <alignment horizontal="center" vertical="center"/>
      <protection locked="0"/>
    </xf>
    <xf numFmtId="3" fontId="41" fillId="0" borderId="2420" xfId="7" applyNumberFormat="1" applyFont="1" applyFill="1" applyBorder="1" applyAlignment="1" applyProtection="1">
      <alignment horizontal="left" vertical="center"/>
      <protection locked="0"/>
    </xf>
    <xf numFmtId="49" fontId="41" fillId="14" borderId="2421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42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23" xfId="7" applyNumberFormat="1" applyFont="1" applyFill="1" applyBorder="1" applyAlignment="1" applyProtection="1">
      <alignment horizontal="right" vertical="center"/>
      <protection locked="0"/>
    </xf>
    <xf numFmtId="3" fontId="41" fillId="0" borderId="2424" xfId="7" applyNumberFormat="1" applyFont="1" applyFill="1" applyBorder="1" applyAlignment="1" applyProtection="1">
      <alignment horizontal="center" vertical="center"/>
      <protection locked="0"/>
    </xf>
    <xf numFmtId="3" fontId="41" fillId="0" borderId="2425" xfId="7" applyNumberFormat="1" applyFont="1" applyFill="1" applyBorder="1" applyAlignment="1" applyProtection="1">
      <alignment horizontal="center" vertical="center"/>
      <protection locked="0"/>
    </xf>
    <xf numFmtId="3" fontId="41" fillId="0" borderId="2427" xfId="7" applyNumberFormat="1" applyFont="1" applyFill="1" applyBorder="1" applyAlignment="1" applyProtection="1">
      <alignment horizontal="right" vertical="center"/>
      <protection locked="0"/>
    </xf>
    <xf numFmtId="3" fontId="43" fillId="0" borderId="2428" xfId="7" applyNumberFormat="1" applyFont="1" applyFill="1" applyBorder="1" applyAlignment="1" applyProtection="1">
      <alignment horizontal="center" vertical="center"/>
      <protection locked="0"/>
    </xf>
    <xf numFmtId="3" fontId="41" fillId="0" borderId="2428" xfId="7" applyNumberFormat="1" applyFont="1" applyFill="1" applyBorder="1" applyAlignment="1" applyProtection="1">
      <alignment horizontal="center" vertical="center"/>
      <protection locked="0"/>
    </xf>
    <xf numFmtId="3" fontId="41" fillId="0" borderId="2428" xfId="7" applyNumberFormat="1" applyFont="1" applyFill="1" applyBorder="1" applyAlignment="1" applyProtection="1">
      <alignment horizontal="left" vertical="center"/>
      <protection locked="0"/>
    </xf>
    <xf numFmtId="3" fontId="42" fillId="0" borderId="2430" xfId="7" applyNumberFormat="1" applyFont="1" applyFill="1" applyBorder="1" applyAlignment="1" applyProtection="1">
      <alignment horizontal="right" vertical="center"/>
      <protection locked="0"/>
    </xf>
    <xf numFmtId="3" fontId="43" fillId="0" borderId="2431" xfId="7" applyNumberFormat="1" applyFont="1" applyFill="1" applyBorder="1" applyAlignment="1" applyProtection="1">
      <alignment horizontal="center" vertical="center"/>
      <protection locked="0"/>
    </xf>
    <xf numFmtId="3" fontId="41" fillId="0" borderId="2431" xfId="7" applyNumberFormat="1" applyFont="1" applyFill="1" applyBorder="1" applyAlignment="1" applyProtection="1">
      <alignment horizontal="center" vertical="center"/>
      <protection locked="0"/>
    </xf>
    <xf numFmtId="3" fontId="41" fillId="0" borderId="2431" xfId="7" applyNumberFormat="1" applyFont="1" applyFill="1" applyBorder="1" applyAlignment="1" applyProtection="1">
      <alignment horizontal="left" vertical="center"/>
      <protection locked="0"/>
    </xf>
    <xf numFmtId="0" fontId="41" fillId="0" borderId="2432" xfId="7" applyNumberFormat="1" applyFont="1" applyFill="1" applyBorder="1" applyAlignment="1" applyProtection="1">
      <alignment horizontal="center" vertical="center"/>
      <protection locked="0"/>
    </xf>
    <xf numFmtId="0" fontId="41" fillId="0" borderId="2433" xfId="7" applyNumberFormat="1" applyFont="1" applyFill="1" applyBorder="1" applyAlignment="1" applyProtection="1">
      <alignment horizontal="left" vertical="center"/>
      <protection locked="0"/>
    </xf>
    <xf numFmtId="3" fontId="41" fillId="0" borderId="2434" xfId="7" applyNumberFormat="1" applyFont="1" applyFill="1" applyBorder="1" applyAlignment="1" applyProtection="1">
      <alignment horizontal="right" vertical="center"/>
      <protection locked="0"/>
    </xf>
    <xf numFmtId="3" fontId="43" fillId="0" borderId="2435" xfId="7" applyNumberFormat="1" applyFont="1" applyFill="1" applyBorder="1" applyAlignment="1" applyProtection="1">
      <alignment horizontal="center" vertical="center"/>
      <protection locked="0"/>
    </xf>
    <xf numFmtId="3" fontId="41" fillId="0" borderId="2435" xfId="7" applyNumberFormat="1" applyFont="1" applyFill="1" applyBorder="1" applyAlignment="1" applyProtection="1">
      <alignment horizontal="center" vertical="center"/>
      <protection locked="0"/>
    </xf>
    <xf numFmtId="3" fontId="41" fillId="0" borderId="2435" xfId="7" applyNumberFormat="1" applyFont="1" applyFill="1" applyBorder="1" applyAlignment="1" applyProtection="1">
      <alignment horizontal="left" vertical="center"/>
      <protection locked="0"/>
    </xf>
    <xf numFmtId="0" fontId="41" fillId="0" borderId="2436" xfId="7" applyNumberFormat="1" applyFont="1" applyFill="1" applyBorder="1" applyAlignment="1" applyProtection="1">
      <alignment horizontal="center" vertical="center"/>
      <protection locked="0"/>
    </xf>
    <xf numFmtId="0" fontId="41" fillId="0" borderId="2437" xfId="7" applyNumberFormat="1" applyFont="1" applyFill="1" applyBorder="1" applyAlignment="1" applyProtection="1">
      <alignment horizontal="left" vertical="center"/>
      <protection locked="0"/>
    </xf>
    <xf numFmtId="3" fontId="41" fillId="0" borderId="2438" xfId="7" applyNumberFormat="1" applyFont="1" applyFill="1" applyBorder="1" applyAlignment="1" applyProtection="1">
      <alignment horizontal="right" vertical="center"/>
      <protection locked="0"/>
    </xf>
    <xf numFmtId="3" fontId="43" fillId="0" borderId="2439" xfId="7" applyNumberFormat="1" applyFont="1" applyFill="1" applyBorder="1" applyAlignment="1" applyProtection="1">
      <alignment horizontal="center" vertical="center"/>
      <protection locked="0"/>
    </xf>
    <xf numFmtId="3" fontId="41" fillId="0" borderId="2439" xfId="7" applyNumberFormat="1" applyFont="1" applyFill="1" applyBorder="1" applyAlignment="1" applyProtection="1">
      <alignment horizontal="center" vertical="center"/>
      <protection locked="0"/>
    </xf>
    <xf numFmtId="3" fontId="41" fillId="0" borderId="2439" xfId="7" applyNumberFormat="1" applyFont="1" applyFill="1" applyBorder="1" applyAlignment="1" applyProtection="1">
      <alignment horizontal="left" vertical="center"/>
      <protection locked="0"/>
    </xf>
    <xf numFmtId="0" fontId="41" fillId="0" borderId="2440" xfId="7" applyNumberFormat="1" applyFont="1" applyFill="1" applyBorder="1" applyAlignment="1" applyProtection="1">
      <alignment horizontal="center" vertical="center"/>
      <protection locked="0"/>
    </xf>
    <xf numFmtId="0" fontId="41" fillId="0" borderId="2441" xfId="7" applyNumberFormat="1" applyFont="1" applyFill="1" applyBorder="1" applyAlignment="1" applyProtection="1">
      <alignment horizontal="left" vertical="center"/>
      <protection locked="0"/>
    </xf>
    <xf numFmtId="3" fontId="41" fillId="0" borderId="2442" xfId="7" applyNumberFormat="1" applyFont="1" applyFill="1" applyBorder="1" applyAlignment="1" applyProtection="1">
      <alignment horizontal="right" vertical="center"/>
      <protection locked="0"/>
    </xf>
    <xf numFmtId="3" fontId="43" fillId="0" borderId="2443" xfId="7" applyNumberFormat="1" applyFont="1" applyFill="1" applyBorder="1" applyAlignment="1" applyProtection="1">
      <alignment horizontal="center" vertical="center"/>
      <protection locked="0"/>
    </xf>
    <xf numFmtId="3" fontId="41" fillId="0" borderId="2443" xfId="7" applyNumberFormat="1" applyFont="1" applyFill="1" applyBorder="1" applyAlignment="1" applyProtection="1">
      <alignment horizontal="center" vertical="center"/>
      <protection locked="0"/>
    </xf>
    <xf numFmtId="3" fontId="41" fillId="0" borderId="2443" xfId="7" applyNumberFormat="1" applyFont="1" applyFill="1" applyBorder="1" applyAlignment="1" applyProtection="1">
      <alignment horizontal="left" vertical="center"/>
      <protection locked="0"/>
    </xf>
    <xf numFmtId="0" fontId="41" fillId="0" borderId="2444" xfId="7" applyNumberFormat="1" applyFont="1" applyFill="1" applyBorder="1" applyAlignment="1" applyProtection="1">
      <alignment horizontal="center" vertical="center"/>
      <protection locked="0"/>
    </xf>
    <xf numFmtId="0" fontId="41" fillId="0" borderId="2445" xfId="7" applyNumberFormat="1" applyFont="1" applyFill="1" applyBorder="1" applyAlignment="1" applyProtection="1">
      <alignment horizontal="left" vertical="center"/>
      <protection locked="0"/>
    </xf>
    <xf numFmtId="3" fontId="41" fillId="0" borderId="2446" xfId="7" applyNumberFormat="1" applyFont="1" applyFill="1" applyBorder="1" applyAlignment="1" applyProtection="1">
      <alignment horizontal="right" vertical="center"/>
      <protection locked="0"/>
    </xf>
    <xf numFmtId="3" fontId="43" fillId="0" borderId="2447" xfId="7" applyNumberFormat="1" applyFont="1" applyFill="1" applyBorder="1" applyAlignment="1" applyProtection="1">
      <alignment horizontal="center" vertical="center"/>
      <protection locked="0"/>
    </xf>
    <xf numFmtId="3" fontId="41" fillId="0" borderId="2447" xfId="7" applyNumberFormat="1" applyFont="1" applyFill="1" applyBorder="1" applyAlignment="1" applyProtection="1">
      <alignment horizontal="center" vertical="center"/>
      <protection locked="0"/>
    </xf>
    <xf numFmtId="3" fontId="41" fillId="0" borderId="2447" xfId="7" applyNumberFormat="1" applyFont="1" applyFill="1" applyBorder="1" applyAlignment="1" applyProtection="1">
      <alignment horizontal="left" vertical="center"/>
      <protection locked="0"/>
    </xf>
    <xf numFmtId="49" fontId="41" fillId="14" borderId="24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50" xfId="7" applyNumberFormat="1" applyFont="1" applyFill="1" applyBorder="1" applyAlignment="1" applyProtection="1">
      <alignment horizontal="right" vertical="center"/>
      <protection locked="0"/>
    </xf>
    <xf numFmtId="3" fontId="43" fillId="0" borderId="2451" xfId="7" applyNumberFormat="1" applyFont="1" applyFill="1" applyBorder="1" applyAlignment="1" applyProtection="1">
      <alignment horizontal="center" vertical="center"/>
      <protection locked="0"/>
    </xf>
    <xf numFmtId="3" fontId="41" fillId="0" borderId="2451" xfId="7" applyNumberFormat="1" applyFont="1" applyFill="1" applyBorder="1" applyAlignment="1" applyProtection="1">
      <alignment horizontal="center" vertical="center"/>
      <protection locked="0"/>
    </xf>
    <xf numFmtId="3" fontId="41" fillId="0" borderId="2451" xfId="7" applyNumberFormat="1" applyFont="1" applyFill="1" applyBorder="1" applyAlignment="1" applyProtection="1">
      <alignment horizontal="left" vertical="center"/>
      <protection locked="0"/>
    </xf>
    <xf numFmtId="49" fontId="41" fillId="14" borderId="24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54" xfId="7" applyNumberFormat="1" applyFont="1" applyFill="1" applyBorder="1" applyAlignment="1" applyProtection="1">
      <alignment horizontal="right" vertical="center"/>
      <protection locked="0"/>
    </xf>
    <xf numFmtId="3" fontId="43" fillId="0" borderId="2455" xfId="7" applyNumberFormat="1" applyFont="1" applyFill="1" applyBorder="1" applyAlignment="1" applyProtection="1">
      <alignment horizontal="center" vertical="center"/>
      <protection locked="0"/>
    </xf>
    <xf numFmtId="3" fontId="41" fillId="0" borderId="2455" xfId="7" applyNumberFormat="1" applyFont="1" applyFill="1" applyBorder="1" applyAlignment="1" applyProtection="1">
      <alignment horizontal="center" vertical="center"/>
      <protection locked="0"/>
    </xf>
    <xf numFmtId="3" fontId="41" fillId="0" borderId="2455" xfId="7" applyNumberFormat="1" applyFont="1" applyFill="1" applyBorder="1" applyAlignment="1" applyProtection="1">
      <alignment horizontal="left" vertical="center"/>
      <protection locked="0"/>
    </xf>
    <xf numFmtId="3" fontId="42" fillId="0" borderId="2457" xfId="7" applyNumberFormat="1" applyFont="1" applyFill="1" applyBorder="1" applyAlignment="1" applyProtection="1">
      <alignment horizontal="right" vertical="center"/>
      <protection locked="0"/>
    </xf>
    <xf numFmtId="3" fontId="41" fillId="0" borderId="2458" xfId="7" applyNumberFormat="1" applyFont="1" applyFill="1" applyBorder="1" applyAlignment="1" applyProtection="1">
      <alignment horizontal="center" vertical="center"/>
      <protection locked="0"/>
    </xf>
    <xf numFmtId="3" fontId="41" fillId="0" borderId="2459" xfId="7" applyNumberFormat="1" applyFont="1" applyFill="1" applyBorder="1" applyAlignment="1" applyProtection="1">
      <alignment horizontal="center" vertical="center"/>
      <protection locked="0"/>
    </xf>
    <xf numFmtId="49" fontId="41" fillId="14" borderId="24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64" xfId="7" applyNumberFormat="1" applyFont="1" applyFill="1" applyBorder="1" applyAlignment="1" applyProtection="1">
      <alignment horizontal="right" vertical="center"/>
      <protection locked="0"/>
    </xf>
    <xf numFmtId="49" fontId="41" fillId="14" borderId="117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17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67" xfId="7" applyNumberFormat="1" applyFont="1" applyFill="1" applyBorder="1" applyAlignment="1" applyProtection="1">
      <alignment horizontal="right" vertical="center"/>
      <protection locked="0"/>
    </xf>
    <xf numFmtId="3" fontId="43" fillId="0" borderId="2468" xfId="7" applyNumberFormat="1" applyFont="1" applyFill="1" applyBorder="1" applyAlignment="1" applyProtection="1">
      <alignment horizontal="center" vertical="center"/>
      <protection locked="0"/>
    </xf>
    <xf numFmtId="3" fontId="41" fillId="0" borderId="2468" xfId="7" applyNumberFormat="1" applyFont="1" applyFill="1" applyBorder="1" applyAlignment="1" applyProtection="1">
      <alignment horizontal="center" vertical="center"/>
      <protection locked="0"/>
    </xf>
    <xf numFmtId="3" fontId="41" fillId="0" borderId="2468" xfId="7" applyNumberFormat="1" applyFont="1" applyFill="1" applyBorder="1" applyAlignment="1" applyProtection="1">
      <alignment horizontal="left" vertical="center"/>
      <protection locked="0"/>
    </xf>
    <xf numFmtId="49" fontId="41" fillId="14" borderId="2469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45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470" xfId="7" applyNumberFormat="1" applyFont="1" applyFill="1" applyBorder="1" applyAlignment="1" applyProtection="1">
      <alignment horizontal="left" vertical="center" wrapText="1"/>
      <protection locked="0"/>
    </xf>
    <xf numFmtId="3" fontId="43" fillId="0" borderId="2472" xfId="7" applyNumberFormat="1" applyFont="1" applyFill="1" applyBorder="1" applyAlignment="1" applyProtection="1">
      <alignment horizontal="right" vertical="center"/>
      <protection locked="0"/>
    </xf>
    <xf numFmtId="3" fontId="43" fillId="0" borderId="2473" xfId="7" applyNumberFormat="1" applyFont="1" applyFill="1" applyBorder="1" applyAlignment="1" applyProtection="1">
      <alignment horizontal="center" vertical="center"/>
      <protection locked="0"/>
    </xf>
    <xf numFmtId="3" fontId="41" fillId="0" borderId="2473" xfId="7" applyNumberFormat="1" applyFont="1" applyFill="1" applyBorder="1" applyAlignment="1" applyProtection="1">
      <alignment horizontal="center" vertical="center"/>
      <protection locked="0"/>
    </xf>
    <xf numFmtId="3" fontId="41" fillId="0" borderId="2473" xfId="7" applyNumberFormat="1" applyFont="1" applyFill="1" applyBorder="1" applyAlignment="1" applyProtection="1">
      <alignment horizontal="left" vertical="center"/>
      <protection locked="0"/>
    </xf>
    <xf numFmtId="49" fontId="41" fillId="14" borderId="24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5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72" xfId="7" applyNumberFormat="1" applyFont="1" applyFill="1" applyBorder="1" applyAlignment="1" applyProtection="1">
      <alignment horizontal="right" vertical="center"/>
      <protection locked="0"/>
    </xf>
    <xf numFmtId="49" fontId="41" fillId="0" borderId="107" xfId="7" applyNumberFormat="1" applyFont="1" applyFill="1" applyBorder="1" applyAlignment="1" applyProtection="1">
      <alignment horizontal="left" vertical="center" wrapText="1"/>
      <protection locked="0"/>
    </xf>
    <xf numFmtId="2" fontId="41" fillId="0" borderId="974" xfId="7" applyNumberFormat="1" applyFont="1" applyFill="1" applyBorder="1" applyAlignment="1" applyProtection="1">
      <alignment horizontal="left" vertical="center" wrapText="1"/>
      <protection locked="0"/>
    </xf>
    <xf numFmtId="49" fontId="41" fillId="19" borderId="2474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2459" xfId="7" applyNumberFormat="1" applyFont="1" applyFill="1" applyBorder="1" applyAlignment="1" applyProtection="1">
      <alignment horizontal="left" vertical="center" wrapText="1"/>
      <protection locked="0"/>
    </xf>
    <xf numFmtId="3" fontId="41" fillId="6" borderId="2472" xfId="7" applyNumberFormat="1" applyFont="1" applyFill="1" applyBorder="1" applyAlignment="1" applyProtection="1">
      <alignment horizontal="right" vertical="center"/>
      <protection locked="0"/>
    </xf>
    <xf numFmtId="49" fontId="41" fillId="19" borderId="1072" xfId="7" applyNumberFormat="1" applyFont="1" applyFill="1" applyBorder="1" applyAlignment="1" applyProtection="1">
      <alignment horizontal="center" vertical="center" wrapText="1"/>
      <protection locked="0"/>
    </xf>
    <xf numFmtId="49" fontId="41" fillId="6" borderId="20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76" xfId="7" applyNumberFormat="1" applyFont="1" applyFill="1" applyBorder="1" applyAlignment="1" applyProtection="1">
      <alignment horizontal="right" vertical="center"/>
      <protection locked="0"/>
    </xf>
    <xf numFmtId="3" fontId="43" fillId="0" borderId="2477" xfId="7" applyNumberFormat="1" applyFont="1" applyFill="1" applyBorder="1" applyAlignment="1" applyProtection="1">
      <alignment horizontal="center" vertical="center"/>
      <protection locked="0"/>
    </xf>
    <xf numFmtId="3" fontId="41" fillId="0" borderId="2477" xfId="7" applyNumberFormat="1" applyFont="1" applyFill="1" applyBorder="1" applyAlignment="1" applyProtection="1">
      <alignment horizontal="center" vertical="center"/>
      <protection locked="0"/>
    </xf>
    <xf numFmtId="3" fontId="41" fillId="0" borderId="2477" xfId="7" applyNumberFormat="1" applyFont="1" applyFill="1" applyBorder="1" applyAlignment="1" applyProtection="1">
      <alignment horizontal="left" vertical="center"/>
      <protection locked="0"/>
    </xf>
    <xf numFmtId="49" fontId="41" fillId="14" borderId="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0" xfId="7" applyNumberFormat="1" applyFont="1" applyFill="1" applyBorder="1" applyAlignment="1" applyProtection="1">
      <alignment horizontal="left" vertical="center" wrapText="1"/>
      <protection locked="0"/>
    </xf>
    <xf numFmtId="3" fontId="42" fillId="0" borderId="2479" xfId="7" applyNumberFormat="1" applyFont="1" applyFill="1" applyBorder="1" applyAlignment="1" applyProtection="1">
      <alignment horizontal="right" vertical="center"/>
      <protection locked="0"/>
    </xf>
    <xf numFmtId="3" fontId="43" fillId="0" borderId="2480" xfId="7" applyNumberFormat="1" applyFont="1" applyFill="1" applyBorder="1" applyAlignment="1" applyProtection="1">
      <alignment horizontal="center" vertical="center"/>
      <protection locked="0"/>
    </xf>
    <xf numFmtId="3" fontId="41" fillId="0" borderId="2480" xfId="7" applyNumberFormat="1" applyFont="1" applyFill="1" applyBorder="1" applyAlignment="1" applyProtection="1">
      <alignment horizontal="center" vertical="center"/>
      <protection locked="0"/>
    </xf>
    <xf numFmtId="3" fontId="41" fillId="0" borderId="2480" xfId="7" applyNumberFormat="1" applyFont="1" applyFill="1" applyBorder="1" applyAlignment="1" applyProtection="1">
      <alignment horizontal="left" vertical="center"/>
      <protection locked="0"/>
    </xf>
    <xf numFmtId="49" fontId="41" fillId="14" borderId="248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8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83" xfId="7" applyNumberFormat="1" applyFont="1" applyFill="1" applyBorder="1" applyAlignment="1" applyProtection="1">
      <alignment horizontal="right" vertical="center"/>
      <protection locked="0"/>
    </xf>
    <xf numFmtId="3" fontId="43" fillId="0" borderId="2484" xfId="7" applyNumberFormat="1" applyFont="1" applyFill="1" applyBorder="1" applyAlignment="1" applyProtection="1">
      <alignment horizontal="center" vertical="center"/>
      <protection locked="0"/>
    </xf>
    <xf numFmtId="3" fontId="41" fillId="0" borderId="2484" xfId="7" applyNumberFormat="1" applyFont="1" applyFill="1" applyBorder="1" applyAlignment="1" applyProtection="1">
      <alignment horizontal="center" vertical="center"/>
      <protection locked="0"/>
    </xf>
    <xf numFmtId="3" fontId="41" fillId="0" borderId="2484" xfId="7" applyNumberFormat="1" applyFont="1" applyFill="1" applyBorder="1" applyAlignment="1" applyProtection="1">
      <alignment horizontal="left" vertical="center"/>
      <protection locked="0"/>
    </xf>
    <xf numFmtId="49" fontId="41" fillId="14" borderId="248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8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87" xfId="7" applyNumberFormat="1" applyFont="1" applyFill="1" applyBorder="1" applyAlignment="1" applyProtection="1">
      <alignment horizontal="right" vertical="center"/>
      <protection locked="0"/>
    </xf>
    <xf numFmtId="3" fontId="43" fillId="0" borderId="2488" xfId="7" applyNumberFormat="1" applyFont="1" applyFill="1" applyBorder="1" applyAlignment="1" applyProtection="1">
      <alignment horizontal="center" vertical="center"/>
      <protection locked="0"/>
    </xf>
    <xf numFmtId="3" fontId="41" fillId="0" borderId="2488" xfId="7" applyNumberFormat="1" applyFont="1" applyFill="1" applyBorder="1" applyAlignment="1" applyProtection="1">
      <alignment horizontal="center" vertical="center"/>
      <protection locked="0"/>
    </xf>
    <xf numFmtId="3" fontId="41" fillId="0" borderId="2488" xfId="7" applyNumberFormat="1" applyFont="1" applyFill="1" applyBorder="1" applyAlignment="1" applyProtection="1">
      <alignment horizontal="left" vertical="center"/>
      <protection locked="0"/>
    </xf>
    <xf numFmtId="49" fontId="41" fillId="14" borderId="248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91" xfId="7" applyNumberFormat="1" applyFont="1" applyFill="1" applyBorder="1" applyAlignment="1" applyProtection="1">
      <alignment horizontal="right" vertical="center"/>
      <protection locked="0"/>
    </xf>
    <xf numFmtId="3" fontId="43" fillId="0" borderId="2492" xfId="7" applyNumberFormat="1" applyFont="1" applyFill="1" applyBorder="1" applyAlignment="1" applyProtection="1">
      <alignment horizontal="center" vertical="center"/>
      <protection locked="0"/>
    </xf>
    <xf numFmtId="3" fontId="41" fillId="0" borderId="2492" xfId="7" applyNumberFormat="1" applyFont="1" applyFill="1" applyBorder="1" applyAlignment="1" applyProtection="1">
      <alignment horizontal="center" vertical="center"/>
      <protection locked="0"/>
    </xf>
    <xf numFmtId="3" fontId="41" fillId="0" borderId="2492" xfId="7" applyNumberFormat="1" applyFont="1" applyFill="1" applyBorder="1" applyAlignment="1" applyProtection="1">
      <alignment horizontal="left" vertical="center"/>
      <protection locked="0"/>
    </xf>
    <xf numFmtId="49" fontId="41" fillId="14" borderId="24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9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95" xfId="7" applyNumberFormat="1" applyFont="1" applyFill="1" applyBorder="1" applyAlignment="1" applyProtection="1">
      <alignment horizontal="right" vertical="center"/>
      <protection locked="0"/>
    </xf>
    <xf numFmtId="3" fontId="43" fillId="0" borderId="2496" xfId="7" applyNumberFormat="1" applyFont="1" applyFill="1" applyBorder="1" applyAlignment="1" applyProtection="1">
      <alignment horizontal="center" vertical="center"/>
      <protection locked="0"/>
    </xf>
    <xf numFmtId="3" fontId="41" fillId="0" borderId="2496" xfId="7" applyNumberFormat="1" applyFont="1" applyFill="1" applyBorder="1" applyAlignment="1" applyProtection="1">
      <alignment horizontal="center" vertical="center"/>
      <protection locked="0"/>
    </xf>
    <xf numFmtId="3" fontId="41" fillId="0" borderId="2496" xfId="7" applyNumberFormat="1" applyFont="1" applyFill="1" applyBorder="1" applyAlignment="1" applyProtection="1">
      <alignment horizontal="left" vertical="center"/>
      <protection locked="0"/>
    </xf>
    <xf numFmtId="49" fontId="41" fillId="14" borderId="249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498" xfId="7" applyNumberFormat="1" applyFont="1" applyFill="1" applyBorder="1" applyAlignment="1" applyProtection="1">
      <alignment horizontal="right" vertical="center"/>
      <protection locked="0"/>
    </xf>
    <xf numFmtId="3" fontId="43" fillId="0" borderId="2499" xfId="7" applyNumberFormat="1" applyFont="1" applyFill="1" applyBorder="1" applyAlignment="1" applyProtection="1">
      <alignment horizontal="center" vertical="center"/>
      <protection locked="0"/>
    </xf>
    <xf numFmtId="3" fontId="41" fillId="0" borderId="2499" xfId="7" applyNumberFormat="1" applyFont="1" applyFill="1" applyBorder="1" applyAlignment="1" applyProtection="1">
      <alignment horizontal="center" vertical="center"/>
      <protection locked="0"/>
    </xf>
    <xf numFmtId="3" fontId="41" fillId="0" borderId="2499" xfId="7" applyNumberFormat="1" applyFont="1" applyFill="1" applyBorder="1" applyAlignment="1" applyProtection="1">
      <alignment horizontal="left" vertical="center"/>
      <protection locked="0"/>
    </xf>
    <xf numFmtId="3" fontId="41" fillId="0" borderId="2500" xfId="7" applyNumberFormat="1" applyFont="1" applyFill="1" applyBorder="1" applyAlignment="1" applyProtection="1">
      <alignment horizontal="right" vertical="center"/>
      <protection locked="0"/>
    </xf>
    <xf numFmtId="49" fontId="41" fillId="14" borderId="25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03" xfId="7" applyNumberFormat="1" applyFont="1" applyFill="1" applyBorder="1" applyAlignment="1" applyProtection="1">
      <alignment horizontal="right" vertical="center"/>
      <protection locked="0"/>
    </xf>
    <xf numFmtId="3" fontId="43" fillId="0" borderId="2504" xfId="7" applyNumberFormat="1" applyFont="1" applyFill="1" applyBorder="1" applyAlignment="1" applyProtection="1">
      <alignment horizontal="center" vertical="center"/>
      <protection locked="0"/>
    </xf>
    <xf numFmtId="3" fontId="41" fillId="0" borderId="2504" xfId="7" applyNumberFormat="1" applyFont="1" applyFill="1" applyBorder="1" applyAlignment="1" applyProtection="1">
      <alignment horizontal="center" vertical="center"/>
      <protection locked="0"/>
    </xf>
    <xf numFmtId="3" fontId="41" fillId="0" borderId="2504" xfId="7" applyNumberFormat="1" applyFont="1" applyFill="1" applyBorder="1" applyAlignment="1" applyProtection="1">
      <alignment horizontal="left" vertical="center"/>
      <protection locked="0"/>
    </xf>
    <xf numFmtId="49" fontId="41" fillId="14" borderId="25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07" xfId="7" applyNumberFormat="1" applyFont="1" applyFill="1" applyBorder="1" applyAlignment="1" applyProtection="1">
      <alignment horizontal="right" vertical="center"/>
      <protection locked="0"/>
    </xf>
    <xf numFmtId="3" fontId="43" fillId="0" borderId="2508" xfId="7" applyNumberFormat="1" applyFont="1" applyFill="1" applyBorder="1" applyAlignment="1" applyProtection="1">
      <alignment horizontal="center" vertical="center"/>
      <protection locked="0"/>
    </xf>
    <xf numFmtId="3" fontId="41" fillId="0" borderId="2508" xfId="7" applyNumberFormat="1" applyFont="1" applyFill="1" applyBorder="1" applyAlignment="1" applyProtection="1">
      <alignment horizontal="center" vertical="center"/>
      <protection locked="0"/>
    </xf>
    <xf numFmtId="3" fontId="41" fillId="0" borderId="2508" xfId="7" applyNumberFormat="1" applyFont="1" applyFill="1" applyBorder="1" applyAlignment="1" applyProtection="1">
      <alignment horizontal="left" vertical="center"/>
      <protection locked="0"/>
    </xf>
    <xf numFmtId="49" fontId="41" fillId="14" borderId="250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1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11" xfId="7" applyNumberFormat="1" applyFont="1" applyFill="1" applyBorder="1" applyAlignment="1" applyProtection="1">
      <alignment horizontal="right" vertical="center"/>
      <protection locked="0"/>
    </xf>
    <xf numFmtId="3" fontId="43" fillId="0" borderId="2512" xfId="7" applyNumberFormat="1" applyFont="1" applyFill="1" applyBorder="1" applyAlignment="1" applyProtection="1">
      <alignment horizontal="center" vertical="center"/>
      <protection locked="0"/>
    </xf>
    <xf numFmtId="3" fontId="41" fillId="0" borderId="2512" xfId="7" applyNumberFormat="1" applyFont="1" applyFill="1" applyBorder="1" applyAlignment="1" applyProtection="1">
      <alignment horizontal="center" vertical="center"/>
      <protection locked="0"/>
    </xf>
    <xf numFmtId="3" fontId="41" fillId="0" borderId="2512" xfId="7" applyNumberFormat="1" applyFont="1" applyFill="1" applyBorder="1" applyAlignment="1" applyProtection="1">
      <alignment horizontal="left" vertical="center"/>
      <protection locked="0"/>
    </xf>
    <xf numFmtId="49" fontId="41" fillId="14" borderId="251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1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15" xfId="7" applyNumberFormat="1" applyFont="1" applyFill="1" applyBorder="1" applyAlignment="1" applyProtection="1">
      <alignment horizontal="right" vertical="center"/>
      <protection locked="0"/>
    </xf>
    <xf numFmtId="3" fontId="43" fillId="0" borderId="2516" xfId="7" applyNumberFormat="1" applyFont="1" applyFill="1" applyBorder="1" applyAlignment="1" applyProtection="1">
      <alignment horizontal="center" vertical="center"/>
      <protection locked="0"/>
    </xf>
    <xf numFmtId="3" fontId="41" fillId="0" borderId="2516" xfId="7" applyNumberFormat="1" applyFont="1" applyFill="1" applyBorder="1" applyAlignment="1" applyProtection="1">
      <alignment horizontal="center" vertical="center"/>
      <protection locked="0"/>
    </xf>
    <xf numFmtId="3" fontId="41" fillId="0" borderId="2516" xfId="7" applyNumberFormat="1" applyFont="1" applyFill="1" applyBorder="1" applyAlignment="1" applyProtection="1">
      <alignment horizontal="left" vertical="center"/>
      <protection locked="0"/>
    </xf>
    <xf numFmtId="49" fontId="41" fillId="14" borderId="251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1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19" xfId="7" applyNumberFormat="1" applyFont="1" applyFill="1" applyBorder="1" applyAlignment="1" applyProtection="1">
      <alignment horizontal="right" vertical="center"/>
      <protection locked="0"/>
    </xf>
    <xf numFmtId="3" fontId="43" fillId="0" borderId="2520" xfId="7" applyNumberFormat="1" applyFont="1" applyFill="1" applyBorder="1" applyAlignment="1" applyProtection="1">
      <alignment horizontal="center" vertical="center"/>
      <protection locked="0"/>
    </xf>
    <xf numFmtId="3" fontId="41" fillId="0" borderId="2520" xfId="7" applyNumberFormat="1" applyFont="1" applyFill="1" applyBorder="1" applyAlignment="1" applyProtection="1">
      <alignment horizontal="center" vertical="center"/>
      <protection locked="0"/>
    </xf>
    <xf numFmtId="3" fontId="41" fillId="0" borderId="2520" xfId="7" applyNumberFormat="1" applyFont="1" applyFill="1" applyBorder="1" applyAlignment="1" applyProtection="1">
      <alignment horizontal="left" vertical="center"/>
      <protection locked="0"/>
    </xf>
    <xf numFmtId="49" fontId="41" fillId="14" borderId="252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2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23" xfId="7" applyNumberFormat="1" applyFont="1" applyFill="1" applyBorder="1" applyAlignment="1" applyProtection="1">
      <alignment horizontal="right" vertical="center"/>
      <protection locked="0"/>
    </xf>
    <xf numFmtId="3" fontId="43" fillId="0" borderId="2524" xfId="7" applyNumberFormat="1" applyFont="1" applyFill="1" applyBorder="1" applyAlignment="1" applyProtection="1">
      <alignment horizontal="center" vertical="center"/>
      <protection locked="0"/>
    </xf>
    <xf numFmtId="3" fontId="41" fillId="0" borderId="2524" xfId="7" applyNumberFormat="1" applyFont="1" applyFill="1" applyBorder="1" applyAlignment="1" applyProtection="1">
      <alignment horizontal="center" vertical="center"/>
      <protection locked="0"/>
    </xf>
    <xf numFmtId="3" fontId="41" fillId="0" borderId="2524" xfId="7" applyNumberFormat="1" applyFont="1" applyFill="1" applyBorder="1" applyAlignment="1" applyProtection="1">
      <alignment horizontal="left" vertical="center"/>
      <protection locked="0"/>
    </xf>
    <xf numFmtId="49" fontId="41" fillId="14" borderId="252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2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27" xfId="7" applyNumberFormat="1" applyFont="1" applyFill="1" applyBorder="1" applyAlignment="1" applyProtection="1">
      <alignment horizontal="right" vertical="center"/>
      <protection locked="0"/>
    </xf>
    <xf numFmtId="3" fontId="43" fillId="0" borderId="2528" xfId="7" applyNumberFormat="1" applyFont="1" applyFill="1" applyBorder="1" applyAlignment="1" applyProtection="1">
      <alignment horizontal="center" vertical="center"/>
      <protection locked="0"/>
    </xf>
    <xf numFmtId="3" fontId="41" fillId="0" borderId="2528" xfId="7" applyNumberFormat="1" applyFont="1" applyFill="1" applyBorder="1" applyAlignment="1" applyProtection="1">
      <alignment horizontal="center" vertical="center"/>
      <protection locked="0"/>
    </xf>
    <xf numFmtId="3" fontId="41" fillId="0" borderId="2528" xfId="7" applyNumberFormat="1" applyFont="1" applyFill="1" applyBorder="1" applyAlignment="1" applyProtection="1">
      <alignment horizontal="left" vertical="center"/>
      <protection locked="0"/>
    </xf>
    <xf numFmtId="49" fontId="41" fillId="14" borderId="252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3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31" xfId="7" applyNumberFormat="1" applyFont="1" applyFill="1" applyBorder="1" applyAlignment="1" applyProtection="1">
      <alignment horizontal="right" vertical="center"/>
      <protection locked="0"/>
    </xf>
    <xf numFmtId="3" fontId="43" fillId="0" borderId="2532" xfId="7" applyNumberFormat="1" applyFont="1" applyFill="1" applyBorder="1" applyAlignment="1" applyProtection="1">
      <alignment horizontal="center" vertical="center"/>
      <protection locked="0"/>
    </xf>
    <xf numFmtId="3" fontId="41" fillId="0" borderId="2532" xfId="7" applyNumberFormat="1" applyFont="1" applyFill="1" applyBorder="1" applyAlignment="1" applyProtection="1">
      <alignment horizontal="center" vertical="center"/>
      <protection locked="0"/>
    </xf>
    <xf numFmtId="3" fontId="41" fillId="0" borderId="2532" xfId="7" applyNumberFormat="1" applyFont="1" applyFill="1" applyBorder="1" applyAlignment="1" applyProtection="1">
      <alignment horizontal="left" vertical="center"/>
      <protection locked="0"/>
    </xf>
    <xf numFmtId="49" fontId="41" fillId="14" borderId="253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3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35" xfId="7" applyNumberFormat="1" applyFont="1" applyFill="1" applyBorder="1" applyAlignment="1" applyProtection="1">
      <alignment horizontal="right" vertical="center"/>
      <protection locked="0"/>
    </xf>
    <xf numFmtId="3" fontId="43" fillId="0" borderId="2536" xfId="7" applyNumberFormat="1" applyFont="1" applyFill="1" applyBorder="1" applyAlignment="1" applyProtection="1">
      <alignment horizontal="center" vertical="center"/>
      <protection locked="0"/>
    </xf>
    <xf numFmtId="3" fontId="41" fillId="0" borderId="2536" xfId="7" applyNumberFormat="1" applyFont="1" applyFill="1" applyBorder="1" applyAlignment="1" applyProtection="1">
      <alignment horizontal="center" vertical="center"/>
      <protection locked="0"/>
    </xf>
    <xf numFmtId="3" fontId="41" fillId="0" borderId="2536" xfId="7" applyNumberFormat="1" applyFont="1" applyFill="1" applyBorder="1" applyAlignment="1" applyProtection="1">
      <alignment horizontal="left" vertical="center"/>
      <protection locked="0"/>
    </xf>
    <xf numFmtId="49" fontId="41" fillId="14" borderId="253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3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39" xfId="7" applyNumberFormat="1" applyFont="1" applyFill="1" applyBorder="1" applyAlignment="1" applyProtection="1">
      <alignment horizontal="right" vertical="center"/>
      <protection locked="0"/>
    </xf>
    <xf numFmtId="3" fontId="43" fillId="0" borderId="2540" xfId="7" applyNumberFormat="1" applyFont="1" applyFill="1" applyBorder="1" applyAlignment="1" applyProtection="1">
      <alignment horizontal="center" vertical="center"/>
      <protection locked="0"/>
    </xf>
    <xf numFmtId="3" fontId="41" fillId="0" borderId="2540" xfId="7" applyNumberFormat="1" applyFont="1" applyFill="1" applyBorder="1" applyAlignment="1" applyProtection="1">
      <alignment horizontal="center" vertical="center"/>
      <protection locked="0"/>
    </xf>
    <xf numFmtId="3" fontId="41" fillId="0" borderId="2540" xfId="7" applyNumberFormat="1" applyFont="1" applyFill="1" applyBorder="1" applyAlignment="1" applyProtection="1">
      <alignment horizontal="left" vertical="center"/>
      <protection locked="0"/>
    </xf>
    <xf numFmtId="49" fontId="41" fillId="14" borderId="25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43" xfId="7" applyNumberFormat="1" applyFont="1" applyFill="1" applyBorder="1" applyAlignment="1" applyProtection="1">
      <alignment horizontal="right" vertical="center"/>
      <protection locked="0"/>
    </xf>
    <xf numFmtId="3" fontId="43" fillId="0" borderId="2544" xfId="7" applyNumberFormat="1" applyFont="1" applyFill="1" applyBorder="1" applyAlignment="1" applyProtection="1">
      <alignment horizontal="center" vertical="center"/>
      <protection locked="0"/>
    </xf>
    <xf numFmtId="3" fontId="41" fillId="0" borderId="2544" xfId="7" applyNumberFormat="1" applyFont="1" applyFill="1" applyBorder="1" applyAlignment="1" applyProtection="1">
      <alignment horizontal="center" vertical="center"/>
      <protection locked="0"/>
    </xf>
    <xf numFmtId="3" fontId="41" fillId="0" borderId="2544" xfId="7" applyNumberFormat="1" applyFont="1" applyFill="1" applyBorder="1" applyAlignment="1" applyProtection="1">
      <alignment horizontal="left" vertical="center"/>
      <protection locked="0"/>
    </xf>
    <xf numFmtId="49" fontId="41" fillId="14" borderId="25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46" xfId="7" applyNumberFormat="1" applyFont="1" applyFill="1" applyBorder="1" applyAlignment="1" applyProtection="1">
      <alignment horizontal="right" vertical="center"/>
      <protection locked="0"/>
    </xf>
    <xf numFmtId="3" fontId="43" fillId="0" borderId="2547" xfId="7" applyNumberFormat="1" applyFont="1" applyFill="1" applyBorder="1" applyAlignment="1" applyProtection="1">
      <alignment horizontal="center" vertical="center"/>
      <protection locked="0"/>
    </xf>
    <xf numFmtId="3" fontId="41" fillId="0" borderId="2547" xfId="7" applyNumberFormat="1" applyFont="1" applyFill="1" applyBorder="1" applyAlignment="1" applyProtection="1">
      <alignment horizontal="center" vertical="center"/>
      <protection locked="0"/>
    </xf>
    <xf numFmtId="3" fontId="41" fillId="0" borderId="2547" xfId="7" applyNumberFormat="1" applyFont="1" applyFill="1" applyBorder="1" applyAlignment="1" applyProtection="1">
      <alignment horizontal="left" vertical="center"/>
      <protection locked="0"/>
    </xf>
    <xf numFmtId="49" fontId="41" fillId="14" borderId="25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50" xfId="7" applyNumberFormat="1" applyFont="1" applyFill="1" applyBorder="1" applyAlignment="1" applyProtection="1">
      <alignment horizontal="right" vertical="center"/>
      <protection locked="0"/>
    </xf>
    <xf numFmtId="3" fontId="43" fillId="0" borderId="2551" xfId="7" applyNumberFormat="1" applyFont="1" applyFill="1" applyBorder="1" applyAlignment="1" applyProtection="1">
      <alignment horizontal="center" vertical="center"/>
      <protection locked="0"/>
    </xf>
    <xf numFmtId="3" fontId="41" fillId="0" borderId="2551" xfId="7" applyNumberFormat="1" applyFont="1" applyFill="1" applyBorder="1" applyAlignment="1" applyProtection="1">
      <alignment horizontal="center" vertical="center"/>
      <protection locked="0"/>
    </xf>
    <xf numFmtId="3" fontId="41" fillId="0" borderId="2551" xfId="7" applyNumberFormat="1" applyFont="1" applyFill="1" applyBorder="1" applyAlignment="1" applyProtection="1">
      <alignment horizontal="left" vertical="center"/>
      <protection locked="0"/>
    </xf>
    <xf numFmtId="49" fontId="41" fillId="14" borderId="2552" xfId="7" applyNumberFormat="1" applyFont="1" applyFill="1" applyBorder="1" applyAlignment="1" applyProtection="1">
      <alignment vertical="center" wrapText="1"/>
      <protection locked="0"/>
    </xf>
    <xf numFmtId="49" fontId="41" fillId="14" borderId="255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5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55" xfId="7" applyNumberFormat="1" applyFont="1" applyFill="1" applyBorder="1" applyAlignment="1" applyProtection="1">
      <alignment horizontal="right" vertical="center"/>
      <protection locked="0"/>
    </xf>
    <xf numFmtId="3" fontId="43" fillId="0" borderId="2556" xfId="7" applyNumberFormat="1" applyFont="1" applyFill="1" applyBorder="1" applyAlignment="1" applyProtection="1">
      <alignment horizontal="center" vertical="center"/>
      <protection locked="0"/>
    </xf>
    <xf numFmtId="3" fontId="41" fillId="0" borderId="2556" xfId="7" applyNumberFormat="1" applyFont="1" applyFill="1" applyBorder="1" applyAlignment="1" applyProtection="1">
      <alignment horizontal="center" vertical="center"/>
      <protection locked="0"/>
    </xf>
    <xf numFmtId="3" fontId="41" fillId="0" borderId="2556" xfId="7" applyNumberFormat="1" applyFont="1" applyFill="1" applyBorder="1" applyAlignment="1" applyProtection="1">
      <alignment horizontal="left" vertical="center"/>
      <protection locked="0"/>
    </xf>
    <xf numFmtId="3" fontId="41" fillId="0" borderId="2558" xfId="7" applyNumberFormat="1" applyFont="1" applyFill="1" applyBorder="1" applyAlignment="1" applyProtection="1">
      <alignment horizontal="right" vertical="center"/>
      <protection locked="0"/>
    </xf>
    <xf numFmtId="3" fontId="41" fillId="0" borderId="2559" xfId="7" applyNumberFormat="1" applyFont="1" applyFill="1" applyBorder="1" applyAlignment="1" applyProtection="1">
      <alignment horizontal="center" vertical="center"/>
      <protection locked="0"/>
    </xf>
    <xf numFmtId="3" fontId="41" fillId="0" borderId="2560" xfId="7" applyNumberFormat="1" applyFont="1" applyFill="1" applyBorder="1" applyAlignment="1" applyProtection="1">
      <alignment horizontal="center" vertical="center"/>
      <protection locked="0"/>
    </xf>
    <xf numFmtId="49" fontId="41" fillId="14" borderId="256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6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63" xfId="7" applyNumberFormat="1" applyFont="1" applyFill="1" applyBorder="1" applyAlignment="1" applyProtection="1">
      <alignment horizontal="right" vertical="center"/>
      <protection locked="0"/>
    </xf>
    <xf numFmtId="3" fontId="43" fillId="0" borderId="2564" xfId="7" applyNumberFormat="1" applyFont="1" applyFill="1" applyBorder="1" applyAlignment="1" applyProtection="1">
      <alignment horizontal="center" vertical="center"/>
      <protection locked="0"/>
    </xf>
    <xf numFmtId="3" fontId="41" fillId="0" borderId="2564" xfId="7" applyNumberFormat="1" applyFont="1" applyFill="1" applyBorder="1" applyAlignment="1" applyProtection="1">
      <alignment horizontal="center" vertical="center"/>
      <protection locked="0"/>
    </xf>
    <xf numFmtId="3" fontId="41" fillId="0" borderId="2564" xfId="7" applyNumberFormat="1" applyFont="1" applyFill="1" applyBorder="1" applyAlignment="1" applyProtection="1">
      <alignment horizontal="left" vertical="center"/>
      <protection locked="0"/>
    </xf>
    <xf numFmtId="49" fontId="41" fillId="14" borderId="256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6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66" xfId="7" applyNumberFormat="1" applyFont="1" applyFill="1" applyBorder="1" applyAlignment="1" applyProtection="1">
      <alignment horizontal="right" vertical="center"/>
      <protection locked="0"/>
    </xf>
    <xf numFmtId="3" fontId="43" fillId="0" borderId="2567" xfId="7" applyNumberFormat="1" applyFont="1" applyFill="1" applyBorder="1" applyAlignment="1" applyProtection="1">
      <alignment horizontal="center" vertical="center"/>
      <protection locked="0"/>
    </xf>
    <xf numFmtId="3" fontId="41" fillId="0" borderId="2567" xfId="7" applyNumberFormat="1" applyFont="1" applyFill="1" applyBorder="1" applyAlignment="1" applyProtection="1">
      <alignment horizontal="center" vertical="center"/>
      <protection locked="0"/>
    </xf>
    <xf numFmtId="3" fontId="41" fillId="0" borderId="2567" xfId="7" applyNumberFormat="1" applyFont="1" applyFill="1" applyBorder="1" applyAlignment="1" applyProtection="1">
      <alignment horizontal="left" vertical="center"/>
      <protection locked="0"/>
    </xf>
    <xf numFmtId="3" fontId="43" fillId="0" borderId="2569" xfId="7" applyNumberFormat="1" applyFont="1" applyFill="1" applyBorder="1" applyAlignment="1" applyProtection="1">
      <alignment horizontal="right" vertical="center"/>
      <protection locked="0"/>
    </xf>
    <xf numFmtId="3" fontId="43" fillId="0" borderId="2570" xfId="7" applyNumberFormat="1" applyFont="1" applyFill="1" applyBorder="1" applyAlignment="1" applyProtection="1">
      <alignment horizontal="center" vertical="center"/>
      <protection locked="0"/>
    </xf>
    <xf numFmtId="3" fontId="41" fillId="0" borderId="2570" xfId="7" applyNumberFormat="1" applyFont="1" applyFill="1" applyBorder="1" applyAlignment="1" applyProtection="1">
      <alignment horizontal="center" vertical="center"/>
      <protection locked="0"/>
    </xf>
    <xf numFmtId="3" fontId="41" fillId="0" borderId="2570" xfId="7" applyNumberFormat="1" applyFont="1" applyFill="1" applyBorder="1" applyAlignment="1" applyProtection="1">
      <alignment horizontal="left" vertical="center"/>
      <protection locked="0"/>
    </xf>
    <xf numFmtId="3" fontId="41" fillId="0" borderId="2569" xfId="7" applyNumberFormat="1" applyFont="1" applyFill="1" applyBorder="1" applyAlignment="1" applyProtection="1">
      <alignment horizontal="right" vertical="center"/>
      <protection locked="0"/>
    </xf>
    <xf numFmtId="49" fontId="41" fillId="14" borderId="2572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575" xfId="7" applyNumberFormat="1" applyFont="1" applyFill="1" applyBorder="1" applyAlignment="1" applyProtection="1">
      <alignment horizontal="right" vertical="center"/>
      <protection locked="0"/>
    </xf>
    <xf numFmtId="3" fontId="43" fillId="0" borderId="2576" xfId="7" applyNumberFormat="1" applyFont="1" applyFill="1" applyBorder="1" applyAlignment="1" applyProtection="1">
      <alignment horizontal="center" vertical="center"/>
      <protection locked="0"/>
    </xf>
    <xf numFmtId="3" fontId="41" fillId="0" borderId="2576" xfId="7" applyNumberFormat="1" applyFont="1" applyFill="1" applyBorder="1" applyAlignment="1" applyProtection="1">
      <alignment horizontal="center" vertical="center"/>
      <protection locked="0"/>
    </xf>
    <xf numFmtId="3" fontId="41" fillId="0" borderId="2576" xfId="7" applyNumberFormat="1" applyFont="1" applyFill="1" applyBorder="1" applyAlignment="1" applyProtection="1">
      <alignment horizontal="left" vertical="center"/>
      <protection locked="0"/>
    </xf>
    <xf numFmtId="49" fontId="41" fillId="14" borderId="257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7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79" xfId="7" applyNumberFormat="1" applyFont="1" applyFill="1" applyBorder="1" applyAlignment="1" applyProtection="1">
      <alignment horizontal="right" vertical="center"/>
      <protection locked="0"/>
    </xf>
    <xf numFmtId="3" fontId="43" fillId="0" borderId="2580" xfId="7" applyNumberFormat="1" applyFont="1" applyFill="1" applyBorder="1" applyAlignment="1" applyProtection="1">
      <alignment horizontal="center" vertical="center"/>
      <protection locked="0"/>
    </xf>
    <xf numFmtId="3" fontId="41" fillId="0" borderId="2580" xfId="7" applyNumberFormat="1" applyFont="1" applyFill="1" applyBorder="1" applyAlignment="1" applyProtection="1">
      <alignment horizontal="center" vertical="center"/>
      <protection locked="0"/>
    </xf>
    <xf numFmtId="3" fontId="41" fillId="0" borderId="2580" xfId="7" applyNumberFormat="1" applyFont="1" applyFill="1" applyBorder="1" applyAlignment="1" applyProtection="1">
      <alignment horizontal="left" vertical="center"/>
      <protection locked="0"/>
    </xf>
    <xf numFmtId="49" fontId="41" fillId="14" borderId="258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8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83" xfId="7" applyNumberFormat="1" applyFont="1" applyFill="1" applyBorder="1" applyAlignment="1" applyProtection="1">
      <alignment horizontal="right" vertical="center"/>
      <protection locked="0"/>
    </xf>
    <xf numFmtId="3" fontId="43" fillId="0" borderId="2584" xfId="7" applyNumberFormat="1" applyFont="1" applyFill="1" applyBorder="1" applyAlignment="1" applyProtection="1">
      <alignment horizontal="center" vertical="center"/>
      <protection locked="0"/>
    </xf>
    <xf numFmtId="3" fontId="41" fillId="0" borderId="2584" xfId="7" applyNumberFormat="1" applyFont="1" applyFill="1" applyBorder="1" applyAlignment="1" applyProtection="1">
      <alignment horizontal="center" vertical="center"/>
      <protection locked="0"/>
    </xf>
    <xf numFmtId="3" fontId="41" fillId="0" borderId="2584" xfId="7" applyNumberFormat="1" applyFont="1" applyFill="1" applyBorder="1" applyAlignment="1" applyProtection="1">
      <alignment horizontal="left" vertical="center"/>
      <protection locked="0"/>
    </xf>
    <xf numFmtId="49" fontId="41" fillId="14" borderId="258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8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87" xfId="7" applyNumberFormat="1" applyFont="1" applyFill="1" applyBorder="1" applyAlignment="1" applyProtection="1">
      <alignment horizontal="right" vertical="center"/>
      <protection locked="0"/>
    </xf>
    <xf numFmtId="3" fontId="43" fillId="0" borderId="2588" xfId="7" applyNumberFormat="1" applyFont="1" applyFill="1" applyBorder="1" applyAlignment="1" applyProtection="1">
      <alignment horizontal="center" vertical="center"/>
      <protection locked="0"/>
    </xf>
    <xf numFmtId="3" fontId="41" fillId="0" borderId="2588" xfId="7" applyNumberFormat="1" applyFont="1" applyFill="1" applyBorder="1" applyAlignment="1" applyProtection="1">
      <alignment horizontal="center" vertical="center"/>
      <protection locked="0"/>
    </xf>
    <xf numFmtId="3" fontId="41" fillId="0" borderId="2588" xfId="7" applyNumberFormat="1" applyFont="1" applyFill="1" applyBorder="1" applyAlignment="1" applyProtection="1">
      <alignment horizontal="left" vertical="center"/>
      <protection locked="0"/>
    </xf>
    <xf numFmtId="49" fontId="41" fillId="14" borderId="258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91" xfId="7" applyNumberFormat="1" applyFont="1" applyFill="1" applyBorder="1" applyAlignment="1" applyProtection="1">
      <alignment horizontal="right" vertical="center"/>
      <protection locked="0"/>
    </xf>
    <xf numFmtId="3" fontId="43" fillId="0" borderId="2592" xfId="7" applyNumberFormat="1" applyFont="1" applyFill="1" applyBorder="1" applyAlignment="1" applyProtection="1">
      <alignment horizontal="center" vertical="center"/>
      <protection locked="0"/>
    </xf>
    <xf numFmtId="3" fontId="41" fillId="0" borderId="2592" xfId="7" applyNumberFormat="1" applyFont="1" applyFill="1" applyBorder="1" applyAlignment="1" applyProtection="1">
      <alignment horizontal="center" vertical="center"/>
      <protection locked="0"/>
    </xf>
    <xf numFmtId="3" fontId="41" fillId="0" borderId="2592" xfId="7" applyNumberFormat="1" applyFont="1" applyFill="1" applyBorder="1" applyAlignment="1" applyProtection="1">
      <alignment horizontal="left" vertical="center"/>
      <protection locked="0"/>
    </xf>
    <xf numFmtId="49" fontId="41" fillId="14" borderId="25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9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95" xfId="7" applyNumberFormat="1" applyFont="1" applyFill="1" applyBorder="1" applyAlignment="1" applyProtection="1">
      <alignment horizontal="right" vertical="center"/>
      <protection locked="0"/>
    </xf>
    <xf numFmtId="3" fontId="43" fillId="0" borderId="2596" xfId="7" applyNumberFormat="1" applyFont="1" applyFill="1" applyBorder="1" applyAlignment="1" applyProtection="1">
      <alignment horizontal="center" vertical="center"/>
      <protection locked="0"/>
    </xf>
    <xf numFmtId="3" fontId="41" fillId="0" borderId="2596" xfId="7" applyNumberFormat="1" applyFont="1" applyFill="1" applyBorder="1" applyAlignment="1" applyProtection="1">
      <alignment horizontal="center" vertical="center"/>
      <protection locked="0"/>
    </xf>
    <xf numFmtId="3" fontId="41" fillId="0" borderId="2596" xfId="7" applyNumberFormat="1" applyFont="1" applyFill="1" applyBorder="1" applyAlignment="1" applyProtection="1">
      <alignment horizontal="left" vertical="center"/>
      <protection locked="0"/>
    </xf>
    <xf numFmtId="49" fontId="41" fillId="14" borderId="259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9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599" xfId="7" applyNumberFormat="1" applyFont="1" applyFill="1" applyBorder="1" applyAlignment="1" applyProtection="1">
      <alignment horizontal="right" vertical="center"/>
      <protection locked="0"/>
    </xf>
    <xf numFmtId="3" fontId="43" fillId="0" borderId="2600" xfId="7" applyNumberFormat="1" applyFont="1" applyFill="1" applyBorder="1" applyAlignment="1" applyProtection="1">
      <alignment horizontal="center" vertical="center"/>
      <protection locked="0"/>
    </xf>
    <xf numFmtId="3" fontId="41" fillId="0" borderId="2600" xfId="7" applyNumberFormat="1" applyFont="1" applyFill="1" applyBorder="1" applyAlignment="1" applyProtection="1">
      <alignment horizontal="center" vertical="center"/>
      <protection locked="0"/>
    </xf>
    <xf numFmtId="3" fontId="41" fillId="0" borderId="2600" xfId="7" applyNumberFormat="1" applyFont="1" applyFill="1" applyBorder="1" applyAlignment="1" applyProtection="1">
      <alignment horizontal="left" vertical="center"/>
      <protection locked="0"/>
    </xf>
    <xf numFmtId="49" fontId="41" fillId="14" borderId="26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03" xfId="7" applyNumberFormat="1" applyFont="1" applyFill="1" applyBorder="1" applyAlignment="1" applyProtection="1">
      <alignment horizontal="right" vertical="center"/>
      <protection locked="0"/>
    </xf>
    <xf numFmtId="3" fontId="43" fillId="0" borderId="2604" xfId="7" applyNumberFormat="1" applyFont="1" applyFill="1" applyBorder="1" applyAlignment="1" applyProtection="1">
      <alignment horizontal="center" vertical="center"/>
      <protection locked="0"/>
    </xf>
    <xf numFmtId="3" fontId="41" fillId="0" borderId="2604" xfId="7" applyNumberFormat="1" applyFont="1" applyFill="1" applyBorder="1" applyAlignment="1" applyProtection="1">
      <alignment horizontal="center" vertical="center"/>
      <protection locked="0"/>
    </xf>
    <xf numFmtId="3" fontId="41" fillId="0" borderId="2604" xfId="7" applyNumberFormat="1" applyFont="1" applyFill="1" applyBorder="1" applyAlignment="1" applyProtection="1">
      <alignment horizontal="left" vertical="center"/>
      <protection locked="0"/>
    </xf>
    <xf numFmtId="49" fontId="41" fillId="14" borderId="26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07" xfId="7" applyNumberFormat="1" applyFont="1" applyFill="1" applyBorder="1" applyAlignment="1" applyProtection="1">
      <alignment horizontal="right" vertical="center"/>
      <protection locked="0"/>
    </xf>
    <xf numFmtId="3" fontId="43" fillId="0" borderId="2608" xfId="7" applyNumberFormat="1" applyFont="1" applyFill="1" applyBorder="1" applyAlignment="1" applyProtection="1">
      <alignment horizontal="center" vertical="center"/>
      <protection locked="0"/>
    </xf>
    <xf numFmtId="3" fontId="41" fillId="0" borderId="2608" xfId="7" applyNumberFormat="1" applyFont="1" applyFill="1" applyBorder="1" applyAlignment="1" applyProtection="1">
      <alignment horizontal="center" vertical="center"/>
      <protection locked="0"/>
    </xf>
    <xf numFmtId="3" fontId="41" fillId="0" borderId="2608" xfId="7" applyNumberFormat="1" applyFont="1" applyFill="1" applyBorder="1" applyAlignment="1" applyProtection="1">
      <alignment horizontal="left" vertical="center"/>
      <protection locked="0"/>
    </xf>
    <xf numFmtId="49" fontId="41" fillId="14" borderId="260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1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11" xfId="7" applyNumberFormat="1" applyFont="1" applyFill="1" applyBorder="1" applyAlignment="1" applyProtection="1">
      <alignment horizontal="right" vertical="center"/>
      <protection locked="0"/>
    </xf>
    <xf numFmtId="3" fontId="43" fillId="0" borderId="2612" xfId="7" applyNumberFormat="1" applyFont="1" applyFill="1" applyBorder="1" applyAlignment="1" applyProtection="1">
      <alignment horizontal="center" vertical="center"/>
      <protection locked="0"/>
    </xf>
    <xf numFmtId="3" fontId="41" fillId="0" borderId="2612" xfId="7" applyNumberFormat="1" applyFont="1" applyFill="1" applyBorder="1" applyAlignment="1" applyProtection="1">
      <alignment horizontal="center" vertical="center"/>
      <protection locked="0"/>
    </xf>
    <xf numFmtId="3" fontId="41" fillId="0" borderId="2612" xfId="7" applyNumberFormat="1" applyFont="1" applyFill="1" applyBorder="1" applyAlignment="1" applyProtection="1">
      <alignment horizontal="left" vertical="center"/>
      <protection locked="0"/>
    </xf>
    <xf numFmtId="49" fontId="41" fillId="14" borderId="261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1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15" xfId="7" applyNumberFormat="1" applyFont="1" applyFill="1" applyBorder="1" applyAlignment="1" applyProtection="1">
      <alignment horizontal="right" vertical="center"/>
      <protection locked="0"/>
    </xf>
    <xf numFmtId="3" fontId="43" fillId="0" borderId="2616" xfId="7" applyNumberFormat="1" applyFont="1" applyFill="1" applyBorder="1" applyAlignment="1" applyProtection="1">
      <alignment horizontal="center" vertical="center"/>
      <protection locked="0"/>
    </xf>
    <xf numFmtId="3" fontId="41" fillId="0" borderId="2616" xfId="7" applyNumberFormat="1" applyFont="1" applyFill="1" applyBorder="1" applyAlignment="1" applyProtection="1">
      <alignment horizontal="center" vertical="center"/>
      <protection locked="0"/>
    </xf>
    <xf numFmtId="3" fontId="41" fillId="0" borderId="2616" xfId="7" applyNumberFormat="1" applyFont="1" applyFill="1" applyBorder="1" applyAlignment="1" applyProtection="1">
      <alignment horizontal="left" vertical="center"/>
      <protection locked="0"/>
    </xf>
    <xf numFmtId="49" fontId="41" fillId="14" borderId="261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1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19" xfId="7" applyNumberFormat="1" applyFont="1" applyFill="1" applyBorder="1" applyAlignment="1" applyProtection="1">
      <alignment horizontal="right" vertical="center"/>
      <protection locked="0"/>
    </xf>
    <xf numFmtId="3" fontId="43" fillId="0" borderId="2620" xfId="7" applyNumberFormat="1" applyFont="1" applyFill="1" applyBorder="1" applyAlignment="1" applyProtection="1">
      <alignment horizontal="center" vertical="center"/>
      <protection locked="0"/>
    </xf>
    <xf numFmtId="3" fontId="41" fillId="0" borderId="2620" xfId="7" applyNumberFormat="1" applyFont="1" applyFill="1" applyBorder="1" applyAlignment="1" applyProtection="1">
      <alignment horizontal="center" vertical="center"/>
      <protection locked="0"/>
    </xf>
    <xf numFmtId="3" fontId="41" fillId="0" borderId="2620" xfId="7" applyNumberFormat="1" applyFont="1" applyFill="1" applyBorder="1" applyAlignment="1" applyProtection="1">
      <alignment horizontal="left" vertical="center"/>
      <protection locked="0"/>
    </xf>
    <xf numFmtId="49" fontId="41" fillId="14" borderId="262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2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23" xfId="7" applyNumberFormat="1" applyFont="1" applyFill="1" applyBorder="1" applyAlignment="1" applyProtection="1">
      <alignment horizontal="right" vertical="center"/>
      <protection locked="0"/>
    </xf>
    <xf numFmtId="3" fontId="43" fillId="0" borderId="2624" xfId="7" applyNumberFormat="1" applyFont="1" applyFill="1" applyBorder="1" applyAlignment="1" applyProtection="1">
      <alignment horizontal="center" vertical="center"/>
      <protection locked="0"/>
    </xf>
    <xf numFmtId="3" fontId="41" fillId="0" borderId="2624" xfId="7" applyNumberFormat="1" applyFont="1" applyFill="1" applyBorder="1" applyAlignment="1" applyProtection="1">
      <alignment horizontal="center" vertical="center"/>
      <protection locked="0"/>
    </xf>
    <xf numFmtId="3" fontId="41" fillId="0" borderId="2624" xfId="7" applyNumberFormat="1" applyFont="1" applyFill="1" applyBorder="1" applyAlignment="1" applyProtection="1">
      <alignment horizontal="left" vertical="center"/>
      <protection locked="0"/>
    </xf>
    <xf numFmtId="49" fontId="41" fillId="14" borderId="262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2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27" xfId="7" applyNumberFormat="1" applyFont="1" applyFill="1" applyBorder="1" applyAlignment="1" applyProtection="1">
      <alignment horizontal="right" vertical="center"/>
      <protection locked="0"/>
    </xf>
    <xf numFmtId="3" fontId="43" fillId="0" borderId="2628" xfId="7" applyNumberFormat="1" applyFont="1" applyFill="1" applyBorder="1" applyAlignment="1" applyProtection="1">
      <alignment horizontal="center" vertical="center"/>
      <protection locked="0"/>
    </xf>
    <xf numFmtId="3" fontId="41" fillId="0" borderId="2628" xfId="7" applyNumberFormat="1" applyFont="1" applyFill="1" applyBorder="1" applyAlignment="1" applyProtection="1">
      <alignment horizontal="center" vertical="center"/>
      <protection locked="0"/>
    </xf>
    <xf numFmtId="3" fontId="41" fillId="0" borderId="2628" xfId="7" applyNumberFormat="1" applyFont="1" applyFill="1" applyBorder="1" applyAlignment="1" applyProtection="1">
      <alignment horizontal="left" vertical="center"/>
      <protection locked="0"/>
    </xf>
    <xf numFmtId="49" fontId="41" fillId="14" borderId="262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3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31" xfId="7" applyNumberFormat="1" applyFont="1" applyFill="1" applyBorder="1" applyAlignment="1" applyProtection="1">
      <alignment horizontal="right" vertical="center"/>
      <protection locked="0"/>
    </xf>
    <xf numFmtId="3" fontId="43" fillId="0" borderId="2632" xfId="7" applyNumberFormat="1" applyFont="1" applyFill="1" applyBorder="1" applyAlignment="1" applyProtection="1">
      <alignment horizontal="center" vertical="center"/>
      <protection locked="0"/>
    </xf>
    <xf numFmtId="3" fontId="41" fillId="0" borderId="2632" xfId="7" applyNumberFormat="1" applyFont="1" applyFill="1" applyBorder="1" applyAlignment="1" applyProtection="1">
      <alignment horizontal="center" vertical="center"/>
      <protection locked="0"/>
    </xf>
    <xf numFmtId="3" fontId="41" fillId="0" borderId="2632" xfId="7" applyNumberFormat="1" applyFont="1" applyFill="1" applyBorder="1" applyAlignment="1" applyProtection="1">
      <alignment horizontal="left" vertical="center"/>
      <protection locked="0"/>
    </xf>
    <xf numFmtId="49" fontId="41" fillId="14" borderId="263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3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35" xfId="7" applyNumberFormat="1" applyFont="1" applyFill="1" applyBorder="1" applyAlignment="1" applyProtection="1">
      <alignment horizontal="right" vertical="center"/>
      <protection locked="0"/>
    </xf>
    <xf numFmtId="3" fontId="43" fillId="0" borderId="2636" xfId="7" applyNumberFormat="1" applyFont="1" applyFill="1" applyBorder="1" applyAlignment="1" applyProtection="1">
      <alignment horizontal="center" vertical="center"/>
      <protection locked="0"/>
    </xf>
    <xf numFmtId="3" fontId="41" fillId="0" borderId="2636" xfId="7" applyNumberFormat="1" applyFont="1" applyFill="1" applyBorder="1" applyAlignment="1" applyProtection="1">
      <alignment horizontal="center" vertical="center"/>
      <protection locked="0"/>
    </xf>
    <xf numFmtId="3" fontId="41" fillId="0" borderId="2636" xfId="7" applyNumberFormat="1" applyFont="1" applyFill="1" applyBorder="1" applyAlignment="1" applyProtection="1">
      <alignment horizontal="left" vertical="center"/>
      <protection locked="0"/>
    </xf>
    <xf numFmtId="49" fontId="41" fillId="14" borderId="263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3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39" xfId="7" applyNumberFormat="1" applyFont="1" applyFill="1" applyBorder="1" applyAlignment="1" applyProtection="1">
      <alignment horizontal="right" vertical="center"/>
      <protection locked="0"/>
    </xf>
    <xf numFmtId="3" fontId="43" fillId="0" borderId="2640" xfId="7" applyNumberFormat="1" applyFont="1" applyFill="1" applyBorder="1" applyAlignment="1" applyProtection="1">
      <alignment horizontal="center" vertical="center"/>
      <protection locked="0"/>
    </xf>
    <xf numFmtId="3" fontId="41" fillId="0" borderId="2640" xfId="7" applyNumberFormat="1" applyFont="1" applyFill="1" applyBorder="1" applyAlignment="1" applyProtection="1">
      <alignment horizontal="center" vertical="center"/>
      <protection locked="0"/>
    </xf>
    <xf numFmtId="3" fontId="41" fillId="0" borderId="2640" xfId="7" applyNumberFormat="1" applyFont="1" applyFill="1" applyBorder="1" applyAlignment="1" applyProtection="1">
      <alignment horizontal="left" vertical="center"/>
      <protection locked="0"/>
    </xf>
    <xf numFmtId="49" fontId="41" fillId="14" borderId="26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4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643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644" xfId="7" applyNumberFormat="1" applyFont="1" applyFill="1" applyBorder="1" applyAlignment="1" applyProtection="1">
      <alignment horizontal="right" vertical="center"/>
      <protection locked="0"/>
    </xf>
    <xf numFmtId="3" fontId="43" fillId="0" borderId="2645" xfId="7" applyNumberFormat="1" applyFont="1" applyFill="1" applyBorder="1" applyAlignment="1" applyProtection="1">
      <alignment horizontal="center" vertical="center"/>
      <protection locked="0"/>
    </xf>
    <xf numFmtId="3" fontId="41" fillId="0" borderId="2645" xfId="7" applyNumberFormat="1" applyFont="1" applyFill="1" applyBorder="1" applyAlignment="1" applyProtection="1">
      <alignment horizontal="center" vertical="center"/>
      <protection locked="0"/>
    </xf>
    <xf numFmtId="3" fontId="41" fillId="0" borderId="2645" xfId="7" applyNumberFormat="1" applyFont="1" applyFill="1" applyBorder="1" applyAlignment="1" applyProtection="1">
      <alignment horizontal="left" vertical="center"/>
      <protection locked="0"/>
    </xf>
    <xf numFmtId="49" fontId="41" fillId="14" borderId="2646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647" xfId="7" applyNumberFormat="1" applyFont="1" applyFill="1" applyBorder="1" applyAlignment="1" applyProtection="1">
      <alignment horizontal="right" vertical="center"/>
      <protection locked="0"/>
    </xf>
    <xf numFmtId="3" fontId="43" fillId="0" borderId="2648" xfId="7" applyNumberFormat="1" applyFont="1" applyFill="1" applyBorder="1" applyAlignment="1" applyProtection="1">
      <alignment horizontal="center" vertical="center"/>
      <protection locked="0"/>
    </xf>
    <xf numFmtId="3" fontId="41" fillId="0" borderId="2648" xfId="7" applyNumberFormat="1" applyFont="1" applyFill="1" applyBorder="1" applyAlignment="1" applyProtection="1">
      <alignment horizontal="center" vertical="center"/>
      <protection locked="0"/>
    </xf>
    <xf numFmtId="3" fontId="41" fillId="0" borderId="2648" xfId="7" applyNumberFormat="1" applyFont="1" applyFill="1" applyBorder="1" applyAlignment="1" applyProtection="1">
      <alignment horizontal="left" vertical="center"/>
      <protection locked="0"/>
    </xf>
    <xf numFmtId="49" fontId="41" fillId="14" borderId="2649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650" xfId="7" applyNumberFormat="1" applyFont="1" applyFill="1" applyBorder="1" applyAlignment="1" applyProtection="1">
      <alignment horizontal="right" vertical="center"/>
      <protection locked="0"/>
    </xf>
    <xf numFmtId="3" fontId="43" fillId="0" borderId="2651" xfId="7" applyNumberFormat="1" applyFont="1" applyFill="1" applyBorder="1" applyAlignment="1" applyProtection="1">
      <alignment horizontal="center" vertical="center"/>
      <protection locked="0"/>
    </xf>
    <xf numFmtId="3" fontId="41" fillId="0" borderId="2651" xfId="7" applyNumberFormat="1" applyFont="1" applyFill="1" applyBorder="1" applyAlignment="1" applyProtection="1">
      <alignment horizontal="center" vertical="center"/>
      <protection locked="0"/>
    </xf>
    <xf numFmtId="3" fontId="41" fillId="0" borderId="2651" xfId="7" applyNumberFormat="1" applyFont="1" applyFill="1" applyBorder="1" applyAlignment="1" applyProtection="1">
      <alignment horizontal="left" vertical="center"/>
      <protection locked="0"/>
    </xf>
    <xf numFmtId="49" fontId="41" fillId="14" borderId="26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53" xfId="7" applyNumberFormat="1" applyFont="1" applyFill="1" applyBorder="1" applyAlignment="1" applyProtection="1">
      <alignment horizontal="right" vertical="center"/>
      <protection locked="0"/>
    </xf>
    <xf numFmtId="3" fontId="43" fillId="0" borderId="2654" xfId="7" applyNumberFormat="1" applyFont="1" applyFill="1" applyBorder="1" applyAlignment="1" applyProtection="1">
      <alignment horizontal="center" vertical="center"/>
      <protection locked="0"/>
    </xf>
    <xf numFmtId="3" fontId="41" fillId="0" borderId="2654" xfId="7" applyNumberFormat="1" applyFont="1" applyFill="1" applyBorder="1" applyAlignment="1" applyProtection="1">
      <alignment horizontal="center" vertical="center"/>
      <protection locked="0"/>
    </xf>
    <xf numFmtId="3" fontId="41" fillId="0" borderId="2654" xfId="7" applyNumberFormat="1" applyFont="1" applyFill="1" applyBorder="1" applyAlignment="1" applyProtection="1">
      <alignment horizontal="left" vertical="center"/>
      <protection locked="0"/>
    </xf>
    <xf numFmtId="49" fontId="41" fillId="14" borderId="265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56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58" xfId="7" applyNumberFormat="1" applyFont="1" applyFill="1" applyBorder="1" applyAlignment="1" applyProtection="1">
      <alignment horizontal="right" vertical="center"/>
      <protection locked="0"/>
    </xf>
    <xf numFmtId="3" fontId="43" fillId="0" borderId="2659" xfId="7" applyNumberFormat="1" applyFont="1" applyFill="1" applyBorder="1" applyAlignment="1" applyProtection="1">
      <alignment horizontal="center" vertical="center"/>
      <protection locked="0"/>
    </xf>
    <xf numFmtId="3" fontId="41" fillId="0" borderId="2659" xfId="7" applyNumberFormat="1" applyFont="1" applyFill="1" applyBorder="1" applyAlignment="1" applyProtection="1">
      <alignment horizontal="center" vertical="center"/>
      <protection locked="0"/>
    </xf>
    <xf numFmtId="3" fontId="41" fillId="0" borderId="2659" xfId="7" applyNumberFormat="1" applyFont="1" applyFill="1" applyBorder="1" applyAlignment="1" applyProtection="1">
      <alignment horizontal="left" vertical="center"/>
      <protection locked="0"/>
    </xf>
    <xf numFmtId="49" fontId="41" fillId="14" borderId="2660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661" xfId="7" applyNumberFormat="1" applyFont="1" applyFill="1" applyBorder="1" applyAlignment="1" applyProtection="1">
      <alignment horizontal="right" vertical="center"/>
      <protection locked="0"/>
    </xf>
    <xf numFmtId="3" fontId="43" fillId="0" borderId="2662" xfId="7" applyNumberFormat="1" applyFont="1" applyFill="1" applyBorder="1" applyAlignment="1" applyProtection="1">
      <alignment horizontal="center" vertical="center"/>
      <protection locked="0"/>
    </xf>
    <xf numFmtId="3" fontId="41" fillId="0" borderId="2662" xfId="7" applyNumberFormat="1" applyFont="1" applyFill="1" applyBorder="1" applyAlignment="1" applyProtection="1">
      <alignment horizontal="center" vertical="center"/>
      <protection locked="0"/>
    </xf>
    <xf numFmtId="3" fontId="41" fillId="0" borderId="2662" xfId="7" applyNumberFormat="1" applyFont="1" applyFill="1" applyBorder="1" applyAlignment="1" applyProtection="1">
      <alignment horizontal="left" vertical="center"/>
      <protection locked="0"/>
    </xf>
    <xf numFmtId="49" fontId="41" fillId="14" borderId="2663" xfId="7" applyNumberFormat="1" applyFont="1" applyFill="1" applyBorder="1" applyAlignment="1" applyProtection="1">
      <alignment horizontal="center" vertical="center" wrapText="1"/>
      <protection locked="0"/>
    </xf>
    <xf numFmtId="2" fontId="41" fillId="0" borderId="0" xfId="7" applyNumberFormat="1" applyFont="1" applyFill="1" applyBorder="1" applyAlignment="1" applyProtection="1">
      <alignment vertical="center" wrapText="1"/>
      <protection locked="0"/>
    </xf>
    <xf numFmtId="3" fontId="41" fillId="0" borderId="2664" xfId="7" applyNumberFormat="1" applyFont="1" applyFill="1" applyBorder="1" applyAlignment="1" applyProtection="1">
      <alignment horizontal="right" vertical="center"/>
      <protection locked="0"/>
    </xf>
    <xf numFmtId="3" fontId="43" fillId="0" borderId="2665" xfId="7" applyNumberFormat="1" applyFont="1" applyFill="1" applyBorder="1" applyAlignment="1" applyProtection="1">
      <alignment horizontal="center" vertical="center"/>
      <protection locked="0"/>
    </xf>
    <xf numFmtId="3" fontId="41" fillId="0" borderId="2665" xfId="7" applyNumberFormat="1" applyFont="1" applyFill="1" applyBorder="1" applyAlignment="1" applyProtection="1">
      <alignment horizontal="center" vertical="center"/>
      <protection locked="0"/>
    </xf>
    <xf numFmtId="3" fontId="41" fillId="0" borderId="2665" xfId="7" applyNumberFormat="1" applyFont="1" applyFill="1" applyBorder="1" applyAlignment="1" applyProtection="1">
      <alignment horizontal="left" vertical="center"/>
      <protection locked="0"/>
    </xf>
    <xf numFmtId="3" fontId="41" fillId="0" borderId="2668" xfId="7" applyNumberFormat="1" applyFont="1" applyFill="1" applyBorder="1" applyAlignment="1" applyProtection="1">
      <alignment horizontal="right" vertical="center"/>
      <protection locked="0"/>
    </xf>
    <xf numFmtId="3" fontId="43" fillId="0" borderId="2669" xfId="7" applyNumberFormat="1" applyFont="1" applyFill="1" applyBorder="1" applyAlignment="1" applyProtection="1">
      <alignment horizontal="center" vertical="center"/>
      <protection locked="0"/>
    </xf>
    <xf numFmtId="3" fontId="41" fillId="0" borderId="2669" xfId="7" applyNumberFormat="1" applyFont="1" applyFill="1" applyBorder="1" applyAlignment="1" applyProtection="1">
      <alignment horizontal="center" vertical="center"/>
      <protection locked="0"/>
    </xf>
    <xf numFmtId="3" fontId="41" fillId="0" borderId="2669" xfId="7" applyNumberFormat="1" applyFont="1" applyFill="1" applyBorder="1" applyAlignment="1" applyProtection="1">
      <alignment horizontal="left" vertical="center"/>
      <protection locked="0"/>
    </xf>
    <xf numFmtId="49" fontId="41" fillId="0" borderId="267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56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71" xfId="7" applyNumberFormat="1" applyFont="1" applyFill="1" applyBorder="1" applyAlignment="1" applyProtection="1">
      <alignment horizontal="right" vertical="center"/>
      <protection locked="0"/>
    </xf>
    <xf numFmtId="3" fontId="43" fillId="0" borderId="2672" xfId="7" applyNumberFormat="1" applyFont="1" applyFill="1" applyBorder="1" applyAlignment="1" applyProtection="1">
      <alignment horizontal="center" vertical="center"/>
      <protection locked="0"/>
    </xf>
    <xf numFmtId="3" fontId="41" fillId="0" borderId="2672" xfId="7" applyNumberFormat="1" applyFont="1" applyFill="1" applyBorder="1" applyAlignment="1" applyProtection="1">
      <alignment horizontal="center" vertical="center"/>
      <protection locked="0"/>
    </xf>
    <xf numFmtId="3" fontId="41" fillId="0" borderId="2672" xfId="7" applyNumberFormat="1" applyFont="1" applyFill="1" applyBorder="1" applyAlignment="1" applyProtection="1">
      <alignment horizontal="left" vertical="center"/>
      <protection locked="0"/>
    </xf>
    <xf numFmtId="49" fontId="41" fillId="0" borderId="2673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674" xfId="7" applyNumberFormat="1" applyFont="1" applyFill="1" applyBorder="1" applyAlignment="1" applyProtection="1">
      <alignment horizontal="right" vertical="center"/>
      <protection locked="0"/>
    </xf>
    <xf numFmtId="3" fontId="43" fillId="0" borderId="2675" xfId="7" applyNumberFormat="1" applyFont="1" applyFill="1" applyBorder="1" applyAlignment="1" applyProtection="1">
      <alignment horizontal="center" vertical="center"/>
      <protection locked="0"/>
    </xf>
    <xf numFmtId="3" fontId="41" fillId="0" borderId="2675" xfId="7" applyNumberFormat="1" applyFont="1" applyFill="1" applyBorder="1" applyAlignment="1" applyProtection="1">
      <alignment horizontal="center" vertical="center"/>
      <protection locked="0"/>
    </xf>
    <xf numFmtId="3" fontId="41" fillId="0" borderId="2675" xfId="7" applyNumberFormat="1" applyFont="1" applyFill="1" applyBorder="1" applyAlignment="1" applyProtection="1">
      <alignment horizontal="left" vertical="center"/>
      <protection locked="0"/>
    </xf>
    <xf numFmtId="49" fontId="41" fillId="14" borderId="2676" xfId="7" applyNumberFormat="1" applyFont="1" applyFill="1" applyBorder="1" applyAlignment="1" applyProtection="1">
      <alignment horizontal="center" vertical="center" wrapText="1"/>
      <protection locked="0"/>
    </xf>
    <xf numFmtId="2" fontId="41" fillId="0" borderId="267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67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7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80" xfId="7" applyNumberFormat="1" applyFont="1" applyFill="1" applyBorder="1" applyAlignment="1" applyProtection="1">
      <alignment horizontal="right" vertical="center"/>
      <protection locked="0"/>
    </xf>
    <xf numFmtId="3" fontId="43" fillId="0" borderId="2681" xfId="7" applyNumberFormat="1" applyFont="1" applyFill="1" applyBorder="1" applyAlignment="1" applyProtection="1">
      <alignment horizontal="center" vertical="center"/>
      <protection locked="0"/>
    </xf>
    <xf numFmtId="3" fontId="41" fillId="0" borderId="2681" xfId="7" applyNumberFormat="1" applyFont="1" applyFill="1" applyBorder="1" applyAlignment="1" applyProtection="1">
      <alignment horizontal="center" vertical="center"/>
      <protection locked="0"/>
    </xf>
    <xf numFmtId="3" fontId="41" fillId="0" borderId="2681" xfId="7" applyNumberFormat="1" applyFont="1" applyFill="1" applyBorder="1" applyAlignment="1" applyProtection="1">
      <alignment horizontal="left" vertical="center"/>
      <protection locked="0"/>
    </xf>
    <xf numFmtId="49" fontId="41" fillId="14" borderId="26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8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84" xfId="7" applyNumberFormat="1" applyFont="1" applyFill="1" applyBorder="1" applyAlignment="1" applyProtection="1">
      <alignment horizontal="right" vertical="center"/>
      <protection locked="0"/>
    </xf>
    <xf numFmtId="3" fontId="43" fillId="0" borderId="2685" xfId="7" applyNumberFormat="1" applyFont="1" applyFill="1" applyBorder="1" applyAlignment="1" applyProtection="1">
      <alignment horizontal="center" vertical="center"/>
      <protection locked="0"/>
    </xf>
    <xf numFmtId="3" fontId="41" fillId="0" borderId="2685" xfId="7" applyNumberFormat="1" applyFont="1" applyFill="1" applyBorder="1" applyAlignment="1" applyProtection="1">
      <alignment horizontal="center" vertical="center"/>
      <protection locked="0"/>
    </xf>
    <xf numFmtId="3" fontId="41" fillId="0" borderId="2685" xfId="7" applyNumberFormat="1" applyFont="1" applyFill="1" applyBorder="1" applyAlignment="1" applyProtection="1">
      <alignment horizontal="left" vertical="center"/>
      <protection locked="0"/>
    </xf>
    <xf numFmtId="49" fontId="41" fillId="14" borderId="26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88" xfId="7" applyNumberFormat="1" applyFont="1" applyFill="1" applyBorder="1" applyAlignment="1" applyProtection="1">
      <alignment horizontal="right" vertical="center"/>
      <protection locked="0"/>
    </xf>
    <xf numFmtId="3" fontId="43" fillId="0" borderId="2689" xfId="7" applyNumberFormat="1" applyFont="1" applyFill="1" applyBorder="1" applyAlignment="1" applyProtection="1">
      <alignment horizontal="center" vertical="center"/>
      <protection locked="0"/>
    </xf>
    <xf numFmtId="3" fontId="41" fillId="0" borderId="2689" xfId="7" applyNumberFormat="1" applyFont="1" applyFill="1" applyBorder="1" applyAlignment="1" applyProtection="1">
      <alignment horizontal="center" vertical="center"/>
      <protection locked="0"/>
    </xf>
    <xf numFmtId="3" fontId="41" fillId="0" borderId="2689" xfId="7" applyNumberFormat="1" applyFont="1" applyFill="1" applyBorder="1" applyAlignment="1" applyProtection="1">
      <alignment horizontal="left" vertical="center"/>
      <protection locked="0"/>
    </xf>
    <xf numFmtId="49" fontId="41" fillId="0" borderId="269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9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92" xfId="7" applyNumberFormat="1" applyFont="1" applyFill="1" applyBorder="1" applyAlignment="1" applyProtection="1">
      <alignment horizontal="right" vertical="center"/>
      <protection locked="0"/>
    </xf>
    <xf numFmtId="3" fontId="43" fillId="0" borderId="2693" xfId="7" applyNumberFormat="1" applyFont="1" applyFill="1" applyBorder="1" applyAlignment="1" applyProtection="1">
      <alignment horizontal="center" vertical="center"/>
      <protection locked="0"/>
    </xf>
    <xf numFmtId="3" fontId="41" fillId="0" borderId="2693" xfId="7" applyNumberFormat="1" applyFont="1" applyFill="1" applyBorder="1" applyAlignment="1" applyProtection="1">
      <alignment horizontal="center" vertical="center"/>
      <protection locked="0"/>
    </xf>
    <xf numFmtId="3" fontId="41" fillId="0" borderId="2693" xfId="7" applyNumberFormat="1" applyFont="1" applyFill="1" applyBorder="1" applyAlignment="1" applyProtection="1">
      <alignment horizontal="left" vertical="center"/>
      <protection locked="0"/>
    </xf>
    <xf numFmtId="49" fontId="41" fillId="14" borderId="269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9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696" xfId="7" applyNumberFormat="1" applyFont="1" applyFill="1" applyBorder="1" applyAlignment="1" applyProtection="1">
      <alignment horizontal="right" vertical="center"/>
      <protection locked="0"/>
    </xf>
    <xf numFmtId="3" fontId="43" fillId="0" borderId="2697" xfId="7" applyNumberFormat="1" applyFont="1" applyFill="1" applyBorder="1" applyAlignment="1" applyProtection="1">
      <alignment horizontal="center" vertical="center"/>
      <protection locked="0"/>
    </xf>
    <xf numFmtId="3" fontId="41" fillId="0" borderId="2697" xfId="7" applyNumberFormat="1" applyFont="1" applyFill="1" applyBorder="1" applyAlignment="1" applyProtection="1">
      <alignment horizontal="center" vertical="center"/>
      <protection locked="0"/>
    </xf>
    <xf numFmtId="3" fontId="41" fillId="0" borderId="2697" xfId="7" applyNumberFormat="1" applyFont="1" applyFill="1" applyBorder="1" applyAlignment="1" applyProtection="1">
      <alignment horizontal="left" vertical="center"/>
      <protection locked="0"/>
    </xf>
    <xf numFmtId="49" fontId="41" fillId="14" borderId="269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69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00" xfId="7" applyNumberFormat="1" applyFont="1" applyFill="1" applyBorder="1" applyAlignment="1" applyProtection="1">
      <alignment horizontal="right" vertical="center"/>
      <protection locked="0"/>
    </xf>
    <xf numFmtId="3" fontId="43" fillId="0" borderId="2701" xfId="7" applyNumberFormat="1" applyFont="1" applyFill="1" applyBorder="1" applyAlignment="1" applyProtection="1">
      <alignment horizontal="center" vertical="center"/>
      <protection locked="0"/>
    </xf>
    <xf numFmtId="3" fontId="41" fillId="0" borderId="2701" xfId="7" applyNumberFormat="1" applyFont="1" applyFill="1" applyBorder="1" applyAlignment="1" applyProtection="1">
      <alignment horizontal="center" vertical="center"/>
      <protection locked="0"/>
    </xf>
    <xf numFmtId="3" fontId="41" fillId="0" borderId="2701" xfId="7" applyNumberFormat="1" applyFont="1" applyFill="1" applyBorder="1" applyAlignment="1" applyProtection="1">
      <alignment horizontal="left" vertical="center"/>
      <protection locked="0"/>
    </xf>
    <xf numFmtId="49" fontId="41" fillId="14" borderId="270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0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04" xfId="7" applyNumberFormat="1" applyFont="1" applyFill="1" applyBorder="1" applyAlignment="1" applyProtection="1">
      <alignment horizontal="right" vertical="center"/>
      <protection locked="0"/>
    </xf>
    <xf numFmtId="3" fontId="43" fillId="0" borderId="2705" xfId="7" applyNumberFormat="1" applyFont="1" applyFill="1" applyBorder="1" applyAlignment="1" applyProtection="1">
      <alignment horizontal="center" vertical="center"/>
      <protection locked="0"/>
    </xf>
    <xf numFmtId="3" fontId="41" fillId="0" borderId="2705" xfId="7" applyNumberFormat="1" applyFont="1" applyFill="1" applyBorder="1" applyAlignment="1" applyProtection="1">
      <alignment horizontal="center" vertical="center"/>
      <protection locked="0"/>
    </xf>
    <xf numFmtId="3" fontId="41" fillId="0" borderId="2705" xfId="7" applyNumberFormat="1" applyFont="1" applyFill="1" applyBorder="1" applyAlignment="1" applyProtection="1">
      <alignment horizontal="left" vertical="center"/>
      <protection locked="0"/>
    </xf>
    <xf numFmtId="49" fontId="41" fillId="14" borderId="270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0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08" xfId="7" applyNumberFormat="1" applyFont="1" applyFill="1" applyBorder="1" applyAlignment="1" applyProtection="1">
      <alignment horizontal="right" vertical="center"/>
      <protection locked="0"/>
    </xf>
    <xf numFmtId="3" fontId="43" fillId="0" borderId="2709" xfId="7" applyNumberFormat="1" applyFont="1" applyFill="1" applyBorder="1" applyAlignment="1" applyProtection="1">
      <alignment horizontal="center" vertical="center"/>
      <protection locked="0"/>
    </xf>
    <xf numFmtId="3" fontId="41" fillId="0" borderId="2709" xfId="7" applyNumberFormat="1" applyFont="1" applyFill="1" applyBorder="1" applyAlignment="1" applyProtection="1">
      <alignment horizontal="center" vertical="center"/>
      <protection locked="0"/>
    </xf>
    <xf numFmtId="3" fontId="41" fillId="0" borderId="2709" xfId="7" applyNumberFormat="1" applyFont="1" applyFill="1" applyBorder="1" applyAlignment="1" applyProtection="1">
      <alignment horizontal="left" vertical="center"/>
      <protection locked="0"/>
    </xf>
    <xf numFmtId="49" fontId="41" fillId="14" borderId="271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12" xfId="7" applyNumberFormat="1" applyFont="1" applyFill="1" applyBorder="1" applyAlignment="1" applyProtection="1">
      <alignment horizontal="right" vertical="center"/>
      <protection locked="0"/>
    </xf>
    <xf numFmtId="3" fontId="43" fillId="0" borderId="2713" xfId="7" applyNumberFormat="1" applyFont="1" applyFill="1" applyBorder="1" applyAlignment="1" applyProtection="1">
      <alignment horizontal="center" vertical="center"/>
      <protection locked="0"/>
    </xf>
    <xf numFmtId="3" fontId="41" fillId="0" borderId="2713" xfId="7" applyNumberFormat="1" applyFont="1" applyFill="1" applyBorder="1" applyAlignment="1" applyProtection="1">
      <alignment horizontal="center" vertical="center"/>
      <protection locked="0"/>
    </xf>
    <xf numFmtId="3" fontId="41" fillId="0" borderId="2713" xfId="7" applyNumberFormat="1" applyFont="1" applyFill="1" applyBorder="1" applyAlignment="1" applyProtection="1">
      <alignment horizontal="left" vertical="center"/>
      <protection locked="0"/>
    </xf>
    <xf numFmtId="49" fontId="41" fillId="14" borderId="27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16" xfId="7" applyNumberFormat="1" applyFont="1" applyFill="1" applyBorder="1" applyAlignment="1" applyProtection="1">
      <alignment horizontal="right" vertical="center"/>
      <protection locked="0"/>
    </xf>
    <xf numFmtId="3" fontId="43" fillId="0" borderId="2717" xfId="7" applyNumberFormat="1" applyFont="1" applyFill="1" applyBorder="1" applyAlignment="1" applyProtection="1">
      <alignment horizontal="center" vertical="center"/>
      <protection locked="0"/>
    </xf>
    <xf numFmtId="3" fontId="41" fillId="0" borderId="2717" xfId="7" applyNumberFormat="1" applyFont="1" applyFill="1" applyBorder="1" applyAlignment="1" applyProtection="1">
      <alignment horizontal="center" vertical="center"/>
      <protection locked="0"/>
    </xf>
    <xf numFmtId="3" fontId="41" fillId="0" borderId="2717" xfId="7" applyNumberFormat="1" applyFont="1" applyFill="1" applyBorder="1" applyAlignment="1" applyProtection="1">
      <alignment horizontal="left" vertical="center"/>
      <protection locked="0"/>
    </xf>
    <xf numFmtId="49" fontId="41" fillId="14" borderId="27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20" xfId="7" applyNumberFormat="1" applyFont="1" applyFill="1" applyBorder="1" applyAlignment="1" applyProtection="1">
      <alignment horizontal="right" vertical="center"/>
      <protection locked="0"/>
    </xf>
    <xf numFmtId="3" fontId="43" fillId="0" borderId="2721" xfId="7" applyNumberFormat="1" applyFont="1" applyFill="1" applyBorder="1" applyAlignment="1" applyProtection="1">
      <alignment horizontal="center" vertical="center"/>
      <protection locked="0"/>
    </xf>
    <xf numFmtId="3" fontId="41" fillId="0" borderId="2721" xfId="7" applyNumberFormat="1" applyFont="1" applyFill="1" applyBorder="1" applyAlignment="1" applyProtection="1">
      <alignment horizontal="center" vertical="center"/>
      <protection locked="0"/>
    </xf>
    <xf numFmtId="3" fontId="41" fillId="0" borderId="2721" xfId="7" applyNumberFormat="1" applyFont="1" applyFill="1" applyBorder="1" applyAlignment="1" applyProtection="1">
      <alignment horizontal="left" vertical="center"/>
      <protection locked="0"/>
    </xf>
    <xf numFmtId="3" fontId="41" fillId="0" borderId="2722" xfId="7" applyNumberFormat="1" applyFont="1" applyFill="1" applyBorder="1" applyAlignment="1" applyProtection="1">
      <alignment horizontal="right" vertical="center"/>
      <protection locked="0"/>
    </xf>
    <xf numFmtId="49" fontId="41" fillId="14" borderId="272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2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72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2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27" xfId="7" applyNumberFormat="1" applyFont="1" applyFill="1" applyBorder="1" applyAlignment="1" applyProtection="1">
      <alignment horizontal="right" vertical="center"/>
      <protection locked="0"/>
    </xf>
    <xf numFmtId="3" fontId="43" fillId="0" borderId="2728" xfId="7" applyNumberFormat="1" applyFont="1" applyFill="1" applyBorder="1" applyAlignment="1" applyProtection="1">
      <alignment horizontal="center" vertical="center"/>
      <protection locked="0"/>
    </xf>
    <xf numFmtId="3" fontId="41" fillId="0" borderId="2728" xfId="7" applyNumberFormat="1" applyFont="1" applyFill="1" applyBorder="1" applyAlignment="1" applyProtection="1">
      <alignment horizontal="center" vertical="center"/>
      <protection locked="0"/>
    </xf>
    <xf numFmtId="3" fontId="41" fillId="0" borderId="2728" xfId="7" applyNumberFormat="1" applyFont="1" applyFill="1" applyBorder="1" applyAlignment="1" applyProtection="1">
      <alignment horizontal="left" vertical="center"/>
      <protection locked="0"/>
    </xf>
    <xf numFmtId="49" fontId="41" fillId="14" borderId="272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3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31" xfId="7" applyNumberFormat="1" applyFont="1" applyFill="1" applyBorder="1" applyAlignment="1" applyProtection="1">
      <alignment horizontal="right" vertical="center"/>
      <protection locked="0"/>
    </xf>
    <xf numFmtId="3" fontId="43" fillId="0" borderId="2732" xfId="7" applyNumberFormat="1" applyFont="1" applyFill="1" applyBorder="1" applyAlignment="1" applyProtection="1">
      <alignment horizontal="center" vertical="center"/>
      <protection locked="0"/>
    </xf>
    <xf numFmtId="3" fontId="41" fillId="0" borderId="2732" xfId="7" applyNumberFormat="1" applyFont="1" applyFill="1" applyBorder="1" applyAlignment="1" applyProtection="1">
      <alignment horizontal="center" vertical="center"/>
      <protection locked="0"/>
    </xf>
    <xf numFmtId="3" fontId="41" fillId="0" borderId="2732" xfId="7" applyNumberFormat="1" applyFont="1" applyFill="1" applyBorder="1" applyAlignment="1" applyProtection="1">
      <alignment horizontal="left" vertical="center"/>
      <protection locked="0"/>
    </xf>
    <xf numFmtId="49" fontId="41" fillId="14" borderId="273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3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35" xfId="7" applyNumberFormat="1" applyFont="1" applyFill="1" applyBorder="1" applyAlignment="1" applyProtection="1">
      <alignment horizontal="right" vertical="center"/>
      <protection locked="0"/>
    </xf>
    <xf numFmtId="3" fontId="43" fillId="0" borderId="2736" xfId="7" applyNumberFormat="1" applyFont="1" applyFill="1" applyBorder="1" applyAlignment="1" applyProtection="1">
      <alignment horizontal="center" vertical="center"/>
      <protection locked="0"/>
    </xf>
    <xf numFmtId="3" fontId="41" fillId="0" borderId="2736" xfId="7" applyNumberFormat="1" applyFont="1" applyFill="1" applyBorder="1" applyAlignment="1" applyProtection="1">
      <alignment horizontal="center" vertical="center"/>
      <protection locked="0"/>
    </xf>
    <xf numFmtId="3" fontId="41" fillId="0" borderId="2736" xfId="7" applyNumberFormat="1" applyFont="1" applyFill="1" applyBorder="1" applyAlignment="1" applyProtection="1">
      <alignment horizontal="left" vertical="center"/>
      <protection locked="0"/>
    </xf>
    <xf numFmtId="49" fontId="41" fillId="14" borderId="273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3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39" xfId="7" applyNumberFormat="1" applyFont="1" applyFill="1" applyBorder="1" applyAlignment="1" applyProtection="1">
      <alignment horizontal="right" vertical="center"/>
      <protection locked="0"/>
    </xf>
    <xf numFmtId="3" fontId="43" fillId="0" borderId="2740" xfId="7" applyNumberFormat="1" applyFont="1" applyFill="1" applyBorder="1" applyAlignment="1" applyProtection="1">
      <alignment horizontal="center" vertical="center"/>
      <protection locked="0"/>
    </xf>
    <xf numFmtId="3" fontId="41" fillId="0" borderId="2740" xfId="7" applyNumberFormat="1" applyFont="1" applyFill="1" applyBorder="1" applyAlignment="1" applyProtection="1">
      <alignment horizontal="center" vertical="center"/>
      <protection locked="0"/>
    </xf>
    <xf numFmtId="3" fontId="41" fillId="0" borderId="2740" xfId="7" applyNumberFormat="1" applyFont="1" applyFill="1" applyBorder="1" applyAlignment="1" applyProtection="1">
      <alignment horizontal="left" vertical="center"/>
      <protection locked="0"/>
    </xf>
    <xf numFmtId="49" fontId="41" fillId="14" borderId="27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43" xfId="7" applyNumberFormat="1" applyFont="1" applyFill="1" applyBorder="1" applyAlignment="1" applyProtection="1">
      <alignment horizontal="right" vertical="center"/>
      <protection locked="0"/>
    </xf>
    <xf numFmtId="3" fontId="43" fillId="0" borderId="2744" xfId="7" applyNumberFormat="1" applyFont="1" applyFill="1" applyBorder="1" applyAlignment="1" applyProtection="1">
      <alignment horizontal="center" vertical="center"/>
      <protection locked="0"/>
    </xf>
    <xf numFmtId="3" fontId="41" fillId="0" borderId="2744" xfId="7" applyNumberFormat="1" applyFont="1" applyFill="1" applyBorder="1" applyAlignment="1" applyProtection="1">
      <alignment horizontal="center" vertical="center"/>
      <protection locked="0"/>
    </xf>
    <xf numFmtId="3" fontId="41" fillId="0" borderId="2744" xfId="7" applyNumberFormat="1" applyFont="1" applyFill="1" applyBorder="1" applyAlignment="1" applyProtection="1">
      <alignment horizontal="left" vertical="center"/>
      <protection locked="0"/>
    </xf>
    <xf numFmtId="49" fontId="41" fillId="14" borderId="274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4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47" xfId="7" applyNumberFormat="1" applyFont="1" applyFill="1" applyBorder="1" applyAlignment="1" applyProtection="1">
      <alignment horizontal="right" vertical="center"/>
      <protection locked="0"/>
    </xf>
    <xf numFmtId="3" fontId="43" fillId="0" borderId="2748" xfId="7" applyNumberFormat="1" applyFont="1" applyFill="1" applyBorder="1" applyAlignment="1" applyProtection="1">
      <alignment horizontal="center" vertical="center"/>
      <protection locked="0"/>
    </xf>
    <xf numFmtId="3" fontId="41" fillId="0" borderId="2748" xfId="7" applyNumberFormat="1" applyFont="1" applyFill="1" applyBorder="1" applyAlignment="1" applyProtection="1">
      <alignment horizontal="center" vertical="center"/>
      <protection locked="0"/>
    </xf>
    <xf numFmtId="3" fontId="41" fillId="0" borderId="2748" xfId="7" applyNumberFormat="1" applyFont="1" applyFill="1" applyBorder="1" applyAlignment="1" applyProtection="1">
      <alignment horizontal="left" vertical="center"/>
      <protection locked="0"/>
    </xf>
    <xf numFmtId="49" fontId="41" fillId="14" borderId="274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5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51" xfId="7" applyNumberFormat="1" applyFont="1" applyFill="1" applyBorder="1" applyAlignment="1" applyProtection="1">
      <alignment horizontal="right" vertical="center"/>
      <protection locked="0"/>
    </xf>
    <xf numFmtId="3" fontId="43" fillId="0" borderId="2752" xfId="7" applyNumberFormat="1" applyFont="1" applyFill="1" applyBorder="1" applyAlignment="1" applyProtection="1">
      <alignment horizontal="center" vertical="center"/>
      <protection locked="0"/>
    </xf>
    <xf numFmtId="3" fontId="41" fillId="0" borderId="2752" xfId="7" applyNumberFormat="1" applyFont="1" applyFill="1" applyBorder="1" applyAlignment="1" applyProtection="1">
      <alignment horizontal="center" vertical="center"/>
      <protection locked="0"/>
    </xf>
    <xf numFmtId="3" fontId="41" fillId="0" borderId="2752" xfId="7" applyNumberFormat="1" applyFont="1" applyFill="1" applyBorder="1" applyAlignment="1" applyProtection="1">
      <alignment horizontal="left" vertical="center"/>
      <protection locked="0"/>
    </xf>
    <xf numFmtId="49" fontId="41" fillId="14" borderId="275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5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755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756" xfId="7" applyNumberFormat="1" applyFont="1" applyFill="1" applyBorder="1" applyAlignment="1" applyProtection="1">
      <alignment horizontal="right" vertical="center"/>
      <protection locked="0"/>
    </xf>
    <xf numFmtId="3" fontId="43" fillId="0" borderId="2757" xfId="7" applyNumberFormat="1" applyFont="1" applyFill="1" applyBorder="1" applyAlignment="1" applyProtection="1">
      <alignment horizontal="center" vertical="center"/>
      <protection locked="0"/>
    </xf>
    <xf numFmtId="3" fontId="41" fillId="0" borderId="2757" xfId="7" applyNumberFormat="1" applyFont="1" applyFill="1" applyBorder="1" applyAlignment="1" applyProtection="1">
      <alignment horizontal="center" vertical="center"/>
      <protection locked="0"/>
    </xf>
    <xf numFmtId="3" fontId="41" fillId="0" borderId="2757" xfId="7" applyNumberFormat="1" applyFont="1" applyFill="1" applyBorder="1" applyAlignment="1" applyProtection="1">
      <alignment horizontal="left" vertical="center"/>
      <protection locked="0"/>
    </xf>
    <xf numFmtId="49" fontId="41" fillId="14" borderId="2758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759" xfId="7" applyNumberFormat="1" applyFont="1" applyFill="1" applyBorder="1" applyAlignment="1" applyProtection="1">
      <alignment horizontal="right" vertical="center"/>
      <protection locked="0"/>
    </xf>
    <xf numFmtId="3" fontId="43" fillId="0" borderId="2760" xfId="7" applyNumberFormat="1" applyFont="1" applyFill="1" applyBorder="1" applyAlignment="1" applyProtection="1">
      <alignment horizontal="center" vertical="center"/>
      <protection locked="0"/>
    </xf>
    <xf numFmtId="3" fontId="41" fillId="0" borderId="2760" xfId="7" applyNumberFormat="1" applyFont="1" applyFill="1" applyBorder="1" applyAlignment="1" applyProtection="1">
      <alignment horizontal="center" vertical="center"/>
      <protection locked="0"/>
    </xf>
    <xf numFmtId="3" fontId="41" fillId="0" borderId="2760" xfId="7" applyNumberFormat="1" applyFont="1" applyFill="1" applyBorder="1" applyAlignment="1" applyProtection="1">
      <alignment horizontal="left" vertical="center"/>
      <protection locked="0"/>
    </xf>
    <xf numFmtId="49" fontId="41" fillId="14" borderId="2761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762" xfId="7" applyNumberFormat="1" applyFont="1" applyFill="1" applyBorder="1" applyAlignment="1" applyProtection="1">
      <alignment horizontal="right" vertical="center"/>
      <protection locked="0"/>
    </xf>
    <xf numFmtId="3" fontId="43" fillId="0" borderId="2763" xfId="7" applyNumberFormat="1" applyFont="1" applyFill="1" applyBorder="1" applyAlignment="1" applyProtection="1">
      <alignment horizontal="center" vertical="center"/>
      <protection locked="0"/>
    </xf>
    <xf numFmtId="3" fontId="41" fillId="0" borderId="2763" xfId="7" applyNumberFormat="1" applyFont="1" applyFill="1" applyBorder="1" applyAlignment="1" applyProtection="1">
      <alignment horizontal="center" vertical="center"/>
      <protection locked="0"/>
    </xf>
    <xf numFmtId="3" fontId="41" fillId="0" borderId="2763" xfId="7" applyNumberFormat="1" applyFont="1" applyFill="1" applyBorder="1" applyAlignment="1" applyProtection="1">
      <alignment horizontal="left" vertical="center"/>
      <protection locked="0"/>
    </xf>
    <xf numFmtId="49" fontId="41" fillId="14" borderId="2764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765" xfId="7" applyNumberFormat="1" applyFont="1" applyFill="1" applyBorder="1" applyAlignment="1" applyProtection="1">
      <alignment horizontal="right" vertical="center"/>
      <protection locked="0"/>
    </xf>
    <xf numFmtId="3" fontId="43" fillId="0" borderId="2766" xfId="7" applyNumberFormat="1" applyFont="1" applyFill="1" applyBorder="1" applyAlignment="1" applyProtection="1">
      <alignment horizontal="center" vertical="center"/>
      <protection locked="0"/>
    </xf>
    <xf numFmtId="3" fontId="41" fillId="0" borderId="2766" xfId="7" applyNumberFormat="1" applyFont="1" applyFill="1" applyBorder="1" applyAlignment="1" applyProtection="1">
      <alignment horizontal="center" vertical="center"/>
      <protection locked="0"/>
    </xf>
    <xf numFmtId="3" fontId="41" fillId="0" borderId="2766" xfId="7" applyNumberFormat="1" applyFont="1" applyFill="1" applyBorder="1" applyAlignment="1" applyProtection="1">
      <alignment horizontal="left" vertical="center"/>
      <protection locked="0"/>
    </xf>
    <xf numFmtId="49" fontId="41" fillId="14" borderId="2767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768" xfId="7" applyNumberFormat="1" applyFont="1" applyFill="1" applyBorder="1" applyAlignment="1" applyProtection="1">
      <alignment horizontal="right" vertical="center"/>
      <protection locked="0"/>
    </xf>
    <xf numFmtId="3" fontId="43" fillId="0" borderId="2769" xfId="7" applyNumberFormat="1" applyFont="1" applyFill="1" applyBorder="1" applyAlignment="1" applyProtection="1">
      <alignment horizontal="center" vertical="center"/>
      <protection locked="0"/>
    </xf>
    <xf numFmtId="3" fontId="41" fillId="0" borderId="2769" xfId="7" applyNumberFormat="1" applyFont="1" applyFill="1" applyBorder="1" applyAlignment="1" applyProtection="1">
      <alignment horizontal="center" vertical="center"/>
      <protection locked="0"/>
    </xf>
    <xf numFmtId="3" fontId="41" fillId="0" borderId="2769" xfId="7" applyNumberFormat="1" applyFont="1" applyFill="1" applyBorder="1" applyAlignment="1" applyProtection="1">
      <alignment horizontal="left" vertical="center"/>
      <protection locked="0"/>
    </xf>
    <xf numFmtId="49" fontId="41" fillId="14" borderId="27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71" xfId="7" applyNumberFormat="1" applyFont="1" applyFill="1" applyBorder="1" applyAlignment="1" applyProtection="1">
      <alignment vertical="center" wrapText="1"/>
      <protection locked="0"/>
    </xf>
    <xf numFmtId="3" fontId="43" fillId="0" borderId="2772" xfId="7" applyNumberFormat="1" applyFont="1" applyFill="1" applyBorder="1" applyAlignment="1" applyProtection="1">
      <alignment horizontal="right" vertical="center"/>
      <protection locked="0"/>
    </xf>
    <xf numFmtId="3" fontId="41" fillId="0" borderId="2774" xfId="7" applyNumberFormat="1" applyFont="1" applyFill="1" applyBorder="1" applyAlignment="1" applyProtection="1">
      <alignment horizontal="right" vertical="center"/>
      <protection locked="0"/>
    </xf>
    <xf numFmtId="3" fontId="43" fillId="0" borderId="2775" xfId="7" applyNumberFormat="1" applyFont="1" applyFill="1" applyBorder="1" applyAlignment="1" applyProtection="1">
      <alignment horizontal="center" vertical="center"/>
      <protection locked="0"/>
    </xf>
    <xf numFmtId="3" fontId="41" fillId="0" borderId="2775" xfId="7" applyNumberFormat="1" applyFont="1" applyFill="1" applyBorder="1" applyAlignment="1" applyProtection="1">
      <alignment horizontal="center" vertical="center"/>
      <protection locked="0"/>
    </xf>
    <xf numFmtId="3" fontId="41" fillId="0" borderId="2775" xfId="7" applyNumberFormat="1" applyFont="1" applyFill="1" applyBorder="1" applyAlignment="1" applyProtection="1">
      <alignment horizontal="left" vertical="center"/>
      <protection locked="0"/>
    </xf>
    <xf numFmtId="49" fontId="41" fillId="14" borderId="27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7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778" xfId="7" applyNumberFormat="1" applyFont="1" applyFill="1" applyBorder="1" applyAlignment="1" applyProtection="1">
      <alignment horizontal="center" vertical="center" wrapText="1"/>
      <protection locked="0"/>
    </xf>
    <xf numFmtId="2" fontId="41" fillId="0" borderId="277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80" xfId="7" applyNumberFormat="1" applyFont="1" applyFill="1" applyBorder="1" applyAlignment="1" applyProtection="1">
      <alignment horizontal="right" vertical="center"/>
      <protection locked="0"/>
    </xf>
    <xf numFmtId="3" fontId="43" fillId="0" borderId="2781" xfId="7" applyNumberFormat="1" applyFont="1" applyFill="1" applyBorder="1" applyAlignment="1" applyProtection="1">
      <alignment horizontal="center" vertical="center"/>
      <protection locked="0"/>
    </xf>
    <xf numFmtId="3" fontId="41" fillId="0" borderId="2781" xfId="7" applyNumberFormat="1" applyFont="1" applyFill="1" applyBorder="1" applyAlignment="1" applyProtection="1">
      <alignment horizontal="center" vertical="center"/>
      <protection locked="0"/>
    </xf>
    <xf numFmtId="3" fontId="41" fillId="0" borderId="2781" xfId="7" applyNumberFormat="1" applyFont="1" applyFill="1" applyBorder="1" applyAlignment="1" applyProtection="1">
      <alignment horizontal="left" vertical="center"/>
      <protection locked="0"/>
    </xf>
    <xf numFmtId="3" fontId="41" fillId="6" borderId="223" xfId="7" applyNumberFormat="1" applyFont="1" applyFill="1" applyBorder="1" applyAlignment="1" applyProtection="1">
      <alignment horizontal="right" vertical="center"/>
      <protection locked="0"/>
    </xf>
    <xf numFmtId="49" fontId="41" fillId="6" borderId="2782" xfId="7" applyNumberFormat="1" applyFont="1" applyFill="1" applyBorder="1" applyAlignment="1" applyProtection="1">
      <alignment horizontal="center" vertical="center" wrapText="1"/>
      <protection locked="0"/>
    </xf>
    <xf numFmtId="0" fontId="41" fillId="6" borderId="2783" xfId="0" applyFont="1" applyFill="1" applyBorder="1" applyAlignment="1">
      <alignment horizontal="left" vertical="center" wrapText="1"/>
    </xf>
    <xf numFmtId="3" fontId="41" fillId="6" borderId="2780" xfId="7" applyNumberFormat="1" applyFont="1" applyFill="1" applyBorder="1" applyAlignment="1" applyProtection="1">
      <alignment horizontal="right" vertical="center"/>
      <protection locked="0"/>
    </xf>
    <xf numFmtId="3" fontId="43" fillId="0" borderId="2780" xfId="7" applyNumberFormat="1" applyFont="1" applyFill="1" applyBorder="1" applyAlignment="1" applyProtection="1">
      <alignment horizontal="right" vertical="center"/>
      <protection locked="0"/>
    </xf>
    <xf numFmtId="3" fontId="41" fillId="0" borderId="2786" xfId="7" applyNumberFormat="1" applyFont="1" applyFill="1" applyBorder="1" applyAlignment="1" applyProtection="1">
      <alignment horizontal="right" vertical="center"/>
      <protection locked="0"/>
    </xf>
    <xf numFmtId="3" fontId="43" fillId="0" borderId="2787" xfId="7" applyNumberFormat="1" applyFont="1" applyFill="1" applyBorder="1" applyAlignment="1" applyProtection="1">
      <alignment horizontal="center" vertical="center"/>
      <protection locked="0"/>
    </xf>
    <xf numFmtId="3" fontId="41" fillId="0" borderId="2787" xfId="7" applyNumberFormat="1" applyFont="1" applyFill="1" applyBorder="1" applyAlignment="1" applyProtection="1">
      <alignment horizontal="center" vertical="center"/>
      <protection locked="0"/>
    </xf>
    <xf numFmtId="3" fontId="41" fillId="0" borderId="2787" xfId="7" applyNumberFormat="1" applyFont="1" applyFill="1" applyBorder="1" applyAlignment="1" applyProtection="1">
      <alignment horizontal="left" vertical="center"/>
      <protection locked="0"/>
    </xf>
    <xf numFmtId="49" fontId="41" fillId="14" borderId="278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8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90" xfId="7" applyNumberFormat="1" applyFont="1" applyFill="1" applyBorder="1" applyAlignment="1" applyProtection="1">
      <alignment horizontal="right" vertical="center"/>
      <protection locked="0"/>
    </xf>
    <xf numFmtId="3" fontId="43" fillId="0" borderId="2791" xfId="7" applyNumberFormat="1" applyFont="1" applyFill="1" applyBorder="1" applyAlignment="1" applyProtection="1">
      <alignment horizontal="center" vertical="center"/>
      <protection locked="0"/>
    </xf>
    <xf numFmtId="3" fontId="41" fillId="0" borderId="2791" xfId="7" applyNumberFormat="1" applyFont="1" applyFill="1" applyBorder="1" applyAlignment="1" applyProtection="1">
      <alignment horizontal="center" vertical="center"/>
      <protection locked="0"/>
    </xf>
    <xf numFmtId="3" fontId="41" fillId="0" borderId="2791" xfId="7" applyNumberFormat="1" applyFont="1" applyFill="1" applyBorder="1" applyAlignment="1" applyProtection="1">
      <alignment horizontal="left" vertical="center"/>
      <protection locked="0"/>
    </xf>
    <xf numFmtId="49" fontId="41" fillId="14" borderId="279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9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94" xfId="7" applyNumberFormat="1" applyFont="1" applyFill="1" applyBorder="1" applyAlignment="1" applyProtection="1">
      <alignment horizontal="right" vertical="center"/>
      <protection locked="0"/>
    </xf>
    <xf numFmtId="3" fontId="43" fillId="0" borderId="2795" xfId="7" applyNumberFormat="1" applyFont="1" applyFill="1" applyBorder="1" applyAlignment="1" applyProtection="1">
      <alignment horizontal="center" vertical="center"/>
      <protection locked="0"/>
    </xf>
    <xf numFmtId="3" fontId="41" fillId="0" borderId="2795" xfId="7" applyNumberFormat="1" applyFont="1" applyFill="1" applyBorder="1" applyAlignment="1" applyProtection="1">
      <alignment horizontal="center" vertical="center"/>
      <protection locked="0"/>
    </xf>
    <xf numFmtId="3" fontId="41" fillId="0" borderId="2795" xfId="7" applyNumberFormat="1" applyFont="1" applyFill="1" applyBorder="1" applyAlignment="1" applyProtection="1">
      <alignment horizontal="left" vertical="center"/>
      <protection locked="0"/>
    </xf>
    <xf numFmtId="49" fontId="41" fillId="14" borderId="279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79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798" xfId="7" applyNumberFormat="1" applyFont="1" applyFill="1" applyBorder="1" applyAlignment="1" applyProtection="1">
      <alignment horizontal="right" vertical="center"/>
      <protection locked="0"/>
    </xf>
    <xf numFmtId="3" fontId="43" fillId="0" borderId="2799" xfId="7" applyNumberFormat="1" applyFont="1" applyFill="1" applyBorder="1" applyAlignment="1" applyProtection="1">
      <alignment horizontal="center" vertical="center"/>
      <protection locked="0"/>
    </xf>
    <xf numFmtId="3" fontId="41" fillId="0" borderId="2799" xfId="7" applyNumberFormat="1" applyFont="1" applyFill="1" applyBorder="1" applyAlignment="1" applyProtection="1">
      <alignment horizontal="center" vertical="center"/>
      <protection locked="0"/>
    </xf>
    <xf numFmtId="3" fontId="41" fillId="0" borderId="2799" xfId="7" applyNumberFormat="1" applyFont="1" applyFill="1" applyBorder="1" applyAlignment="1" applyProtection="1">
      <alignment horizontal="left" vertical="center"/>
      <protection locked="0"/>
    </xf>
    <xf numFmtId="3" fontId="41" fillId="0" borderId="2798" xfId="7" applyNumberFormat="1" applyFont="1" applyFill="1" applyBorder="1" applyAlignment="1" applyProtection="1">
      <alignment vertical="center"/>
      <protection locked="0"/>
    </xf>
    <xf numFmtId="3" fontId="42" fillId="0" borderId="2798" xfId="7" applyNumberFormat="1" applyFont="1" applyFill="1" applyBorder="1" applyAlignment="1" applyProtection="1">
      <alignment vertical="center"/>
      <protection locked="0"/>
    </xf>
    <xf numFmtId="3" fontId="41" fillId="0" borderId="2798" xfId="9" applyNumberFormat="1" applyFont="1" applyBorder="1" applyAlignment="1">
      <alignment horizontal="right" vertical="center"/>
    </xf>
    <xf numFmtId="49" fontId="41" fillId="14" borderId="28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03" xfId="9" applyNumberFormat="1" applyFont="1" applyBorder="1" applyAlignment="1">
      <alignment horizontal="right" vertical="center"/>
    </xf>
    <xf numFmtId="3" fontId="43" fillId="0" borderId="2804" xfId="7" applyNumberFormat="1" applyFont="1" applyFill="1" applyBorder="1" applyAlignment="1" applyProtection="1">
      <alignment horizontal="center" vertical="center"/>
      <protection locked="0"/>
    </xf>
    <xf numFmtId="3" fontId="41" fillId="0" borderId="2804" xfId="7" applyNumberFormat="1" applyFont="1" applyFill="1" applyBorder="1" applyAlignment="1" applyProtection="1">
      <alignment horizontal="center" vertical="center"/>
      <protection locked="0"/>
    </xf>
    <xf numFmtId="3" fontId="41" fillId="0" borderId="2804" xfId="7" applyNumberFormat="1" applyFont="1" applyFill="1" applyBorder="1" applyAlignment="1" applyProtection="1">
      <alignment horizontal="left" vertical="center"/>
      <protection locked="0"/>
    </xf>
    <xf numFmtId="49" fontId="41" fillId="14" borderId="28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07" xfId="9" applyNumberFormat="1" applyFont="1" applyBorder="1" applyAlignment="1">
      <alignment horizontal="right" vertical="center"/>
    </xf>
    <xf numFmtId="3" fontId="43" fillId="0" borderId="2808" xfId="7" applyNumberFormat="1" applyFont="1" applyFill="1" applyBorder="1" applyAlignment="1" applyProtection="1">
      <alignment horizontal="center" vertical="center"/>
      <protection locked="0"/>
    </xf>
    <xf numFmtId="3" fontId="41" fillId="0" borderId="2808" xfId="7" applyNumberFormat="1" applyFont="1" applyFill="1" applyBorder="1" applyAlignment="1" applyProtection="1">
      <alignment horizontal="center" vertical="center"/>
      <protection locked="0"/>
    </xf>
    <xf numFmtId="3" fontId="41" fillId="0" borderId="2808" xfId="7" applyNumberFormat="1" applyFont="1" applyFill="1" applyBorder="1" applyAlignment="1" applyProtection="1">
      <alignment horizontal="left" vertical="center"/>
      <protection locked="0"/>
    </xf>
    <xf numFmtId="49" fontId="41" fillId="14" borderId="280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1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11" xfId="9" applyNumberFormat="1" applyFont="1" applyBorder="1" applyAlignment="1">
      <alignment horizontal="right" vertical="center"/>
    </xf>
    <xf numFmtId="3" fontId="43" fillId="0" borderId="2812" xfId="7" applyNumberFormat="1" applyFont="1" applyFill="1" applyBorder="1" applyAlignment="1" applyProtection="1">
      <alignment horizontal="center" vertical="center"/>
      <protection locked="0"/>
    </xf>
    <xf numFmtId="3" fontId="41" fillId="0" borderId="2812" xfId="7" applyNumberFormat="1" applyFont="1" applyFill="1" applyBorder="1" applyAlignment="1" applyProtection="1">
      <alignment horizontal="center" vertical="center"/>
      <protection locked="0"/>
    </xf>
    <xf numFmtId="3" fontId="41" fillId="0" borderId="2812" xfId="7" applyNumberFormat="1" applyFont="1" applyFill="1" applyBorder="1" applyAlignment="1" applyProtection="1">
      <alignment horizontal="left" vertical="center"/>
      <protection locked="0"/>
    </xf>
    <xf numFmtId="49" fontId="41" fillId="14" borderId="281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14" xfId="9" applyNumberFormat="1" applyFont="1" applyBorder="1" applyAlignment="1">
      <alignment horizontal="right" vertical="center"/>
    </xf>
    <xf numFmtId="3" fontId="43" fillId="0" borderId="2815" xfId="7" applyNumberFormat="1" applyFont="1" applyFill="1" applyBorder="1" applyAlignment="1" applyProtection="1">
      <alignment horizontal="center" vertical="center"/>
      <protection locked="0"/>
    </xf>
    <xf numFmtId="3" fontId="41" fillId="0" borderId="2815" xfId="7" applyNumberFormat="1" applyFont="1" applyFill="1" applyBorder="1" applyAlignment="1" applyProtection="1">
      <alignment horizontal="center" vertical="center"/>
      <protection locked="0"/>
    </xf>
    <xf numFmtId="3" fontId="41" fillId="0" borderId="2815" xfId="7" applyNumberFormat="1" applyFont="1" applyFill="1" applyBorder="1" applyAlignment="1" applyProtection="1">
      <alignment horizontal="left" vertical="center"/>
      <protection locked="0"/>
    </xf>
    <xf numFmtId="3" fontId="41" fillId="0" borderId="2814" xfId="7" applyNumberFormat="1" applyFont="1" applyFill="1" applyBorder="1" applyAlignment="1" applyProtection="1">
      <alignment horizontal="right" vertical="center"/>
      <protection locked="0"/>
    </xf>
    <xf numFmtId="3" fontId="42" fillId="0" borderId="2814" xfId="7" applyNumberFormat="1" applyFont="1" applyFill="1" applyBorder="1" applyAlignment="1" applyProtection="1">
      <alignment vertical="center"/>
      <protection locked="0"/>
    </xf>
    <xf numFmtId="49" fontId="41" fillId="14" borderId="281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1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19" xfId="7" applyNumberFormat="1" applyFont="1" applyFill="1" applyBorder="1" applyAlignment="1" applyProtection="1">
      <alignment horizontal="right" vertical="center"/>
      <protection locked="0"/>
    </xf>
    <xf numFmtId="3" fontId="43" fillId="0" borderId="2820" xfId="7" applyNumberFormat="1" applyFont="1" applyFill="1" applyBorder="1" applyAlignment="1" applyProtection="1">
      <alignment horizontal="center" vertical="center"/>
      <protection locked="0"/>
    </xf>
    <xf numFmtId="3" fontId="41" fillId="0" borderId="2820" xfId="7" applyNumberFormat="1" applyFont="1" applyFill="1" applyBorder="1" applyAlignment="1" applyProtection="1">
      <alignment horizontal="center" vertical="center"/>
      <protection locked="0"/>
    </xf>
    <xf numFmtId="3" fontId="41" fillId="0" borderId="2820" xfId="7" applyNumberFormat="1" applyFont="1" applyFill="1" applyBorder="1" applyAlignment="1" applyProtection="1">
      <alignment horizontal="left" vertical="center"/>
      <protection locked="0"/>
    </xf>
    <xf numFmtId="49" fontId="41" fillId="14" borderId="282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2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82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2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25" xfId="7" applyNumberFormat="1" applyFont="1" applyFill="1" applyBorder="1" applyAlignment="1" applyProtection="1">
      <alignment horizontal="right" vertical="center"/>
      <protection locked="0"/>
    </xf>
    <xf numFmtId="3" fontId="43" fillId="0" borderId="2826" xfId="7" applyNumberFormat="1" applyFont="1" applyFill="1" applyBorder="1" applyAlignment="1" applyProtection="1">
      <alignment horizontal="center" vertical="center"/>
      <protection locked="0"/>
    </xf>
    <xf numFmtId="3" fontId="41" fillId="0" borderId="2826" xfId="7" applyNumberFormat="1" applyFont="1" applyFill="1" applyBorder="1" applyAlignment="1" applyProtection="1">
      <alignment horizontal="center" vertical="center"/>
      <protection locked="0"/>
    </xf>
    <xf numFmtId="3" fontId="41" fillId="0" borderId="2826" xfId="7" applyNumberFormat="1" applyFont="1" applyFill="1" applyBorder="1" applyAlignment="1" applyProtection="1">
      <alignment horizontal="left" vertical="center"/>
      <protection locked="0"/>
    </xf>
    <xf numFmtId="49" fontId="41" fillId="14" borderId="282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2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29" xfId="7" applyNumberFormat="1" applyFont="1" applyFill="1" applyBorder="1" applyAlignment="1" applyProtection="1">
      <alignment horizontal="right" vertical="center"/>
      <protection locked="0"/>
    </xf>
    <xf numFmtId="3" fontId="43" fillId="0" borderId="2830" xfId="7" applyNumberFormat="1" applyFont="1" applyFill="1" applyBorder="1" applyAlignment="1" applyProtection="1">
      <alignment horizontal="center" vertical="center"/>
      <protection locked="0"/>
    </xf>
    <xf numFmtId="3" fontId="41" fillId="0" borderId="2830" xfId="7" applyNumberFormat="1" applyFont="1" applyFill="1" applyBorder="1" applyAlignment="1" applyProtection="1">
      <alignment horizontal="center" vertical="center"/>
      <protection locked="0"/>
    </xf>
    <xf numFmtId="3" fontId="41" fillId="0" borderId="2830" xfId="7" applyNumberFormat="1" applyFont="1" applyFill="1" applyBorder="1" applyAlignment="1" applyProtection="1">
      <alignment horizontal="left" vertical="center"/>
      <protection locked="0"/>
    </xf>
    <xf numFmtId="49" fontId="41" fillId="14" borderId="283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3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33" xfId="7" applyNumberFormat="1" applyFont="1" applyFill="1" applyBorder="1" applyAlignment="1" applyProtection="1">
      <alignment horizontal="right" vertical="center"/>
      <protection locked="0"/>
    </xf>
    <xf numFmtId="3" fontId="43" fillId="0" borderId="2834" xfId="7" applyNumberFormat="1" applyFont="1" applyFill="1" applyBorder="1" applyAlignment="1" applyProtection="1">
      <alignment horizontal="center" vertical="center"/>
      <protection locked="0"/>
    </xf>
    <xf numFmtId="3" fontId="41" fillId="0" borderId="2834" xfId="7" applyNumberFormat="1" applyFont="1" applyFill="1" applyBorder="1" applyAlignment="1" applyProtection="1">
      <alignment horizontal="center" vertical="center"/>
      <protection locked="0"/>
    </xf>
    <xf numFmtId="3" fontId="41" fillId="0" borderId="2834" xfId="7" applyNumberFormat="1" applyFont="1" applyFill="1" applyBorder="1" applyAlignment="1" applyProtection="1">
      <alignment horizontal="left" vertical="center"/>
      <protection locked="0"/>
    </xf>
    <xf numFmtId="49" fontId="41" fillId="14" borderId="283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3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37" xfId="7" applyNumberFormat="1" applyFont="1" applyFill="1" applyBorder="1" applyAlignment="1" applyProtection="1">
      <alignment horizontal="right" vertical="center"/>
      <protection locked="0"/>
    </xf>
    <xf numFmtId="3" fontId="43" fillId="0" borderId="2838" xfId="7" applyNumberFormat="1" applyFont="1" applyFill="1" applyBorder="1" applyAlignment="1" applyProtection="1">
      <alignment horizontal="center" vertical="center"/>
      <protection locked="0"/>
    </xf>
    <xf numFmtId="3" fontId="41" fillId="0" borderId="2838" xfId="7" applyNumberFormat="1" applyFont="1" applyFill="1" applyBorder="1" applyAlignment="1" applyProtection="1">
      <alignment horizontal="center" vertical="center"/>
      <protection locked="0"/>
    </xf>
    <xf numFmtId="3" fontId="41" fillId="0" borderId="2838" xfId="7" applyNumberFormat="1" applyFont="1" applyFill="1" applyBorder="1" applyAlignment="1" applyProtection="1">
      <alignment horizontal="left" vertical="center"/>
      <protection locked="0"/>
    </xf>
    <xf numFmtId="49" fontId="41" fillId="14" borderId="283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4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41" xfId="7" applyNumberFormat="1" applyFont="1" applyFill="1" applyBorder="1" applyAlignment="1" applyProtection="1">
      <alignment horizontal="right" vertical="center"/>
      <protection locked="0"/>
    </xf>
    <xf numFmtId="3" fontId="43" fillId="0" borderId="2842" xfId="7" applyNumberFormat="1" applyFont="1" applyFill="1" applyBorder="1" applyAlignment="1" applyProtection="1">
      <alignment horizontal="center" vertical="center"/>
      <protection locked="0"/>
    </xf>
    <xf numFmtId="3" fontId="41" fillId="0" borderId="2842" xfId="7" applyNumberFormat="1" applyFont="1" applyFill="1" applyBorder="1" applyAlignment="1" applyProtection="1">
      <alignment horizontal="center" vertical="center"/>
      <protection locked="0"/>
    </xf>
    <xf numFmtId="3" fontId="41" fillId="0" borderId="2842" xfId="7" applyNumberFormat="1" applyFont="1" applyFill="1" applyBorder="1" applyAlignment="1" applyProtection="1">
      <alignment horizontal="left" vertical="center"/>
      <protection locked="0"/>
    </xf>
    <xf numFmtId="49" fontId="41" fillId="14" borderId="284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4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45" xfId="7" applyNumberFormat="1" applyFont="1" applyFill="1" applyBorder="1" applyAlignment="1" applyProtection="1">
      <alignment horizontal="right" vertical="center"/>
      <protection locked="0"/>
    </xf>
    <xf numFmtId="3" fontId="43" fillId="0" borderId="2846" xfId="7" applyNumberFormat="1" applyFont="1" applyFill="1" applyBorder="1" applyAlignment="1" applyProtection="1">
      <alignment horizontal="center" vertical="center"/>
      <protection locked="0"/>
    </xf>
    <xf numFmtId="3" fontId="41" fillId="0" borderId="2846" xfId="7" applyNumberFormat="1" applyFont="1" applyFill="1" applyBorder="1" applyAlignment="1" applyProtection="1">
      <alignment horizontal="center" vertical="center"/>
      <protection locked="0"/>
    </xf>
    <xf numFmtId="3" fontId="41" fillId="0" borderId="2846" xfId="7" applyNumberFormat="1" applyFont="1" applyFill="1" applyBorder="1" applyAlignment="1" applyProtection="1">
      <alignment horizontal="left" vertical="center"/>
      <protection locked="0"/>
    </xf>
    <xf numFmtId="49" fontId="41" fillId="14" borderId="284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4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49" xfId="7" applyNumberFormat="1" applyFont="1" applyFill="1" applyBorder="1" applyAlignment="1" applyProtection="1">
      <alignment horizontal="right" vertical="center"/>
      <protection locked="0"/>
    </xf>
    <xf numFmtId="3" fontId="43" fillId="0" borderId="2850" xfId="7" applyNumberFormat="1" applyFont="1" applyFill="1" applyBorder="1" applyAlignment="1" applyProtection="1">
      <alignment horizontal="center" vertical="center"/>
      <protection locked="0"/>
    </xf>
    <xf numFmtId="3" fontId="41" fillId="0" borderId="2850" xfId="7" applyNumberFormat="1" applyFont="1" applyFill="1" applyBorder="1" applyAlignment="1" applyProtection="1">
      <alignment horizontal="center" vertical="center"/>
      <protection locked="0"/>
    </xf>
    <xf numFmtId="3" fontId="41" fillId="0" borderId="2850" xfId="7" applyNumberFormat="1" applyFont="1" applyFill="1" applyBorder="1" applyAlignment="1" applyProtection="1">
      <alignment horizontal="left" vertical="center"/>
      <protection locked="0"/>
    </xf>
    <xf numFmtId="49" fontId="41" fillId="14" borderId="285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5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53" xfId="7" applyNumberFormat="1" applyFont="1" applyFill="1" applyBorder="1" applyAlignment="1" applyProtection="1">
      <alignment horizontal="right" vertical="center"/>
      <protection locked="0"/>
    </xf>
    <xf numFmtId="3" fontId="43" fillId="0" borderId="2854" xfId="7" applyNumberFormat="1" applyFont="1" applyFill="1" applyBorder="1" applyAlignment="1" applyProtection="1">
      <alignment horizontal="center" vertical="center"/>
      <protection locked="0"/>
    </xf>
    <xf numFmtId="3" fontId="41" fillId="0" borderId="2854" xfId="7" applyNumberFormat="1" applyFont="1" applyFill="1" applyBorder="1" applyAlignment="1" applyProtection="1">
      <alignment horizontal="center" vertical="center"/>
      <protection locked="0"/>
    </xf>
    <xf numFmtId="3" fontId="41" fillId="0" borderId="2854" xfId="7" applyNumberFormat="1" applyFont="1" applyFill="1" applyBorder="1" applyAlignment="1" applyProtection="1">
      <alignment horizontal="left" vertical="center"/>
      <protection locked="0"/>
    </xf>
    <xf numFmtId="49" fontId="41" fillId="14" borderId="285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5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57" xfId="7" applyNumberFormat="1" applyFont="1" applyFill="1" applyBorder="1" applyAlignment="1" applyProtection="1">
      <alignment horizontal="right" vertical="center"/>
      <protection locked="0"/>
    </xf>
    <xf numFmtId="3" fontId="43" fillId="0" borderId="2858" xfId="7" applyNumberFormat="1" applyFont="1" applyFill="1" applyBorder="1" applyAlignment="1" applyProtection="1">
      <alignment horizontal="center" vertical="center"/>
      <protection locked="0"/>
    </xf>
    <xf numFmtId="3" fontId="41" fillId="0" borderId="2858" xfId="7" applyNumberFormat="1" applyFont="1" applyFill="1" applyBorder="1" applyAlignment="1" applyProtection="1">
      <alignment horizontal="center" vertical="center"/>
      <protection locked="0"/>
    </xf>
    <xf numFmtId="3" fontId="41" fillId="0" borderId="2858" xfId="7" applyNumberFormat="1" applyFont="1" applyFill="1" applyBorder="1" applyAlignment="1" applyProtection="1">
      <alignment horizontal="left" vertical="center"/>
      <protection locked="0"/>
    </xf>
    <xf numFmtId="49" fontId="41" fillId="14" borderId="285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6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61" xfId="7" applyNumberFormat="1" applyFont="1" applyFill="1" applyBorder="1" applyAlignment="1" applyProtection="1">
      <alignment horizontal="right" vertical="center"/>
      <protection locked="0"/>
    </xf>
    <xf numFmtId="3" fontId="43" fillId="0" borderId="2862" xfId="7" applyNumberFormat="1" applyFont="1" applyFill="1" applyBorder="1" applyAlignment="1" applyProtection="1">
      <alignment horizontal="center" vertical="center"/>
      <protection locked="0"/>
    </xf>
    <xf numFmtId="3" fontId="41" fillId="0" borderId="2862" xfId="7" applyNumberFormat="1" applyFont="1" applyFill="1" applyBorder="1" applyAlignment="1" applyProtection="1">
      <alignment horizontal="center" vertical="center"/>
      <protection locked="0"/>
    </xf>
    <xf numFmtId="3" fontId="41" fillId="0" borderId="2862" xfId="7" applyNumberFormat="1" applyFont="1" applyFill="1" applyBorder="1" applyAlignment="1" applyProtection="1">
      <alignment horizontal="left" vertical="center"/>
      <protection locked="0"/>
    </xf>
    <xf numFmtId="49" fontId="41" fillId="14" borderId="286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6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65" xfId="7" applyNumberFormat="1" applyFont="1" applyFill="1" applyBorder="1" applyAlignment="1" applyProtection="1">
      <alignment horizontal="right" vertical="center"/>
      <protection locked="0"/>
    </xf>
    <xf numFmtId="3" fontId="43" fillId="0" borderId="2866" xfId="7" applyNumberFormat="1" applyFont="1" applyFill="1" applyBorder="1" applyAlignment="1" applyProtection="1">
      <alignment horizontal="center" vertical="center"/>
      <protection locked="0"/>
    </xf>
    <xf numFmtId="3" fontId="41" fillId="0" borderId="2866" xfId="7" applyNumberFormat="1" applyFont="1" applyFill="1" applyBorder="1" applyAlignment="1" applyProtection="1">
      <alignment horizontal="center" vertical="center"/>
      <protection locked="0"/>
    </xf>
    <xf numFmtId="3" fontId="41" fillId="0" borderId="2866" xfId="7" applyNumberFormat="1" applyFont="1" applyFill="1" applyBorder="1" applyAlignment="1" applyProtection="1">
      <alignment horizontal="left" vertical="center"/>
      <protection locked="0"/>
    </xf>
    <xf numFmtId="0" fontId="41" fillId="0" borderId="0" xfId="7" applyNumberFormat="1" applyFont="1" applyFill="1" applyBorder="1" applyAlignment="1" applyProtection="1">
      <alignment vertical="center"/>
      <protection locked="0"/>
    </xf>
    <xf numFmtId="3" fontId="41" fillId="0" borderId="2865" xfId="7" applyNumberFormat="1" applyFont="1" applyFill="1" applyBorder="1" applyAlignment="1" applyProtection="1">
      <alignment vertical="center"/>
      <protection locked="0"/>
    </xf>
    <xf numFmtId="49" fontId="41" fillId="14" borderId="28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6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70" xfId="7" applyNumberFormat="1" applyFont="1" applyFill="1" applyBorder="1" applyAlignment="1" applyProtection="1">
      <alignment horizontal="right" vertical="center"/>
      <protection locked="0"/>
    </xf>
    <xf numFmtId="3" fontId="43" fillId="0" borderId="2871" xfId="7" applyNumberFormat="1" applyFont="1" applyFill="1" applyBorder="1" applyAlignment="1" applyProtection="1">
      <alignment horizontal="center" vertical="center"/>
      <protection locked="0"/>
    </xf>
    <xf numFmtId="3" fontId="41" fillId="0" borderId="2871" xfId="7" applyNumberFormat="1" applyFont="1" applyFill="1" applyBorder="1" applyAlignment="1" applyProtection="1">
      <alignment horizontal="center" vertical="center"/>
      <protection locked="0"/>
    </xf>
    <xf numFmtId="3" fontId="41" fillId="0" borderId="2871" xfId="7" applyNumberFormat="1" applyFont="1" applyFill="1" applyBorder="1" applyAlignment="1" applyProtection="1">
      <alignment horizontal="left" vertical="center"/>
      <protection locked="0"/>
    </xf>
    <xf numFmtId="0" fontId="41" fillId="0" borderId="2872" xfId="7" applyNumberFormat="1" applyFont="1" applyFill="1" applyBorder="1" applyAlignment="1" applyProtection="1">
      <alignment vertical="center"/>
      <protection locked="0"/>
    </xf>
    <xf numFmtId="0" fontId="41" fillId="0" borderId="107" xfId="7" applyNumberFormat="1" applyFont="1" applyFill="1" applyBorder="1" applyAlignment="1" applyProtection="1">
      <alignment vertical="center"/>
      <protection locked="0"/>
    </xf>
    <xf numFmtId="49" fontId="41" fillId="14" borderId="2873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874" xfId="7" applyNumberFormat="1" applyFont="1" applyFill="1" applyBorder="1" applyAlignment="1" applyProtection="1">
      <alignment horizontal="right" vertical="center"/>
      <protection locked="0"/>
    </xf>
    <xf numFmtId="3" fontId="43" fillId="0" borderId="2875" xfId="7" applyNumberFormat="1" applyFont="1" applyFill="1" applyBorder="1" applyAlignment="1" applyProtection="1">
      <alignment horizontal="center" vertical="center"/>
      <protection locked="0"/>
    </xf>
    <xf numFmtId="3" fontId="41" fillId="0" borderId="2875" xfId="7" applyNumberFormat="1" applyFont="1" applyFill="1" applyBorder="1" applyAlignment="1" applyProtection="1">
      <alignment horizontal="center" vertical="center"/>
      <protection locked="0"/>
    </xf>
    <xf numFmtId="3" fontId="41" fillId="0" borderId="2875" xfId="7" applyNumberFormat="1" applyFont="1" applyFill="1" applyBorder="1" applyAlignment="1" applyProtection="1">
      <alignment horizontal="left" vertical="center"/>
      <protection locked="0"/>
    </xf>
    <xf numFmtId="49" fontId="41" fillId="14" borderId="28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7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87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7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80" xfId="7" applyNumberFormat="1" applyFont="1" applyFill="1" applyBorder="1" applyAlignment="1" applyProtection="1">
      <alignment horizontal="right" vertical="center"/>
      <protection locked="0"/>
    </xf>
    <xf numFmtId="3" fontId="43" fillId="0" borderId="2881" xfId="7" applyNumberFormat="1" applyFont="1" applyFill="1" applyBorder="1" applyAlignment="1" applyProtection="1">
      <alignment horizontal="center" vertical="center"/>
      <protection locked="0"/>
    </xf>
    <xf numFmtId="3" fontId="41" fillId="0" borderId="2881" xfId="7" applyNumberFormat="1" applyFont="1" applyFill="1" applyBorder="1" applyAlignment="1" applyProtection="1">
      <alignment horizontal="center" vertical="center"/>
      <protection locked="0"/>
    </xf>
    <xf numFmtId="3" fontId="41" fillId="0" borderId="2881" xfId="7" applyNumberFormat="1" applyFont="1" applyFill="1" applyBorder="1" applyAlignment="1" applyProtection="1">
      <alignment horizontal="left" vertical="center"/>
      <protection locked="0"/>
    </xf>
    <xf numFmtId="49" fontId="41" fillId="14" borderId="28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8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84" xfId="7" applyNumberFormat="1" applyFont="1" applyFill="1" applyBorder="1" applyAlignment="1" applyProtection="1">
      <alignment horizontal="right" vertical="center"/>
      <protection locked="0"/>
    </xf>
    <xf numFmtId="3" fontId="43" fillId="0" borderId="2885" xfId="7" applyNumberFormat="1" applyFont="1" applyFill="1" applyBorder="1" applyAlignment="1" applyProtection="1">
      <alignment horizontal="center" vertical="center"/>
      <protection locked="0"/>
    </xf>
    <xf numFmtId="3" fontId="41" fillId="0" borderId="2885" xfId="7" applyNumberFormat="1" applyFont="1" applyFill="1" applyBorder="1" applyAlignment="1" applyProtection="1">
      <alignment horizontal="center" vertical="center"/>
      <protection locked="0"/>
    </xf>
    <xf numFmtId="3" fontId="41" fillId="0" borderId="2885" xfId="7" applyNumberFormat="1" applyFont="1" applyFill="1" applyBorder="1" applyAlignment="1" applyProtection="1">
      <alignment horizontal="left" vertical="center"/>
      <protection locked="0"/>
    </xf>
    <xf numFmtId="49" fontId="41" fillId="14" borderId="28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88" xfId="7" applyNumberFormat="1" applyFont="1" applyFill="1" applyBorder="1" applyAlignment="1" applyProtection="1">
      <alignment horizontal="right" vertical="center"/>
      <protection locked="0"/>
    </xf>
    <xf numFmtId="3" fontId="43" fillId="0" borderId="2889" xfId="7" applyNumberFormat="1" applyFont="1" applyFill="1" applyBorder="1" applyAlignment="1" applyProtection="1">
      <alignment horizontal="center" vertical="center"/>
      <protection locked="0"/>
    </xf>
    <xf numFmtId="3" fontId="41" fillId="0" borderId="2889" xfId="7" applyNumberFormat="1" applyFont="1" applyFill="1" applyBorder="1" applyAlignment="1" applyProtection="1">
      <alignment horizontal="center" vertical="center"/>
      <protection locked="0"/>
    </xf>
    <xf numFmtId="3" fontId="41" fillId="0" borderId="2889" xfId="7" applyNumberFormat="1" applyFont="1" applyFill="1" applyBorder="1" applyAlignment="1" applyProtection="1">
      <alignment horizontal="left" vertical="center"/>
      <protection locked="0"/>
    </xf>
    <xf numFmtId="49" fontId="41" fillId="14" borderId="289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9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92" xfId="7" applyNumberFormat="1" applyFont="1" applyFill="1" applyBorder="1" applyAlignment="1" applyProtection="1">
      <alignment horizontal="right" vertical="center"/>
      <protection locked="0"/>
    </xf>
    <xf numFmtId="3" fontId="43" fillId="0" borderId="2893" xfId="7" applyNumberFormat="1" applyFont="1" applyFill="1" applyBorder="1" applyAlignment="1" applyProtection="1">
      <alignment horizontal="center" vertical="center"/>
      <protection locked="0"/>
    </xf>
    <xf numFmtId="3" fontId="41" fillId="0" borderId="2893" xfId="7" applyNumberFormat="1" applyFont="1" applyFill="1" applyBorder="1" applyAlignment="1" applyProtection="1">
      <alignment horizontal="center" vertical="center"/>
      <protection locked="0"/>
    </xf>
    <xf numFmtId="3" fontId="41" fillId="0" borderId="2893" xfId="7" applyNumberFormat="1" applyFont="1" applyFill="1" applyBorder="1" applyAlignment="1" applyProtection="1">
      <alignment horizontal="left" vertical="center"/>
      <protection locked="0"/>
    </xf>
    <xf numFmtId="49" fontId="41" fillId="14" borderId="289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9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896" xfId="7" applyNumberFormat="1" applyFont="1" applyFill="1" applyBorder="1" applyAlignment="1" applyProtection="1">
      <alignment horizontal="right" vertical="center"/>
      <protection locked="0"/>
    </xf>
    <xf numFmtId="3" fontId="43" fillId="0" borderId="2897" xfId="7" applyNumberFormat="1" applyFont="1" applyFill="1" applyBorder="1" applyAlignment="1" applyProtection="1">
      <alignment horizontal="center" vertical="center"/>
      <protection locked="0"/>
    </xf>
    <xf numFmtId="3" fontId="41" fillId="0" borderId="2897" xfId="7" applyNumberFormat="1" applyFont="1" applyFill="1" applyBorder="1" applyAlignment="1" applyProtection="1">
      <alignment horizontal="center" vertical="center"/>
      <protection locked="0"/>
    </xf>
    <xf numFmtId="3" fontId="41" fillId="0" borderId="2897" xfId="7" applyNumberFormat="1" applyFont="1" applyFill="1" applyBorder="1" applyAlignment="1" applyProtection="1">
      <alignment horizontal="left" vertical="center"/>
      <protection locked="0"/>
    </xf>
    <xf numFmtId="49" fontId="41" fillId="14" borderId="289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89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00" xfId="7" applyNumberFormat="1" applyFont="1" applyFill="1" applyBorder="1" applyAlignment="1" applyProtection="1">
      <alignment horizontal="right" vertical="center"/>
      <protection locked="0"/>
    </xf>
    <xf numFmtId="3" fontId="43" fillId="0" borderId="2901" xfId="7" applyNumberFormat="1" applyFont="1" applyFill="1" applyBorder="1" applyAlignment="1" applyProtection="1">
      <alignment horizontal="center" vertical="center"/>
      <protection locked="0"/>
    </xf>
    <xf numFmtId="3" fontId="41" fillId="0" borderId="2901" xfId="7" applyNumberFormat="1" applyFont="1" applyFill="1" applyBorder="1" applyAlignment="1" applyProtection="1">
      <alignment horizontal="center" vertical="center"/>
      <protection locked="0"/>
    </xf>
    <xf numFmtId="3" fontId="41" fillId="0" borderId="2901" xfId="7" applyNumberFormat="1" applyFont="1" applyFill="1" applyBorder="1" applyAlignment="1" applyProtection="1">
      <alignment horizontal="left" vertical="center"/>
      <protection locked="0"/>
    </xf>
    <xf numFmtId="49" fontId="41" fillId="14" borderId="290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0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04" xfId="7" applyNumberFormat="1" applyFont="1" applyFill="1" applyBorder="1" applyAlignment="1" applyProtection="1">
      <alignment horizontal="right" vertical="center"/>
      <protection locked="0"/>
    </xf>
    <xf numFmtId="3" fontId="43" fillId="0" borderId="2905" xfId="7" applyNumberFormat="1" applyFont="1" applyFill="1" applyBorder="1" applyAlignment="1" applyProtection="1">
      <alignment horizontal="center" vertical="center"/>
      <protection locked="0"/>
    </xf>
    <xf numFmtId="3" fontId="41" fillId="0" borderId="2905" xfId="7" applyNumberFormat="1" applyFont="1" applyFill="1" applyBorder="1" applyAlignment="1" applyProtection="1">
      <alignment horizontal="center" vertical="center"/>
      <protection locked="0"/>
    </xf>
    <xf numFmtId="3" fontId="41" fillId="0" borderId="2905" xfId="7" applyNumberFormat="1" applyFont="1" applyFill="1" applyBorder="1" applyAlignment="1" applyProtection="1">
      <alignment horizontal="left" vertical="center"/>
      <protection locked="0"/>
    </xf>
    <xf numFmtId="49" fontId="41" fillId="14" borderId="290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0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08" xfId="7" applyNumberFormat="1" applyFont="1" applyFill="1" applyBorder="1" applyAlignment="1" applyProtection="1">
      <alignment horizontal="right" vertical="center"/>
      <protection locked="0"/>
    </xf>
    <xf numFmtId="3" fontId="43" fillId="0" borderId="2909" xfId="7" applyNumberFormat="1" applyFont="1" applyFill="1" applyBorder="1" applyAlignment="1" applyProtection="1">
      <alignment horizontal="center" vertical="center"/>
      <protection locked="0"/>
    </xf>
    <xf numFmtId="3" fontId="41" fillId="0" borderId="2909" xfId="7" applyNumberFormat="1" applyFont="1" applyFill="1" applyBorder="1" applyAlignment="1" applyProtection="1">
      <alignment horizontal="center" vertical="center"/>
      <protection locked="0"/>
    </xf>
    <xf numFmtId="3" fontId="41" fillId="0" borderId="2909" xfId="7" applyNumberFormat="1" applyFont="1" applyFill="1" applyBorder="1" applyAlignment="1" applyProtection="1">
      <alignment horizontal="left" vertical="center"/>
      <protection locked="0"/>
    </xf>
    <xf numFmtId="49" fontId="41" fillId="14" borderId="291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12" xfId="7" applyNumberFormat="1" applyFont="1" applyFill="1" applyBorder="1" applyAlignment="1" applyProtection="1">
      <alignment horizontal="right" vertical="center"/>
      <protection locked="0"/>
    </xf>
    <xf numFmtId="3" fontId="43" fillId="0" borderId="2913" xfId="7" applyNumberFormat="1" applyFont="1" applyFill="1" applyBorder="1" applyAlignment="1" applyProtection="1">
      <alignment horizontal="center" vertical="center"/>
      <protection locked="0"/>
    </xf>
    <xf numFmtId="3" fontId="41" fillId="0" borderId="2913" xfId="7" applyNumberFormat="1" applyFont="1" applyFill="1" applyBorder="1" applyAlignment="1" applyProtection="1">
      <alignment horizontal="center" vertical="center"/>
      <protection locked="0"/>
    </xf>
    <xf numFmtId="3" fontId="41" fillId="0" borderId="2913" xfId="7" applyNumberFormat="1" applyFont="1" applyFill="1" applyBorder="1" applyAlignment="1" applyProtection="1">
      <alignment horizontal="left" vertical="center"/>
      <protection locked="0"/>
    </xf>
    <xf numFmtId="49" fontId="41" fillId="14" borderId="29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16" xfId="7" applyNumberFormat="1" applyFont="1" applyFill="1" applyBorder="1" applyAlignment="1" applyProtection="1">
      <alignment horizontal="right" vertical="center"/>
      <protection locked="0"/>
    </xf>
    <xf numFmtId="3" fontId="43" fillId="0" borderId="2917" xfId="7" applyNumberFormat="1" applyFont="1" applyFill="1" applyBorder="1" applyAlignment="1" applyProtection="1">
      <alignment horizontal="center" vertical="center"/>
      <protection locked="0"/>
    </xf>
    <xf numFmtId="3" fontId="41" fillId="0" borderId="2917" xfId="7" applyNumberFormat="1" applyFont="1" applyFill="1" applyBorder="1" applyAlignment="1" applyProtection="1">
      <alignment horizontal="center" vertical="center"/>
      <protection locked="0"/>
    </xf>
    <xf numFmtId="3" fontId="41" fillId="0" borderId="2917" xfId="7" applyNumberFormat="1" applyFont="1" applyFill="1" applyBorder="1" applyAlignment="1" applyProtection="1">
      <alignment horizontal="left" vertical="center"/>
      <protection locked="0"/>
    </xf>
    <xf numFmtId="49" fontId="41" fillId="14" borderId="29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20" xfId="7" applyNumberFormat="1" applyFont="1" applyFill="1" applyBorder="1" applyAlignment="1" applyProtection="1">
      <alignment horizontal="right" vertical="center"/>
      <protection locked="0"/>
    </xf>
    <xf numFmtId="3" fontId="43" fillId="0" borderId="2921" xfId="7" applyNumberFormat="1" applyFont="1" applyFill="1" applyBorder="1" applyAlignment="1" applyProtection="1">
      <alignment horizontal="center" vertical="center"/>
      <protection locked="0"/>
    </xf>
    <xf numFmtId="3" fontId="41" fillId="0" borderId="2921" xfId="7" applyNumberFormat="1" applyFont="1" applyFill="1" applyBorder="1" applyAlignment="1" applyProtection="1">
      <alignment horizontal="center" vertical="center"/>
      <protection locked="0"/>
    </xf>
    <xf numFmtId="3" fontId="41" fillId="0" borderId="2921" xfId="7" applyNumberFormat="1" applyFont="1" applyFill="1" applyBorder="1" applyAlignment="1" applyProtection="1">
      <alignment horizontal="left" vertical="center"/>
      <protection locked="0"/>
    </xf>
    <xf numFmtId="49" fontId="41" fillId="14" borderId="29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24" xfId="7" applyNumberFormat="1" applyFont="1" applyFill="1" applyBorder="1" applyAlignment="1" applyProtection="1">
      <alignment horizontal="right" vertical="center"/>
      <protection locked="0"/>
    </xf>
    <xf numFmtId="3" fontId="43" fillId="0" borderId="2925" xfId="7" applyNumberFormat="1" applyFont="1" applyFill="1" applyBorder="1" applyAlignment="1" applyProtection="1">
      <alignment horizontal="center" vertical="center"/>
      <protection locked="0"/>
    </xf>
    <xf numFmtId="3" fontId="41" fillId="0" borderId="2925" xfId="7" applyNumberFormat="1" applyFont="1" applyFill="1" applyBorder="1" applyAlignment="1" applyProtection="1">
      <alignment horizontal="center" vertical="center"/>
      <protection locked="0"/>
    </xf>
    <xf numFmtId="3" fontId="41" fillId="0" borderId="2925" xfId="7" applyNumberFormat="1" applyFont="1" applyFill="1" applyBorder="1" applyAlignment="1" applyProtection="1">
      <alignment horizontal="left" vertical="center"/>
      <protection locked="0"/>
    </xf>
    <xf numFmtId="49" fontId="41" fillId="14" borderId="29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28" xfId="7" applyNumberFormat="1" applyFont="1" applyFill="1" applyBorder="1" applyAlignment="1" applyProtection="1">
      <alignment horizontal="right" vertical="center"/>
      <protection locked="0"/>
    </xf>
    <xf numFmtId="3" fontId="43" fillId="0" borderId="2929" xfId="7" applyNumberFormat="1" applyFont="1" applyFill="1" applyBorder="1" applyAlignment="1" applyProtection="1">
      <alignment horizontal="center" vertical="center"/>
      <protection locked="0"/>
    </xf>
    <xf numFmtId="3" fontId="41" fillId="0" borderId="2929" xfId="7" applyNumberFormat="1" applyFont="1" applyFill="1" applyBorder="1" applyAlignment="1" applyProtection="1">
      <alignment horizontal="center" vertical="center"/>
      <protection locked="0"/>
    </xf>
    <xf numFmtId="3" fontId="41" fillId="0" borderId="2929" xfId="7" applyNumberFormat="1" applyFont="1" applyFill="1" applyBorder="1" applyAlignment="1" applyProtection="1">
      <alignment horizontal="left" vertical="center"/>
      <protection locked="0"/>
    </xf>
    <xf numFmtId="49" fontId="41" fillId="14" borderId="293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32" xfId="7" applyNumberFormat="1" applyFont="1" applyFill="1" applyBorder="1" applyAlignment="1" applyProtection="1">
      <alignment horizontal="right" vertical="center"/>
      <protection locked="0"/>
    </xf>
    <xf numFmtId="3" fontId="43" fillId="0" borderId="2933" xfId="7" applyNumberFormat="1" applyFont="1" applyFill="1" applyBorder="1" applyAlignment="1" applyProtection="1">
      <alignment horizontal="center" vertical="center"/>
      <protection locked="0"/>
    </xf>
    <xf numFmtId="3" fontId="41" fillId="0" borderId="2933" xfId="7" applyNumberFormat="1" applyFont="1" applyFill="1" applyBorder="1" applyAlignment="1" applyProtection="1">
      <alignment horizontal="center" vertical="center"/>
      <protection locked="0"/>
    </xf>
    <xf numFmtId="3" fontId="41" fillId="0" borderId="2933" xfId="7" applyNumberFormat="1" applyFont="1" applyFill="1" applyBorder="1" applyAlignment="1" applyProtection="1">
      <alignment horizontal="left" vertical="center"/>
      <protection locked="0"/>
    </xf>
    <xf numFmtId="49" fontId="41" fillId="14" borderId="29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36" xfId="7" applyNumberFormat="1" applyFont="1" applyFill="1" applyBorder="1" applyAlignment="1" applyProtection="1">
      <alignment horizontal="right" vertical="center"/>
      <protection locked="0"/>
    </xf>
    <xf numFmtId="3" fontId="43" fillId="0" borderId="2937" xfId="7" applyNumberFormat="1" applyFont="1" applyFill="1" applyBorder="1" applyAlignment="1" applyProtection="1">
      <alignment horizontal="center" vertical="center"/>
      <protection locked="0"/>
    </xf>
    <xf numFmtId="3" fontId="41" fillId="0" borderId="2937" xfId="7" applyNumberFormat="1" applyFont="1" applyFill="1" applyBorder="1" applyAlignment="1" applyProtection="1">
      <alignment horizontal="center" vertical="center"/>
      <protection locked="0"/>
    </xf>
    <xf numFmtId="3" fontId="41" fillId="0" borderId="2937" xfId="7" applyNumberFormat="1" applyFont="1" applyFill="1" applyBorder="1" applyAlignment="1" applyProtection="1">
      <alignment horizontal="left" vertical="center"/>
      <protection locked="0"/>
    </xf>
    <xf numFmtId="49" fontId="41" fillId="14" borderId="29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3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9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42" xfId="7" applyNumberFormat="1" applyFont="1" applyFill="1" applyBorder="1" applyAlignment="1" applyProtection="1">
      <alignment horizontal="right" vertical="center"/>
      <protection locked="0"/>
    </xf>
    <xf numFmtId="3" fontId="43" fillId="0" borderId="2943" xfId="7" applyNumberFormat="1" applyFont="1" applyFill="1" applyBorder="1" applyAlignment="1" applyProtection="1">
      <alignment horizontal="center" vertical="center"/>
      <protection locked="0"/>
    </xf>
    <xf numFmtId="3" fontId="41" fillId="0" borderId="2943" xfId="7" applyNumberFormat="1" applyFont="1" applyFill="1" applyBorder="1" applyAlignment="1" applyProtection="1">
      <alignment horizontal="center" vertical="center"/>
      <protection locked="0"/>
    </xf>
    <xf numFmtId="3" fontId="41" fillId="0" borderId="2943" xfId="7" applyNumberFormat="1" applyFont="1" applyFill="1" applyBorder="1" applyAlignment="1" applyProtection="1">
      <alignment horizontal="left" vertical="center"/>
      <protection locked="0"/>
    </xf>
    <xf numFmtId="49" fontId="41" fillId="14" borderId="29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46" xfId="7" applyNumberFormat="1" applyFont="1" applyFill="1" applyBorder="1" applyAlignment="1" applyProtection="1">
      <alignment horizontal="right" vertical="center"/>
      <protection locked="0"/>
    </xf>
    <xf numFmtId="3" fontId="43" fillId="0" borderId="2947" xfId="7" applyNumberFormat="1" applyFont="1" applyFill="1" applyBorder="1" applyAlignment="1" applyProtection="1">
      <alignment horizontal="center" vertical="center"/>
      <protection locked="0"/>
    </xf>
    <xf numFmtId="3" fontId="41" fillId="0" borderId="2947" xfId="7" applyNumberFormat="1" applyFont="1" applyFill="1" applyBorder="1" applyAlignment="1" applyProtection="1">
      <alignment horizontal="center" vertical="center"/>
      <protection locked="0"/>
    </xf>
    <xf numFmtId="3" fontId="41" fillId="0" borderId="2947" xfId="7" applyNumberFormat="1" applyFont="1" applyFill="1" applyBorder="1" applyAlignment="1" applyProtection="1">
      <alignment horizontal="left" vertical="center"/>
      <protection locked="0"/>
    </xf>
    <xf numFmtId="49" fontId="41" fillId="14" borderId="29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50" xfId="7" applyNumberFormat="1" applyFont="1" applyFill="1" applyBorder="1" applyAlignment="1" applyProtection="1">
      <alignment horizontal="right" vertical="center"/>
      <protection locked="0"/>
    </xf>
    <xf numFmtId="3" fontId="43" fillId="0" borderId="2951" xfId="7" applyNumberFormat="1" applyFont="1" applyFill="1" applyBorder="1" applyAlignment="1" applyProtection="1">
      <alignment horizontal="center" vertical="center"/>
      <protection locked="0"/>
    </xf>
    <xf numFmtId="3" fontId="41" fillId="0" borderId="2951" xfId="7" applyNumberFormat="1" applyFont="1" applyFill="1" applyBorder="1" applyAlignment="1" applyProtection="1">
      <alignment horizontal="center" vertical="center"/>
      <protection locked="0"/>
    </xf>
    <xf numFmtId="3" fontId="41" fillId="0" borderId="2951" xfId="7" applyNumberFormat="1" applyFont="1" applyFill="1" applyBorder="1" applyAlignment="1" applyProtection="1">
      <alignment horizontal="left" vertical="center"/>
      <protection locked="0"/>
    </xf>
    <xf numFmtId="49" fontId="41" fillId="14" borderId="29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54" xfId="7" applyNumberFormat="1" applyFont="1" applyFill="1" applyBorder="1" applyAlignment="1" applyProtection="1">
      <alignment horizontal="right" vertical="center"/>
      <protection locked="0"/>
    </xf>
    <xf numFmtId="3" fontId="43" fillId="0" borderId="2955" xfId="7" applyNumberFormat="1" applyFont="1" applyFill="1" applyBorder="1" applyAlignment="1" applyProtection="1">
      <alignment horizontal="center" vertical="center"/>
      <protection locked="0"/>
    </xf>
    <xf numFmtId="3" fontId="41" fillId="0" borderId="2955" xfId="7" applyNumberFormat="1" applyFont="1" applyFill="1" applyBorder="1" applyAlignment="1" applyProtection="1">
      <alignment horizontal="center" vertical="center"/>
      <protection locked="0"/>
    </xf>
    <xf numFmtId="3" fontId="41" fillId="0" borderId="2955" xfId="7" applyNumberFormat="1" applyFont="1" applyFill="1" applyBorder="1" applyAlignment="1" applyProtection="1">
      <alignment horizontal="left" vertical="center"/>
      <protection locked="0"/>
    </xf>
    <xf numFmtId="49" fontId="41" fillId="14" borderId="29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5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58" xfId="7" applyNumberFormat="1" applyFont="1" applyFill="1" applyBorder="1" applyAlignment="1" applyProtection="1">
      <alignment horizontal="right" vertical="center"/>
      <protection locked="0"/>
    </xf>
    <xf numFmtId="3" fontId="43" fillId="0" borderId="2959" xfId="7" applyNumberFormat="1" applyFont="1" applyFill="1" applyBorder="1" applyAlignment="1" applyProtection="1">
      <alignment horizontal="center" vertical="center"/>
      <protection locked="0"/>
    </xf>
    <xf numFmtId="3" fontId="41" fillId="0" borderId="2959" xfId="7" applyNumberFormat="1" applyFont="1" applyFill="1" applyBorder="1" applyAlignment="1" applyProtection="1">
      <alignment horizontal="center" vertical="center"/>
      <protection locked="0"/>
    </xf>
    <xf numFmtId="3" fontId="41" fillId="0" borderId="2959" xfId="7" applyNumberFormat="1" applyFont="1" applyFill="1" applyBorder="1" applyAlignment="1" applyProtection="1">
      <alignment horizontal="left" vertical="center"/>
      <protection locked="0"/>
    </xf>
    <xf numFmtId="49" fontId="41" fillId="14" borderId="29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62" xfId="7" applyNumberFormat="1" applyFont="1" applyFill="1" applyBorder="1" applyAlignment="1" applyProtection="1">
      <alignment horizontal="right" vertical="center"/>
      <protection locked="0"/>
    </xf>
    <xf numFmtId="3" fontId="43" fillId="0" borderId="2963" xfId="7" applyNumberFormat="1" applyFont="1" applyFill="1" applyBorder="1" applyAlignment="1" applyProtection="1">
      <alignment horizontal="center" vertical="center"/>
      <protection locked="0"/>
    </xf>
    <xf numFmtId="3" fontId="41" fillId="0" borderId="2963" xfId="7" applyNumberFormat="1" applyFont="1" applyFill="1" applyBorder="1" applyAlignment="1" applyProtection="1">
      <alignment horizontal="center" vertical="center"/>
      <protection locked="0"/>
    </xf>
    <xf numFmtId="3" fontId="41" fillId="0" borderId="2963" xfId="7" applyNumberFormat="1" applyFont="1" applyFill="1" applyBorder="1" applyAlignment="1" applyProtection="1">
      <alignment horizontal="left" vertical="center"/>
      <protection locked="0"/>
    </xf>
    <xf numFmtId="49" fontId="41" fillId="14" borderId="296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6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66" xfId="7" applyNumberFormat="1" applyFont="1" applyFill="1" applyBorder="1" applyAlignment="1" applyProtection="1">
      <alignment horizontal="right" vertical="center"/>
      <protection locked="0"/>
    </xf>
    <xf numFmtId="3" fontId="43" fillId="0" borderId="2967" xfId="7" applyNumberFormat="1" applyFont="1" applyFill="1" applyBorder="1" applyAlignment="1" applyProtection="1">
      <alignment horizontal="center" vertical="center"/>
      <protection locked="0"/>
    </xf>
    <xf numFmtId="3" fontId="41" fillId="0" borderId="2967" xfId="7" applyNumberFormat="1" applyFont="1" applyFill="1" applyBorder="1" applyAlignment="1" applyProtection="1">
      <alignment horizontal="center" vertical="center"/>
      <protection locked="0"/>
    </xf>
    <xf numFmtId="3" fontId="41" fillId="0" borderId="2967" xfId="7" applyNumberFormat="1" applyFont="1" applyFill="1" applyBorder="1" applyAlignment="1" applyProtection="1">
      <alignment horizontal="left" vertical="center"/>
      <protection locked="0"/>
    </xf>
    <xf numFmtId="49" fontId="41" fillId="14" borderId="29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6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70" xfId="7" applyNumberFormat="1" applyFont="1" applyFill="1" applyBorder="1" applyAlignment="1" applyProtection="1">
      <alignment horizontal="right" vertical="center"/>
      <protection locked="0"/>
    </xf>
    <xf numFmtId="3" fontId="43" fillId="0" borderId="2971" xfId="7" applyNumberFormat="1" applyFont="1" applyFill="1" applyBorder="1" applyAlignment="1" applyProtection="1">
      <alignment horizontal="center" vertical="center"/>
      <protection locked="0"/>
    </xf>
    <xf numFmtId="3" fontId="41" fillId="0" borderId="2971" xfId="7" applyNumberFormat="1" applyFont="1" applyFill="1" applyBorder="1" applyAlignment="1" applyProtection="1">
      <alignment horizontal="center" vertical="center"/>
      <protection locked="0"/>
    </xf>
    <xf numFmtId="3" fontId="41" fillId="0" borderId="2971" xfId="7" applyNumberFormat="1" applyFont="1" applyFill="1" applyBorder="1" applyAlignment="1" applyProtection="1">
      <alignment horizontal="left" vertical="center"/>
      <protection locked="0"/>
    </xf>
    <xf numFmtId="49" fontId="41" fillId="14" borderId="2972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973" xfId="7" applyNumberFormat="1" applyFont="1" applyFill="1" applyBorder="1" applyAlignment="1" applyProtection="1">
      <alignment horizontal="right" vertical="center"/>
      <protection locked="0"/>
    </xf>
    <xf numFmtId="3" fontId="43" fillId="0" borderId="2974" xfId="7" applyNumberFormat="1" applyFont="1" applyFill="1" applyBorder="1" applyAlignment="1" applyProtection="1">
      <alignment horizontal="center" vertical="center"/>
      <protection locked="0"/>
    </xf>
    <xf numFmtId="3" fontId="41" fillId="0" borderId="2974" xfId="7" applyNumberFormat="1" applyFont="1" applyFill="1" applyBorder="1" applyAlignment="1" applyProtection="1">
      <alignment horizontal="center" vertical="center"/>
      <protection locked="0"/>
    </xf>
    <xf numFmtId="3" fontId="41" fillId="0" borderId="2974" xfId="7" applyNumberFormat="1" applyFont="1" applyFill="1" applyBorder="1" applyAlignment="1" applyProtection="1">
      <alignment horizontal="left" vertical="center"/>
      <protection locked="0"/>
    </xf>
    <xf numFmtId="49" fontId="41" fillId="14" borderId="2975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976" xfId="7" applyNumberFormat="1" applyFont="1" applyFill="1" applyBorder="1" applyAlignment="1" applyProtection="1">
      <alignment horizontal="right" vertical="center"/>
      <protection locked="0"/>
    </xf>
    <xf numFmtId="3" fontId="43" fillId="0" borderId="2977" xfId="7" applyNumberFormat="1" applyFont="1" applyFill="1" applyBorder="1" applyAlignment="1" applyProtection="1">
      <alignment horizontal="center" vertical="center"/>
      <protection locked="0"/>
    </xf>
    <xf numFmtId="3" fontId="41" fillId="0" borderId="2977" xfId="7" applyNumberFormat="1" applyFont="1" applyFill="1" applyBorder="1" applyAlignment="1" applyProtection="1">
      <alignment horizontal="center" vertical="center"/>
      <protection locked="0"/>
    </xf>
    <xf numFmtId="3" fontId="41" fillId="0" borderId="2977" xfId="7" applyNumberFormat="1" applyFont="1" applyFill="1" applyBorder="1" applyAlignment="1" applyProtection="1">
      <alignment horizontal="left" vertical="center"/>
      <protection locked="0"/>
    </xf>
    <xf numFmtId="49" fontId="41" fillId="14" borderId="297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7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80" xfId="7" applyNumberFormat="1" applyFont="1" applyFill="1" applyBorder="1" applyAlignment="1" applyProtection="1">
      <alignment horizontal="right" vertical="center"/>
      <protection locked="0"/>
    </xf>
    <xf numFmtId="3" fontId="43" fillId="0" borderId="2981" xfId="7" applyNumberFormat="1" applyFont="1" applyFill="1" applyBorder="1" applyAlignment="1" applyProtection="1">
      <alignment horizontal="center" vertical="center"/>
      <protection locked="0"/>
    </xf>
    <xf numFmtId="3" fontId="41" fillId="0" borderId="2981" xfId="7" applyNumberFormat="1" applyFont="1" applyFill="1" applyBorder="1" applyAlignment="1" applyProtection="1">
      <alignment horizontal="center" vertical="center"/>
      <protection locked="0"/>
    </xf>
    <xf numFmtId="3" fontId="41" fillId="0" borderId="2981" xfId="7" applyNumberFormat="1" applyFont="1" applyFill="1" applyBorder="1" applyAlignment="1" applyProtection="1">
      <alignment horizontal="left" vertical="center"/>
      <protection locked="0"/>
    </xf>
    <xf numFmtId="49" fontId="41" fillId="14" borderId="29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8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84" xfId="7" applyNumberFormat="1" applyFont="1" applyFill="1" applyBorder="1" applyAlignment="1" applyProtection="1">
      <alignment horizontal="right" vertical="center"/>
      <protection locked="0"/>
    </xf>
    <xf numFmtId="3" fontId="43" fillId="0" borderId="2985" xfId="7" applyNumberFormat="1" applyFont="1" applyFill="1" applyBorder="1" applyAlignment="1" applyProtection="1">
      <alignment horizontal="center" vertical="center"/>
      <protection locked="0"/>
    </xf>
    <xf numFmtId="3" fontId="41" fillId="0" borderId="2985" xfId="7" applyNumberFormat="1" applyFont="1" applyFill="1" applyBorder="1" applyAlignment="1" applyProtection="1">
      <alignment horizontal="center" vertical="center"/>
      <protection locked="0"/>
    </xf>
    <xf numFmtId="3" fontId="41" fillId="0" borderId="2985" xfId="7" applyNumberFormat="1" applyFont="1" applyFill="1" applyBorder="1" applyAlignment="1" applyProtection="1">
      <alignment horizontal="left" vertical="center"/>
      <protection locked="0"/>
    </xf>
    <xf numFmtId="49" fontId="41" fillId="14" borderId="29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88" xfId="7" applyNumberFormat="1" applyFont="1" applyFill="1" applyBorder="1" applyAlignment="1" applyProtection="1">
      <alignment horizontal="right" vertical="center"/>
      <protection locked="0"/>
    </xf>
    <xf numFmtId="3" fontId="43" fillId="0" borderId="2989" xfId="7" applyNumberFormat="1" applyFont="1" applyFill="1" applyBorder="1" applyAlignment="1" applyProtection="1">
      <alignment horizontal="center" vertical="center"/>
      <protection locked="0"/>
    </xf>
    <xf numFmtId="3" fontId="41" fillId="0" borderId="2989" xfId="7" applyNumberFormat="1" applyFont="1" applyFill="1" applyBorder="1" applyAlignment="1" applyProtection="1">
      <alignment horizontal="center" vertical="center"/>
      <protection locked="0"/>
    </xf>
    <xf numFmtId="3" fontId="41" fillId="0" borderId="2989" xfId="7" applyNumberFormat="1" applyFont="1" applyFill="1" applyBorder="1" applyAlignment="1" applyProtection="1">
      <alignment horizontal="left" vertical="center"/>
      <protection locked="0"/>
    </xf>
    <xf numFmtId="49" fontId="41" fillId="0" borderId="2990" xfId="7" applyNumberFormat="1" applyFont="1" applyFill="1" applyBorder="1" applyAlignment="1" applyProtection="1">
      <alignment horizontal="center" vertical="center" wrapText="1"/>
      <protection locked="0"/>
    </xf>
    <xf numFmtId="3" fontId="42" fillId="0" borderId="2988" xfId="7" applyNumberFormat="1" applyFont="1" applyFill="1" applyBorder="1" applyAlignment="1" applyProtection="1">
      <alignment horizontal="right" vertical="center"/>
      <protection locked="0"/>
    </xf>
    <xf numFmtId="49" fontId="41" fillId="14" borderId="299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9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94" xfId="7" applyNumberFormat="1" applyFont="1" applyFill="1" applyBorder="1" applyAlignment="1" applyProtection="1">
      <alignment horizontal="right" vertical="center"/>
      <protection locked="0"/>
    </xf>
    <xf numFmtId="3" fontId="43" fillId="0" borderId="2995" xfId="7" applyNumberFormat="1" applyFont="1" applyFill="1" applyBorder="1" applyAlignment="1" applyProtection="1">
      <alignment horizontal="center" vertical="center"/>
      <protection locked="0"/>
    </xf>
    <xf numFmtId="3" fontId="41" fillId="0" borderId="2995" xfId="7" applyNumberFormat="1" applyFont="1" applyFill="1" applyBorder="1" applyAlignment="1" applyProtection="1">
      <alignment horizontal="center" vertical="center"/>
      <protection locked="0"/>
    </xf>
    <xf numFmtId="3" fontId="41" fillId="0" borderId="2995" xfId="7" applyNumberFormat="1" applyFont="1" applyFill="1" applyBorder="1" applyAlignment="1" applyProtection="1">
      <alignment horizontal="left" vertical="center"/>
      <protection locked="0"/>
    </xf>
    <xf numFmtId="49" fontId="41" fillId="14" borderId="299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99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2998" xfId="7" applyNumberFormat="1" applyFont="1" applyFill="1" applyBorder="1" applyAlignment="1" applyProtection="1">
      <alignment horizontal="right" vertical="center"/>
      <protection locked="0"/>
    </xf>
    <xf numFmtId="3" fontId="43" fillId="0" borderId="2999" xfId="7" applyNumberFormat="1" applyFont="1" applyFill="1" applyBorder="1" applyAlignment="1" applyProtection="1">
      <alignment horizontal="center" vertical="center"/>
      <protection locked="0"/>
    </xf>
    <xf numFmtId="3" fontId="41" fillId="0" borderId="2999" xfId="7" applyNumberFormat="1" applyFont="1" applyFill="1" applyBorder="1" applyAlignment="1" applyProtection="1">
      <alignment horizontal="center" vertical="center"/>
      <protection locked="0"/>
    </xf>
    <xf numFmtId="3" fontId="41" fillId="0" borderId="2999" xfId="7" applyNumberFormat="1" applyFont="1" applyFill="1" applyBorder="1" applyAlignment="1" applyProtection="1">
      <alignment horizontal="left" vertical="center"/>
      <protection locked="0"/>
    </xf>
    <xf numFmtId="49" fontId="41" fillId="14" borderId="300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0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02" xfId="7" applyNumberFormat="1" applyFont="1" applyFill="1" applyBorder="1" applyAlignment="1" applyProtection="1">
      <alignment horizontal="right" vertical="center"/>
      <protection locked="0"/>
    </xf>
    <xf numFmtId="3" fontId="43" fillId="0" borderId="3003" xfId="7" applyNumberFormat="1" applyFont="1" applyFill="1" applyBorder="1" applyAlignment="1" applyProtection="1">
      <alignment horizontal="center" vertical="center"/>
      <protection locked="0"/>
    </xf>
    <xf numFmtId="3" fontId="41" fillId="0" borderId="3003" xfId="7" applyNumberFormat="1" applyFont="1" applyFill="1" applyBorder="1" applyAlignment="1" applyProtection="1">
      <alignment horizontal="center" vertical="center"/>
      <protection locked="0"/>
    </xf>
    <xf numFmtId="3" fontId="41" fillId="0" borderId="3003" xfId="7" applyNumberFormat="1" applyFont="1" applyFill="1" applyBorder="1" applyAlignment="1" applyProtection="1">
      <alignment horizontal="left" vertical="center"/>
      <protection locked="0"/>
    </xf>
    <xf numFmtId="49" fontId="41" fillId="14" borderId="300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0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06" xfId="7" applyNumberFormat="1" applyFont="1" applyFill="1" applyBorder="1" applyAlignment="1" applyProtection="1">
      <alignment horizontal="right" vertical="center"/>
      <protection locked="0"/>
    </xf>
    <xf numFmtId="3" fontId="43" fillId="0" borderId="3007" xfId="7" applyNumberFormat="1" applyFont="1" applyFill="1" applyBorder="1" applyAlignment="1" applyProtection="1">
      <alignment horizontal="center" vertical="center"/>
      <protection locked="0"/>
    </xf>
    <xf numFmtId="3" fontId="41" fillId="0" borderId="3007" xfId="7" applyNumberFormat="1" applyFont="1" applyFill="1" applyBorder="1" applyAlignment="1" applyProtection="1">
      <alignment horizontal="center" vertical="center"/>
      <protection locked="0"/>
    </xf>
    <xf numFmtId="3" fontId="41" fillId="0" borderId="3007" xfId="7" applyNumberFormat="1" applyFont="1" applyFill="1" applyBorder="1" applyAlignment="1" applyProtection="1">
      <alignment horizontal="left" vertical="center"/>
      <protection locked="0"/>
    </xf>
    <xf numFmtId="49" fontId="41" fillId="14" borderId="300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0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10" xfId="7" applyNumberFormat="1" applyFont="1" applyFill="1" applyBorder="1" applyAlignment="1" applyProtection="1">
      <alignment horizontal="right" vertical="center"/>
      <protection locked="0"/>
    </xf>
    <xf numFmtId="3" fontId="43" fillId="0" borderId="3011" xfId="7" applyNumberFormat="1" applyFont="1" applyFill="1" applyBorder="1" applyAlignment="1" applyProtection="1">
      <alignment horizontal="center" vertical="center"/>
      <protection locked="0"/>
    </xf>
    <xf numFmtId="3" fontId="41" fillId="0" borderId="3011" xfId="7" applyNumberFormat="1" applyFont="1" applyFill="1" applyBorder="1" applyAlignment="1" applyProtection="1">
      <alignment horizontal="center" vertical="center"/>
      <protection locked="0"/>
    </xf>
    <xf numFmtId="3" fontId="41" fillId="0" borderId="3011" xfId="7" applyNumberFormat="1" applyFont="1" applyFill="1" applyBorder="1" applyAlignment="1" applyProtection="1">
      <alignment horizontal="left" vertical="center"/>
      <protection locked="0"/>
    </xf>
    <xf numFmtId="49" fontId="41" fillId="14" borderId="301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1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14" xfId="7" applyNumberFormat="1" applyFont="1" applyFill="1" applyBorder="1" applyAlignment="1" applyProtection="1">
      <alignment horizontal="right" vertical="center"/>
      <protection locked="0"/>
    </xf>
    <xf numFmtId="3" fontId="43" fillId="0" borderId="3015" xfId="7" applyNumberFormat="1" applyFont="1" applyFill="1" applyBorder="1" applyAlignment="1" applyProtection="1">
      <alignment horizontal="center" vertical="center"/>
      <protection locked="0"/>
    </xf>
    <xf numFmtId="3" fontId="41" fillId="0" borderId="3015" xfId="7" applyNumberFormat="1" applyFont="1" applyFill="1" applyBorder="1" applyAlignment="1" applyProtection="1">
      <alignment horizontal="center" vertical="center"/>
      <protection locked="0"/>
    </xf>
    <xf numFmtId="49" fontId="41" fillId="14" borderId="301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1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18" xfId="7" applyNumberFormat="1" applyFont="1" applyFill="1" applyBorder="1" applyAlignment="1" applyProtection="1">
      <alignment horizontal="right" vertical="center"/>
      <protection locked="0"/>
    </xf>
    <xf numFmtId="3" fontId="43" fillId="0" borderId="3019" xfId="7" applyNumberFormat="1" applyFont="1" applyFill="1" applyBorder="1" applyAlignment="1" applyProtection="1">
      <alignment horizontal="center" vertical="center"/>
      <protection locked="0"/>
    </xf>
    <xf numFmtId="3" fontId="41" fillId="0" borderId="3019" xfId="7" applyNumberFormat="1" applyFont="1" applyFill="1" applyBorder="1" applyAlignment="1" applyProtection="1">
      <alignment horizontal="center" vertical="center"/>
      <protection locked="0"/>
    </xf>
    <xf numFmtId="49" fontId="41" fillId="14" borderId="302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2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22" xfId="7" applyNumberFormat="1" applyFont="1" applyFill="1" applyBorder="1" applyAlignment="1" applyProtection="1">
      <alignment horizontal="right" vertical="center"/>
      <protection locked="0"/>
    </xf>
    <xf numFmtId="3" fontId="43" fillId="0" borderId="3023" xfId="7" applyNumberFormat="1" applyFont="1" applyFill="1" applyBorder="1" applyAlignment="1" applyProtection="1">
      <alignment horizontal="center" vertical="center"/>
      <protection locked="0"/>
    </xf>
    <xf numFmtId="3" fontId="41" fillId="0" borderId="3023" xfId="7" applyNumberFormat="1" applyFont="1" applyFill="1" applyBorder="1" applyAlignment="1" applyProtection="1">
      <alignment horizontal="center" vertical="center"/>
      <protection locked="0"/>
    </xf>
    <xf numFmtId="49" fontId="41" fillId="14" borderId="302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2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26" xfId="7" applyNumberFormat="1" applyFont="1" applyFill="1" applyBorder="1" applyAlignment="1" applyProtection="1">
      <alignment horizontal="right" vertical="center"/>
      <protection locked="0"/>
    </xf>
    <xf numFmtId="3" fontId="43" fillId="0" borderId="3027" xfId="7" applyNumberFormat="1" applyFont="1" applyFill="1" applyBorder="1" applyAlignment="1" applyProtection="1">
      <alignment horizontal="center" vertical="center"/>
      <protection locked="0"/>
    </xf>
    <xf numFmtId="3" fontId="41" fillId="0" borderId="3027" xfId="7" applyNumberFormat="1" applyFont="1" applyFill="1" applyBorder="1" applyAlignment="1" applyProtection="1">
      <alignment horizontal="center" vertical="center"/>
      <protection locked="0"/>
    </xf>
    <xf numFmtId="49" fontId="41" fillId="14" borderId="302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2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30" xfId="7" applyNumberFormat="1" applyFont="1" applyFill="1" applyBorder="1" applyAlignment="1" applyProtection="1">
      <alignment horizontal="right" vertical="center"/>
      <protection locked="0"/>
    </xf>
    <xf numFmtId="3" fontId="43" fillId="0" borderId="3031" xfId="7" applyNumberFormat="1" applyFont="1" applyFill="1" applyBorder="1" applyAlignment="1" applyProtection="1">
      <alignment horizontal="center" vertical="center"/>
      <protection locked="0"/>
    </xf>
    <xf numFmtId="3" fontId="41" fillId="0" borderId="3031" xfId="7" applyNumberFormat="1" applyFont="1" applyFill="1" applyBorder="1" applyAlignment="1" applyProtection="1">
      <alignment horizontal="center" vertical="center"/>
      <protection locked="0"/>
    </xf>
    <xf numFmtId="49" fontId="41" fillId="14" borderId="303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3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34" xfId="7" applyNumberFormat="1" applyFont="1" applyFill="1" applyBorder="1" applyAlignment="1" applyProtection="1">
      <alignment horizontal="right" vertical="center"/>
      <protection locked="0"/>
    </xf>
    <xf numFmtId="3" fontId="43" fillId="0" borderId="3035" xfId="7" applyNumberFormat="1" applyFont="1" applyFill="1" applyBorder="1" applyAlignment="1" applyProtection="1">
      <alignment horizontal="center" vertical="center"/>
      <protection locked="0"/>
    </xf>
    <xf numFmtId="3" fontId="41" fillId="0" borderId="3035" xfId="7" applyNumberFormat="1" applyFont="1" applyFill="1" applyBorder="1" applyAlignment="1" applyProtection="1">
      <alignment horizontal="center" vertical="center"/>
      <protection locked="0"/>
    </xf>
    <xf numFmtId="49" fontId="41" fillId="14" borderId="303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3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38" xfId="7" applyNumberFormat="1" applyFont="1" applyFill="1" applyBorder="1" applyAlignment="1" applyProtection="1">
      <alignment horizontal="right" vertical="center"/>
      <protection locked="0"/>
    </xf>
    <xf numFmtId="3" fontId="43" fillId="0" borderId="3039" xfId="7" applyNumberFormat="1" applyFont="1" applyFill="1" applyBorder="1" applyAlignment="1" applyProtection="1">
      <alignment horizontal="center" vertical="center"/>
      <protection locked="0"/>
    </xf>
    <xf numFmtId="3" fontId="41" fillId="0" borderId="3039" xfId="7" applyNumberFormat="1" applyFont="1" applyFill="1" applyBorder="1" applyAlignment="1" applyProtection="1">
      <alignment horizontal="center" vertical="center"/>
      <protection locked="0"/>
    </xf>
    <xf numFmtId="49" fontId="41" fillId="14" borderId="3040" xfId="7" applyNumberFormat="1" applyFont="1" applyFill="1" applyBorder="1" applyAlignment="1" applyProtection="1">
      <alignment vertical="center" wrapText="1"/>
      <protection locked="0"/>
    </xf>
    <xf numFmtId="49" fontId="41" fillId="14" borderId="30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43" xfId="7" applyNumberFormat="1" applyFont="1" applyFill="1" applyBorder="1" applyAlignment="1" applyProtection="1">
      <alignment horizontal="right" vertical="center"/>
      <protection locked="0"/>
    </xf>
    <xf numFmtId="3" fontId="43" fillId="0" borderId="3044" xfId="7" applyNumberFormat="1" applyFont="1" applyFill="1" applyBorder="1" applyAlignment="1" applyProtection="1">
      <alignment horizontal="center" vertical="center"/>
      <protection locked="0"/>
    </xf>
    <xf numFmtId="3" fontId="41" fillId="0" borderId="3044" xfId="7" applyNumberFormat="1" applyFont="1" applyFill="1" applyBorder="1" applyAlignment="1" applyProtection="1">
      <alignment horizontal="center" vertical="center"/>
      <protection locked="0"/>
    </xf>
    <xf numFmtId="3" fontId="41" fillId="0" borderId="3046" xfId="7" applyNumberFormat="1" applyFont="1" applyFill="1" applyBorder="1" applyAlignment="1" applyProtection="1">
      <alignment horizontal="right" vertical="center"/>
      <protection locked="0"/>
    </xf>
    <xf numFmtId="3" fontId="43" fillId="0" borderId="3047" xfId="7" applyNumberFormat="1" applyFont="1" applyFill="1" applyBorder="1" applyAlignment="1" applyProtection="1">
      <alignment horizontal="center" vertical="center"/>
      <protection locked="0"/>
    </xf>
    <xf numFmtId="3" fontId="41" fillId="0" borderId="3047" xfId="7" applyNumberFormat="1" applyFont="1" applyFill="1" applyBorder="1" applyAlignment="1" applyProtection="1">
      <alignment horizontal="center" vertical="center"/>
      <protection locked="0"/>
    </xf>
    <xf numFmtId="49" fontId="41" fillId="14" borderId="30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50" xfId="7" applyNumberFormat="1" applyFont="1" applyFill="1" applyBorder="1" applyAlignment="1" applyProtection="1">
      <alignment horizontal="right" vertical="center"/>
      <protection locked="0"/>
    </xf>
    <xf numFmtId="3" fontId="43" fillId="0" borderId="3051" xfId="7" applyNumberFormat="1" applyFont="1" applyFill="1" applyBorder="1" applyAlignment="1" applyProtection="1">
      <alignment horizontal="center" vertical="center"/>
      <protection locked="0"/>
    </xf>
    <xf numFmtId="3" fontId="41" fillId="0" borderId="3051" xfId="7" applyNumberFormat="1" applyFont="1" applyFill="1" applyBorder="1" applyAlignment="1" applyProtection="1">
      <alignment horizontal="center" vertical="center"/>
      <protection locked="0"/>
    </xf>
    <xf numFmtId="49" fontId="41" fillId="14" borderId="30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54" xfId="7" applyNumberFormat="1" applyFont="1" applyFill="1" applyBorder="1" applyAlignment="1" applyProtection="1">
      <alignment horizontal="right" vertical="center"/>
      <protection locked="0"/>
    </xf>
    <xf numFmtId="3" fontId="43" fillId="0" borderId="3055" xfId="7" applyNumberFormat="1" applyFont="1" applyFill="1" applyBorder="1" applyAlignment="1" applyProtection="1">
      <alignment horizontal="center" vertical="center"/>
      <protection locked="0"/>
    </xf>
    <xf numFmtId="3" fontId="41" fillId="0" borderId="3055" xfId="7" applyNumberFormat="1" applyFont="1" applyFill="1" applyBorder="1" applyAlignment="1" applyProtection="1">
      <alignment horizontal="center" vertical="center"/>
      <protection locked="0"/>
    </xf>
    <xf numFmtId="49" fontId="41" fillId="14" borderId="30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5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05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5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60" xfId="7" applyNumberFormat="1" applyFont="1" applyFill="1" applyBorder="1" applyAlignment="1" applyProtection="1">
      <alignment horizontal="right" vertical="center"/>
      <protection locked="0"/>
    </xf>
    <xf numFmtId="3" fontId="43" fillId="0" borderId="3061" xfId="7" applyNumberFormat="1" applyFont="1" applyFill="1" applyBorder="1" applyAlignment="1" applyProtection="1">
      <alignment horizontal="center" vertical="center"/>
      <protection locked="0"/>
    </xf>
    <xf numFmtId="3" fontId="41" fillId="0" borderId="3061" xfId="7" applyNumberFormat="1" applyFont="1" applyFill="1" applyBorder="1" applyAlignment="1" applyProtection="1">
      <alignment horizontal="center" vertical="center"/>
      <protection locked="0"/>
    </xf>
    <xf numFmtId="3" fontId="41" fillId="0" borderId="3063" xfId="7" applyNumberFormat="1" applyFont="1" applyFill="1" applyBorder="1" applyAlignment="1" applyProtection="1">
      <alignment horizontal="right" vertical="center"/>
      <protection locked="0"/>
    </xf>
    <xf numFmtId="3" fontId="43" fillId="0" borderId="3064" xfId="7" applyNumberFormat="1" applyFont="1" applyFill="1" applyBorder="1" applyAlignment="1" applyProtection="1">
      <alignment horizontal="center" vertical="center"/>
      <protection locked="0"/>
    </xf>
    <xf numFmtId="3" fontId="41" fillId="0" borderId="3064" xfId="7" applyNumberFormat="1" applyFont="1" applyFill="1" applyBorder="1" applyAlignment="1" applyProtection="1">
      <alignment horizontal="center" vertical="center"/>
      <protection locked="0"/>
    </xf>
    <xf numFmtId="3" fontId="42" fillId="0" borderId="3063" xfId="7" applyNumberFormat="1" applyFont="1" applyFill="1" applyBorder="1" applyAlignment="1" applyProtection="1">
      <alignment horizontal="right" vertical="center"/>
      <protection locked="0"/>
    </xf>
    <xf numFmtId="49" fontId="41" fillId="14" borderId="306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6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67" xfId="7" applyNumberFormat="1" applyFont="1" applyFill="1" applyBorder="1" applyAlignment="1" applyProtection="1">
      <alignment horizontal="right" vertical="center"/>
      <protection locked="0"/>
    </xf>
    <xf numFmtId="3" fontId="43" fillId="0" borderId="3068" xfId="7" applyNumberFormat="1" applyFont="1" applyFill="1" applyBorder="1" applyAlignment="1" applyProtection="1">
      <alignment horizontal="center" vertical="center"/>
      <protection locked="0"/>
    </xf>
    <xf numFmtId="3" fontId="41" fillId="0" borderId="3068" xfId="7" applyNumberFormat="1" applyFont="1" applyFill="1" applyBorder="1" applyAlignment="1" applyProtection="1">
      <alignment horizontal="center" vertical="center"/>
      <protection locked="0"/>
    </xf>
    <xf numFmtId="49" fontId="41" fillId="14" borderId="306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7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71" xfId="7" applyNumberFormat="1" applyFont="1" applyFill="1" applyBorder="1" applyAlignment="1" applyProtection="1">
      <alignment horizontal="right" vertical="center"/>
      <protection locked="0"/>
    </xf>
    <xf numFmtId="3" fontId="43" fillId="0" borderId="3072" xfId="7" applyNumberFormat="1" applyFont="1" applyFill="1" applyBorder="1" applyAlignment="1" applyProtection="1">
      <alignment horizontal="center" vertical="center"/>
      <protection locked="0"/>
    </xf>
    <xf numFmtId="3" fontId="41" fillId="0" borderId="3072" xfId="7" applyNumberFormat="1" applyFont="1" applyFill="1" applyBorder="1" applyAlignment="1" applyProtection="1">
      <alignment horizontal="center" vertical="center"/>
      <protection locked="0"/>
    </xf>
    <xf numFmtId="49" fontId="41" fillId="14" borderId="307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7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75" xfId="7" applyNumberFormat="1" applyFont="1" applyFill="1" applyBorder="1" applyAlignment="1" applyProtection="1">
      <alignment horizontal="right" vertical="center"/>
      <protection locked="0"/>
    </xf>
    <xf numFmtId="3" fontId="43" fillId="0" borderId="3076" xfId="7" applyNumberFormat="1" applyFont="1" applyFill="1" applyBorder="1" applyAlignment="1" applyProtection="1">
      <alignment horizontal="center" vertical="center"/>
      <protection locked="0"/>
    </xf>
    <xf numFmtId="3" fontId="41" fillId="0" borderId="3076" xfId="7" applyNumberFormat="1" applyFont="1" applyFill="1" applyBorder="1" applyAlignment="1" applyProtection="1">
      <alignment horizontal="center" vertical="center"/>
      <protection locked="0"/>
    </xf>
    <xf numFmtId="49" fontId="41" fillId="14" borderId="307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7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79" xfId="7" applyNumberFormat="1" applyFont="1" applyFill="1" applyBorder="1" applyAlignment="1" applyProtection="1">
      <alignment horizontal="right" vertical="center"/>
      <protection locked="0"/>
    </xf>
    <xf numFmtId="3" fontId="43" fillId="0" borderId="3080" xfId="7" applyNumberFormat="1" applyFont="1" applyFill="1" applyBorder="1" applyAlignment="1" applyProtection="1">
      <alignment horizontal="center" vertical="center"/>
      <protection locked="0"/>
    </xf>
    <xf numFmtId="3" fontId="41" fillId="0" borderId="3080" xfId="7" applyNumberFormat="1" applyFont="1" applyFill="1" applyBorder="1" applyAlignment="1" applyProtection="1">
      <alignment horizontal="center" vertical="center"/>
      <protection locked="0"/>
    </xf>
    <xf numFmtId="49" fontId="41" fillId="14" borderId="308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8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83" xfId="7" applyNumberFormat="1" applyFont="1" applyFill="1" applyBorder="1" applyAlignment="1" applyProtection="1">
      <alignment horizontal="right" vertical="center"/>
      <protection locked="0"/>
    </xf>
    <xf numFmtId="3" fontId="43" fillId="0" borderId="3084" xfId="7" applyNumberFormat="1" applyFont="1" applyFill="1" applyBorder="1" applyAlignment="1" applyProtection="1">
      <alignment horizontal="center" vertical="center"/>
      <protection locked="0"/>
    </xf>
    <xf numFmtId="3" fontId="41" fillId="0" borderId="3084" xfId="7" applyNumberFormat="1" applyFont="1" applyFill="1" applyBorder="1" applyAlignment="1" applyProtection="1">
      <alignment horizontal="center" vertical="center"/>
      <protection locked="0"/>
    </xf>
    <xf numFmtId="49" fontId="41" fillId="0" borderId="308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8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87" xfId="7" applyNumberFormat="1" applyFont="1" applyFill="1" applyBorder="1" applyAlignment="1" applyProtection="1">
      <alignment horizontal="right" vertical="center"/>
      <protection locked="0"/>
    </xf>
    <xf numFmtId="3" fontId="43" fillId="0" borderId="3088" xfId="7" applyNumberFormat="1" applyFont="1" applyFill="1" applyBorder="1" applyAlignment="1" applyProtection="1">
      <alignment horizontal="center" vertical="center"/>
      <protection locked="0"/>
    </xf>
    <xf numFmtId="3" fontId="41" fillId="0" borderId="3088" xfId="7" applyNumberFormat="1" applyFont="1" applyFill="1" applyBorder="1" applyAlignment="1" applyProtection="1">
      <alignment horizontal="center" vertical="center"/>
      <protection locked="0"/>
    </xf>
    <xf numFmtId="49" fontId="41" fillId="0" borderId="308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91" xfId="7" applyNumberFormat="1" applyFont="1" applyFill="1" applyBorder="1" applyAlignment="1" applyProtection="1">
      <alignment horizontal="right" vertical="center"/>
      <protection locked="0"/>
    </xf>
    <xf numFmtId="3" fontId="43" fillId="0" borderId="3092" xfId="7" applyNumberFormat="1" applyFont="1" applyFill="1" applyBorder="1" applyAlignment="1" applyProtection="1">
      <alignment horizontal="center" vertical="center"/>
      <protection locked="0"/>
    </xf>
    <xf numFmtId="3" fontId="41" fillId="0" borderId="3092" xfId="7" applyNumberFormat="1" applyFont="1" applyFill="1" applyBorder="1" applyAlignment="1" applyProtection="1">
      <alignment horizontal="center" vertical="center"/>
      <protection locked="0"/>
    </xf>
    <xf numFmtId="49" fontId="41" fillId="14" borderId="30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9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95" xfId="7" applyNumberFormat="1" applyFont="1" applyFill="1" applyBorder="1" applyAlignment="1" applyProtection="1">
      <alignment horizontal="right" vertical="center"/>
      <protection locked="0"/>
    </xf>
    <xf numFmtId="3" fontId="43" fillId="0" borderId="3096" xfId="7" applyNumberFormat="1" applyFont="1" applyFill="1" applyBorder="1" applyAlignment="1" applyProtection="1">
      <alignment horizontal="center" vertical="center"/>
      <protection locked="0"/>
    </xf>
    <xf numFmtId="3" fontId="41" fillId="0" borderId="3096" xfId="7" applyNumberFormat="1" applyFont="1" applyFill="1" applyBorder="1" applyAlignment="1" applyProtection="1">
      <alignment horizontal="center" vertical="center"/>
      <protection locked="0"/>
    </xf>
    <xf numFmtId="49" fontId="41" fillId="14" borderId="3097" xfId="7" applyNumberFormat="1" applyFont="1" applyFill="1" applyBorder="1" applyAlignment="1" applyProtection="1">
      <alignment vertical="center" wrapText="1"/>
      <protection locked="0"/>
    </xf>
    <xf numFmtId="3" fontId="41" fillId="0" borderId="3096" xfId="7" applyNumberFormat="1" applyFont="1" applyFill="1" applyBorder="1" applyAlignment="1" applyProtection="1">
      <alignment horizontal="left" vertical="center"/>
      <protection locked="0"/>
    </xf>
    <xf numFmtId="49" fontId="41" fillId="14" borderId="310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0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02" xfId="7" applyNumberFormat="1" applyFont="1" applyFill="1" applyBorder="1" applyAlignment="1" applyProtection="1">
      <alignment horizontal="right" vertical="center"/>
      <protection locked="0"/>
    </xf>
    <xf numFmtId="3" fontId="43" fillId="0" borderId="3103" xfId="7" applyNumberFormat="1" applyFont="1" applyFill="1" applyBorder="1" applyAlignment="1" applyProtection="1">
      <alignment horizontal="center" vertical="center"/>
      <protection locked="0"/>
    </xf>
    <xf numFmtId="3" fontId="41" fillId="0" borderId="3103" xfId="7" applyNumberFormat="1" applyFont="1" applyFill="1" applyBorder="1" applyAlignment="1" applyProtection="1">
      <alignment horizontal="center" vertical="center"/>
      <protection locked="0"/>
    </xf>
    <xf numFmtId="3" fontId="41" fillId="0" borderId="3103" xfId="7" applyNumberFormat="1" applyFont="1" applyFill="1" applyBorder="1" applyAlignment="1" applyProtection="1">
      <alignment horizontal="left" vertical="center"/>
      <protection locked="0"/>
    </xf>
    <xf numFmtId="3" fontId="43" fillId="0" borderId="3105" xfId="7" applyNumberFormat="1" applyFont="1" applyFill="1" applyBorder="1" applyAlignment="1" applyProtection="1">
      <alignment horizontal="right" vertical="center"/>
      <protection locked="0"/>
    </xf>
    <xf numFmtId="3" fontId="43" fillId="0" borderId="3106" xfId="7" applyNumberFormat="1" applyFont="1" applyFill="1" applyBorder="1" applyAlignment="1" applyProtection="1">
      <alignment horizontal="center" vertical="center"/>
      <protection locked="0"/>
    </xf>
    <xf numFmtId="3" fontId="41" fillId="0" borderId="3106" xfId="7" applyNumberFormat="1" applyFont="1" applyFill="1" applyBorder="1" applyAlignment="1" applyProtection="1">
      <alignment horizontal="center" vertical="center"/>
      <protection locked="0"/>
    </xf>
    <xf numFmtId="3" fontId="41" fillId="0" borderId="3106" xfId="7" applyNumberFormat="1" applyFont="1" applyFill="1" applyBorder="1" applyAlignment="1" applyProtection="1">
      <alignment horizontal="left" vertical="center"/>
      <protection locked="0"/>
    </xf>
    <xf numFmtId="3" fontId="41" fillId="0" borderId="3108" xfId="7" applyNumberFormat="1" applyFont="1" applyFill="1" applyBorder="1" applyAlignment="1" applyProtection="1">
      <alignment horizontal="right" vertical="center"/>
      <protection locked="0"/>
    </xf>
    <xf numFmtId="3" fontId="43" fillId="0" borderId="3109" xfId="7" applyNumberFormat="1" applyFont="1" applyFill="1" applyBorder="1" applyAlignment="1" applyProtection="1">
      <alignment horizontal="center" vertical="center"/>
      <protection locked="0"/>
    </xf>
    <xf numFmtId="3" fontId="41" fillId="0" borderId="3109" xfId="7" applyNumberFormat="1" applyFont="1" applyFill="1" applyBorder="1" applyAlignment="1" applyProtection="1">
      <alignment horizontal="center" vertical="center"/>
      <protection locked="0"/>
    </xf>
    <xf numFmtId="3" fontId="41" fillId="0" borderId="3109" xfId="7" applyNumberFormat="1" applyFont="1" applyFill="1" applyBorder="1" applyAlignment="1" applyProtection="1">
      <alignment horizontal="left" vertical="center"/>
      <protection locked="0"/>
    </xf>
    <xf numFmtId="49" fontId="41" fillId="14" borderId="311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11" xfId="7" applyNumberFormat="1" applyFont="1" applyFill="1" applyBorder="1" applyAlignment="1" applyProtection="1">
      <alignment horizontal="right" vertical="center"/>
      <protection locked="0"/>
    </xf>
    <xf numFmtId="3" fontId="43" fillId="0" borderId="3112" xfId="7" applyNumberFormat="1" applyFont="1" applyFill="1" applyBorder="1" applyAlignment="1" applyProtection="1">
      <alignment horizontal="center" vertical="center"/>
      <protection locked="0"/>
    </xf>
    <xf numFmtId="3" fontId="41" fillId="0" borderId="3112" xfId="7" applyNumberFormat="1" applyFont="1" applyFill="1" applyBorder="1" applyAlignment="1" applyProtection="1">
      <alignment horizontal="center" vertical="center"/>
      <protection locked="0"/>
    </xf>
    <xf numFmtId="3" fontId="41" fillId="0" borderId="3112" xfId="7" applyNumberFormat="1" applyFont="1" applyFill="1" applyBorder="1" applyAlignment="1" applyProtection="1">
      <alignment horizontal="left" vertical="center"/>
      <protection locked="0"/>
    </xf>
    <xf numFmtId="3" fontId="43" fillId="18" borderId="2" xfId="7" applyNumberFormat="1" applyFont="1" applyFill="1" applyBorder="1" applyAlignment="1" applyProtection="1">
      <alignment horizontal="right" vertical="center"/>
      <protection locked="0"/>
    </xf>
    <xf numFmtId="49" fontId="45" fillId="19" borderId="13" xfId="7" applyNumberFormat="1" applyFont="1" applyFill="1" applyBorder="1" applyAlignment="1" applyProtection="1">
      <alignment horizontal="center" vertical="center" wrapText="1"/>
      <protection locked="0"/>
    </xf>
    <xf numFmtId="3" fontId="41" fillId="6" borderId="3108" xfId="7" applyNumberFormat="1" applyFont="1" applyFill="1" applyBorder="1" applyAlignment="1" applyProtection="1">
      <alignment horizontal="right" vertical="center"/>
      <protection locked="0"/>
    </xf>
    <xf numFmtId="49" fontId="41" fillId="19" borderId="3114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20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16" xfId="7" applyNumberFormat="1" applyFont="1" applyFill="1" applyBorder="1" applyAlignment="1" applyProtection="1">
      <alignment horizontal="right" vertical="center"/>
      <protection locked="0"/>
    </xf>
    <xf numFmtId="3" fontId="43" fillId="0" borderId="3117" xfId="7" applyNumberFormat="1" applyFont="1" applyFill="1" applyBorder="1" applyAlignment="1" applyProtection="1">
      <alignment horizontal="center" vertical="center"/>
      <protection locked="0"/>
    </xf>
    <xf numFmtId="3" fontId="41" fillId="0" borderId="3117" xfId="7" applyNumberFormat="1" applyFont="1" applyFill="1" applyBorder="1" applyAlignment="1" applyProtection="1">
      <alignment horizontal="center" vertical="center"/>
      <protection locked="0"/>
    </xf>
    <xf numFmtId="3" fontId="41" fillId="0" borderId="3117" xfId="7" applyNumberFormat="1" applyFont="1" applyFill="1" applyBorder="1" applyAlignment="1" applyProtection="1">
      <alignment horizontal="left" vertical="center"/>
      <protection locked="0"/>
    </xf>
    <xf numFmtId="3" fontId="42" fillId="0" borderId="3119" xfId="7" applyNumberFormat="1" applyFont="1" applyFill="1" applyBorder="1" applyAlignment="1" applyProtection="1">
      <alignment horizontal="right" vertical="center"/>
      <protection locked="0"/>
    </xf>
    <xf numFmtId="3" fontId="43" fillId="0" borderId="3120" xfId="7" applyNumberFormat="1" applyFont="1" applyFill="1" applyBorder="1" applyAlignment="1" applyProtection="1">
      <alignment horizontal="center" vertical="center"/>
      <protection locked="0"/>
    </xf>
    <xf numFmtId="3" fontId="41" fillId="0" borderId="3120" xfId="7" applyNumberFormat="1" applyFont="1" applyFill="1" applyBorder="1" applyAlignment="1" applyProtection="1">
      <alignment horizontal="center" vertical="center"/>
      <protection locked="0"/>
    </xf>
    <xf numFmtId="3" fontId="41" fillId="0" borderId="3120" xfId="7" applyNumberFormat="1" applyFont="1" applyFill="1" applyBorder="1" applyAlignment="1" applyProtection="1">
      <alignment horizontal="left" vertical="center"/>
      <protection locked="0"/>
    </xf>
    <xf numFmtId="49" fontId="41" fillId="14" borderId="312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2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23" xfId="7" applyNumberFormat="1" applyFont="1" applyFill="1" applyBorder="1" applyAlignment="1" applyProtection="1">
      <alignment horizontal="right" vertical="center"/>
      <protection locked="0"/>
    </xf>
    <xf numFmtId="3" fontId="43" fillId="0" borderId="3124" xfId="7" applyNumberFormat="1" applyFont="1" applyFill="1" applyBorder="1" applyAlignment="1" applyProtection="1">
      <alignment horizontal="center" vertical="center"/>
      <protection locked="0"/>
    </xf>
    <xf numFmtId="3" fontId="41" fillId="0" borderId="3124" xfId="7" applyNumberFormat="1" applyFont="1" applyFill="1" applyBorder="1" applyAlignment="1" applyProtection="1">
      <alignment horizontal="center" vertical="center"/>
      <protection locked="0"/>
    </xf>
    <xf numFmtId="3" fontId="41" fillId="0" borderId="3124" xfId="7" applyNumberFormat="1" applyFont="1" applyFill="1" applyBorder="1" applyAlignment="1" applyProtection="1">
      <alignment horizontal="left" vertical="center"/>
      <protection locked="0"/>
    </xf>
    <xf numFmtId="49" fontId="41" fillId="14" borderId="312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2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27" xfId="7" applyNumberFormat="1" applyFont="1" applyFill="1" applyBorder="1" applyAlignment="1" applyProtection="1">
      <alignment horizontal="right" vertical="center"/>
      <protection locked="0"/>
    </xf>
    <xf numFmtId="3" fontId="43" fillId="0" borderId="3128" xfId="7" applyNumberFormat="1" applyFont="1" applyFill="1" applyBorder="1" applyAlignment="1" applyProtection="1">
      <alignment horizontal="center" vertical="center"/>
      <protection locked="0"/>
    </xf>
    <xf numFmtId="3" fontId="41" fillId="0" borderId="3128" xfId="7" applyNumberFormat="1" applyFont="1" applyFill="1" applyBorder="1" applyAlignment="1" applyProtection="1">
      <alignment horizontal="center" vertical="center"/>
      <protection locked="0"/>
    </xf>
    <xf numFmtId="3" fontId="41" fillId="0" borderId="3128" xfId="7" applyNumberFormat="1" applyFont="1" applyFill="1" applyBorder="1" applyAlignment="1" applyProtection="1">
      <alignment horizontal="left" vertical="center"/>
      <protection locked="0"/>
    </xf>
    <xf numFmtId="3" fontId="41" fillId="0" borderId="3131" xfId="7" applyNumberFormat="1" applyFont="1" applyFill="1" applyBorder="1" applyAlignment="1" applyProtection="1">
      <alignment horizontal="right" vertical="center"/>
      <protection locked="0"/>
    </xf>
    <xf numFmtId="3" fontId="43" fillId="0" borderId="3132" xfId="7" applyNumberFormat="1" applyFont="1" applyFill="1" applyBorder="1" applyAlignment="1" applyProtection="1">
      <alignment horizontal="center" vertical="center"/>
      <protection locked="0"/>
    </xf>
    <xf numFmtId="3" fontId="41" fillId="0" borderId="3132" xfId="7" applyNumberFormat="1" applyFont="1" applyFill="1" applyBorder="1" applyAlignment="1" applyProtection="1">
      <alignment horizontal="center" vertical="center"/>
      <protection locked="0"/>
    </xf>
    <xf numFmtId="3" fontId="41" fillId="0" borderId="3132" xfId="7" applyNumberFormat="1" applyFont="1" applyFill="1" applyBorder="1" applyAlignment="1" applyProtection="1">
      <alignment horizontal="left" vertical="center"/>
      <protection locked="0"/>
    </xf>
    <xf numFmtId="49" fontId="41" fillId="14" borderId="313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3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35" xfId="7" applyNumberFormat="1" applyFont="1" applyFill="1" applyBorder="1" applyAlignment="1" applyProtection="1">
      <alignment horizontal="right" vertical="center"/>
      <protection locked="0"/>
    </xf>
    <xf numFmtId="3" fontId="43" fillId="0" borderId="3136" xfId="7" applyNumberFormat="1" applyFont="1" applyFill="1" applyBorder="1" applyAlignment="1" applyProtection="1">
      <alignment horizontal="center" vertical="center"/>
      <protection locked="0"/>
    </xf>
    <xf numFmtId="3" fontId="41" fillId="0" borderId="3136" xfId="7" applyNumberFormat="1" applyFont="1" applyFill="1" applyBorder="1" applyAlignment="1" applyProtection="1">
      <alignment horizontal="center" vertical="center"/>
      <protection locked="0"/>
    </xf>
    <xf numFmtId="3" fontId="41" fillId="0" borderId="3136" xfId="7" applyNumberFormat="1" applyFont="1" applyFill="1" applyBorder="1" applyAlignment="1" applyProtection="1">
      <alignment horizontal="left" vertical="center"/>
      <protection locked="0"/>
    </xf>
    <xf numFmtId="3" fontId="41" fillId="0" borderId="3138" xfId="7" applyNumberFormat="1" applyFont="1" applyFill="1" applyBorder="1" applyAlignment="1" applyProtection="1">
      <alignment horizontal="right" vertical="center"/>
      <protection locked="0"/>
    </xf>
    <xf numFmtId="3" fontId="43" fillId="0" borderId="3139" xfId="7" applyNumberFormat="1" applyFont="1" applyFill="1" applyBorder="1" applyAlignment="1" applyProtection="1">
      <alignment horizontal="center" vertical="center"/>
      <protection locked="0"/>
    </xf>
    <xf numFmtId="3" fontId="41" fillId="0" borderId="3139" xfId="7" applyNumberFormat="1" applyFont="1" applyFill="1" applyBorder="1" applyAlignment="1" applyProtection="1">
      <alignment horizontal="center" vertical="center"/>
      <protection locked="0"/>
    </xf>
    <xf numFmtId="3" fontId="41" fillId="0" borderId="3139" xfId="7" applyNumberFormat="1" applyFont="1" applyFill="1" applyBorder="1" applyAlignment="1" applyProtection="1">
      <alignment horizontal="left" vertical="center"/>
      <protection locked="0"/>
    </xf>
    <xf numFmtId="3" fontId="42" fillId="0" borderId="3138" xfId="7" applyNumberFormat="1" applyFont="1" applyFill="1" applyBorder="1" applyAlignment="1" applyProtection="1">
      <alignment horizontal="right" vertical="center"/>
      <protection locked="0"/>
    </xf>
    <xf numFmtId="49" fontId="41" fillId="14" borderId="314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4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42" xfId="7" applyNumberFormat="1" applyFont="1" applyFill="1" applyBorder="1" applyAlignment="1" applyProtection="1">
      <alignment horizontal="right" vertical="center"/>
      <protection locked="0"/>
    </xf>
    <xf numFmtId="3" fontId="43" fillId="0" borderId="3143" xfId="7" applyNumberFormat="1" applyFont="1" applyFill="1" applyBorder="1" applyAlignment="1" applyProtection="1">
      <alignment horizontal="center" vertical="center"/>
      <protection locked="0"/>
    </xf>
    <xf numFmtId="3" fontId="41" fillId="0" borderId="3143" xfId="7" applyNumberFormat="1" applyFont="1" applyFill="1" applyBorder="1" applyAlignment="1" applyProtection="1">
      <alignment horizontal="center" vertical="center"/>
      <protection locked="0"/>
    </xf>
    <xf numFmtId="3" fontId="41" fillId="0" borderId="3143" xfId="7" applyNumberFormat="1" applyFont="1" applyFill="1" applyBorder="1" applyAlignment="1" applyProtection="1">
      <alignment horizontal="left" vertical="center"/>
      <protection locked="0"/>
    </xf>
    <xf numFmtId="49" fontId="41" fillId="14" borderId="31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46" xfId="7" applyNumberFormat="1" applyFont="1" applyFill="1" applyBorder="1" applyAlignment="1" applyProtection="1">
      <alignment horizontal="right" vertical="center"/>
      <protection locked="0"/>
    </xf>
    <xf numFmtId="3" fontId="43" fillId="0" borderId="3147" xfId="7" applyNumberFormat="1" applyFont="1" applyFill="1" applyBorder="1" applyAlignment="1" applyProtection="1">
      <alignment horizontal="center" vertical="center"/>
      <protection locked="0"/>
    </xf>
    <xf numFmtId="3" fontId="41" fillId="0" borderId="3147" xfId="7" applyNumberFormat="1" applyFont="1" applyFill="1" applyBorder="1" applyAlignment="1" applyProtection="1">
      <alignment horizontal="center" vertical="center"/>
      <protection locked="0"/>
    </xf>
    <xf numFmtId="3" fontId="41" fillId="0" borderId="3147" xfId="7" applyNumberFormat="1" applyFont="1" applyFill="1" applyBorder="1" applyAlignment="1" applyProtection="1">
      <alignment horizontal="left" vertical="center"/>
      <protection locked="0"/>
    </xf>
    <xf numFmtId="49" fontId="41" fillId="14" borderId="31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50" xfId="7" applyNumberFormat="1" applyFont="1" applyFill="1" applyBorder="1" applyAlignment="1" applyProtection="1">
      <alignment horizontal="right" vertical="center"/>
      <protection locked="0"/>
    </xf>
    <xf numFmtId="3" fontId="43" fillId="0" borderId="3151" xfId="7" applyNumberFormat="1" applyFont="1" applyFill="1" applyBorder="1" applyAlignment="1" applyProtection="1">
      <alignment horizontal="center" vertical="center"/>
      <protection locked="0"/>
    </xf>
    <xf numFmtId="3" fontId="41" fillId="0" borderId="3151" xfId="7" applyNumberFormat="1" applyFont="1" applyFill="1" applyBorder="1" applyAlignment="1" applyProtection="1">
      <alignment horizontal="center" vertical="center"/>
      <protection locked="0"/>
    </xf>
    <xf numFmtId="3" fontId="41" fillId="0" borderId="3151" xfId="7" applyNumberFormat="1" applyFont="1" applyFill="1" applyBorder="1" applyAlignment="1" applyProtection="1">
      <alignment horizontal="left" vertical="center"/>
      <protection locked="0"/>
    </xf>
    <xf numFmtId="49" fontId="41" fillId="14" borderId="3152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3153" xfId="7" applyNumberFormat="1" applyFont="1" applyFill="1" applyBorder="1" applyAlignment="1" applyProtection="1">
      <alignment horizontal="right" vertical="center"/>
      <protection locked="0"/>
    </xf>
    <xf numFmtId="3" fontId="43" fillId="0" borderId="3154" xfId="7" applyNumberFormat="1" applyFont="1" applyFill="1" applyBorder="1" applyAlignment="1" applyProtection="1">
      <alignment horizontal="center" vertical="center"/>
      <protection locked="0"/>
    </xf>
    <xf numFmtId="3" fontId="41" fillId="0" borderId="3154" xfId="7" applyNumberFormat="1" applyFont="1" applyFill="1" applyBorder="1" applyAlignment="1" applyProtection="1">
      <alignment horizontal="center" vertical="center"/>
      <protection locked="0"/>
    </xf>
    <xf numFmtId="3" fontId="41" fillId="0" borderId="3154" xfId="7" applyNumberFormat="1" applyFont="1" applyFill="1" applyBorder="1" applyAlignment="1" applyProtection="1">
      <alignment horizontal="left" vertical="center"/>
      <protection locked="0"/>
    </xf>
    <xf numFmtId="49" fontId="41" fillId="0" borderId="3155" xfId="7" applyNumberFormat="1" applyFont="1" applyFill="1" applyBorder="1" applyAlignment="1" applyProtection="1">
      <alignment horizontal="center" vertical="center" wrapText="1"/>
      <protection locked="0"/>
    </xf>
    <xf numFmtId="3" fontId="42" fillId="0" borderId="3157" xfId="7" applyNumberFormat="1" applyFont="1" applyFill="1" applyBorder="1" applyAlignment="1" applyProtection="1">
      <alignment horizontal="right" vertical="center"/>
      <protection locked="0"/>
    </xf>
    <xf numFmtId="3" fontId="43" fillId="0" borderId="3158" xfId="7" applyNumberFormat="1" applyFont="1" applyFill="1" applyBorder="1" applyAlignment="1" applyProtection="1">
      <alignment horizontal="center" vertical="center"/>
      <protection locked="0"/>
    </xf>
    <xf numFmtId="3" fontId="41" fillId="0" borderId="3158" xfId="7" applyNumberFormat="1" applyFont="1" applyFill="1" applyBorder="1" applyAlignment="1" applyProtection="1">
      <alignment horizontal="center" vertical="center"/>
      <protection locked="0"/>
    </xf>
    <xf numFmtId="3" fontId="41" fillId="0" borderId="3158" xfId="7" applyNumberFormat="1" applyFont="1" applyFill="1" applyBorder="1" applyAlignment="1" applyProtection="1">
      <alignment horizontal="left" vertical="center"/>
      <protection locked="0"/>
    </xf>
    <xf numFmtId="49" fontId="41" fillId="14" borderId="315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6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61" xfId="7" applyNumberFormat="1" applyFont="1" applyFill="1" applyBorder="1" applyAlignment="1" applyProtection="1">
      <alignment horizontal="right" vertical="center"/>
      <protection locked="0"/>
    </xf>
    <xf numFmtId="3" fontId="43" fillId="0" borderId="3162" xfId="7" applyNumberFormat="1" applyFont="1" applyFill="1" applyBorder="1" applyAlignment="1" applyProtection="1">
      <alignment horizontal="center" vertical="center"/>
      <protection locked="0"/>
    </xf>
    <xf numFmtId="3" fontId="41" fillId="0" borderId="3162" xfId="7" applyNumberFormat="1" applyFont="1" applyFill="1" applyBorder="1" applyAlignment="1" applyProtection="1">
      <alignment horizontal="center" vertical="center"/>
      <protection locked="0"/>
    </xf>
    <xf numFmtId="3" fontId="41" fillId="0" borderId="3162" xfId="7" applyNumberFormat="1" applyFont="1" applyFill="1" applyBorder="1" applyAlignment="1" applyProtection="1">
      <alignment horizontal="left" vertical="center"/>
      <protection locked="0"/>
    </xf>
    <xf numFmtId="49" fontId="41" fillId="14" borderId="316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6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65" xfId="7" applyNumberFormat="1" applyFont="1" applyFill="1" applyBorder="1" applyAlignment="1" applyProtection="1">
      <alignment horizontal="right" vertical="center"/>
      <protection locked="0"/>
    </xf>
    <xf numFmtId="3" fontId="43" fillId="0" borderId="3166" xfId="7" applyNumberFormat="1" applyFont="1" applyFill="1" applyBorder="1" applyAlignment="1" applyProtection="1">
      <alignment horizontal="center" vertical="center"/>
      <protection locked="0"/>
    </xf>
    <xf numFmtId="3" fontId="41" fillId="0" borderId="3166" xfId="7" applyNumberFormat="1" applyFont="1" applyFill="1" applyBorder="1" applyAlignment="1" applyProtection="1">
      <alignment horizontal="center" vertical="center"/>
      <protection locked="0"/>
    </xf>
    <xf numFmtId="3" fontId="41" fillId="0" borderId="3166" xfId="7" applyNumberFormat="1" applyFont="1" applyFill="1" applyBorder="1" applyAlignment="1" applyProtection="1">
      <alignment horizontal="left" vertical="center"/>
      <protection locked="0"/>
    </xf>
    <xf numFmtId="49" fontId="41" fillId="14" borderId="316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6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69" xfId="7" applyNumberFormat="1" applyFont="1" applyFill="1" applyBorder="1" applyAlignment="1" applyProtection="1">
      <alignment horizontal="right" vertical="center"/>
      <protection locked="0"/>
    </xf>
    <xf numFmtId="3" fontId="43" fillId="0" borderId="3170" xfId="7" applyNumberFormat="1" applyFont="1" applyFill="1" applyBorder="1" applyAlignment="1" applyProtection="1">
      <alignment horizontal="center" vertical="center"/>
      <protection locked="0"/>
    </xf>
    <xf numFmtId="3" fontId="41" fillId="0" borderId="3170" xfId="7" applyNumberFormat="1" applyFont="1" applyFill="1" applyBorder="1" applyAlignment="1" applyProtection="1">
      <alignment horizontal="center" vertical="center"/>
      <protection locked="0"/>
    </xf>
    <xf numFmtId="3" fontId="41" fillId="0" borderId="3170" xfId="7" applyNumberFormat="1" applyFont="1" applyFill="1" applyBorder="1" applyAlignment="1" applyProtection="1">
      <alignment horizontal="left" vertical="center"/>
      <protection locked="0"/>
    </xf>
    <xf numFmtId="49" fontId="41" fillId="14" borderId="317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7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73" xfId="7" applyNumberFormat="1" applyFont="1" applyFill="1" applyBorder="1" applyAlignment="1" applyProtection="1">
      <alignment horizontal="right" vertical="center"/>
      <protection locked="0"/>
    </xf>
    <xf numFmtId="3" fontId="43" fillId="0" borderId="3174" xfId="7" applyNumberFormat="1" applyFont="1" applyFill="1" applyBorder="1" applyAlignment="1" applyProtection="1">
      <alignment horizontal="center" vertical="center"/>
      <protection locked="0"/>
    </xf>
    <xf numFmtId="3" fontId="41" fillId="0" borderId="3174" xfId="7" applyNumberFormat="1" applyFont="1" applyFill="1" applyBorder="1" applyAlignment="1" applyProtection="1">
      <alignment horizontal="center" vertical="center"/>
      <protection locked="0"/>
    </xf>
    <xf numFmtId="3" fontId="41" fillId="0" borderId="3174" xfId="7" applyNumberFormat="1" applyFont="1" applyFill="1" applyBorder="1" applyAlignment="1" applyProtection="1">
      <alignment horizontal="left" vertical="center"/>
      <protection locked="0"/>
    </xf>
    <xf numFmtId="49" fontId="41" fillId="14" borderId="317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7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77" xfId="7" applyNumberFormat="1" applyFont="1" applyFill="1" applyBorder="1" applyAlignment="1" applyProtection="1">
      <alignment horizontal="right" vertical="center"/>
      <protection locked="0"/>
    </xf>
    <xf numFmtId="3" fontId="43" fillId="0" borderId="3178" xfId="7" applyNumberFormat="1" applyFont="1" applyFill="1" applyBorder="1" applyAlignment="1" applyProtection="1">
      <alignment horizontal="center" vertical="center"/>
      <protection locked="0"/>
    </xf>
    <xf numFmtId="3" fontId="41" fillId="0" borderId="3178" xfId="7" applyNumberFormat="1" applyFont="1" applyFill="1" applyBorder="1" applyAlignment="1" applyProtection="1">
      <alignment horizontal="center" vertical="center"/>
      <protection locked="0"/>
    </xf>
    <xf numFmtId="3" fontId="41" fillId="0" borderId="3178" xfId="7" applyNumberFormat="1" applyFont="1" applyFill="1" applyBorder="1" applyAlignment="1" applyProtection="1">
      <alignment horizontal="left" vertical="center"/>
      <protection locked="0"/>
    </xf>
    <xf numFmtId="49" fontId="41" fillId="14" borderId="317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8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81" xfId="7" applyNumberFormat="1" applyFont="1" applyFill="1" applyBorder="1" applyAlignment="1" applyProtection="1">
      <alignment horizontal="right" vertical="center"/>
      <protection locked="0"/>
    </xf>
    <xf numFmtId="3" fontId="43" fillId="0" borderId="3182" xfId="7" applyNumberFormat="1" applyFont="1" applyFill="1" applyBorder="1" applyAlignment="1" applyProtection="1">
      <alignment horizontal="center" vertical="center"/>
      <protection locked="0"/>
    </xf>
    <xf numFmtId="3" fontId="41" fillId="0" borderId="3182" xfId="7" applyNumberFormat="1" applyFont="1" applyFill="1" applyBorder="1" applyAlignment="1" applyProtection="1">
      <alignment horizontal="center" vertical="center"/>
      <protection locked="0"/>
    </xf>
    <xf numFmtId="3" fontId="41" fillId="0" borderId="3182" xfId="7" applyNumberFormat="1" applyFont="1" applyFill="1" applyBorder="1" applyAlignment="1" applyProtection="1">
      <alignment horizontal="left" vertical="center"/>
      <protection locked="0"/>
    </xf>
    <xf numFmtId="49" fontId="41" fillId="14" borderId="318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8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85" xfId="7" applyNumberFormat="1" applyFont="1" applyFill="1" applyBorder="1" applyAlignment="1" applyProtection="1">
      <alignment horizontal="right" vertical="center"/>
      <protection locked="0"/>
    </xf>
    <xf numFmtId="3" fontId="43" fillId="0" borderId="3186" xfId="7" applyNumberFormat="1" applyFont="1" applyFill="1" applyBorder="1" applyAlignment="1" applyProtection="1">
      <alignment horizontal="center" vertical="center"/>
      <protection locked="0"/>
    </xf>
    <xf numFmtId="3" fontId="41" fillId="0" borderId="3186" xfId="7" applyNumberFormat="1" applyFont="1" applyFill="1" applyBorder="1" applyAlignment="1" applyProtection="1">
      <alignment horizontal="center" vertical="center"/>
      <protection locked="0"/>
    </xf>
    <xf numFmtId="3" fontId="41" fillId="0" borderId="3186" xfId="7" applyNumberFormat="1" applyFont="1" applyFill="1" applyBorder="1" applyAlignment="1" applyProtection="1">
      <alignment horizontal="left" vertical="center"/>
      <protection locked="0"/>
    </xf>
    <xf numFmtId="49" fontId="41" fillId="14" borderId="318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8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89" xfId="7" applyNumberFormat="1" applyFont="1" applyFill="1" applyBorder="1" applyAlignment="1" applyProtection="1">
      <alignment horizontal="right" vertical="center"/>
      <protection locked="0"/>
    </xf>
    <xf numFmtId="3" fontId="43" fillId="0" borderId="3190" xfId="7" applyNumberFormat="1" applyFont="1" applyFill="1" applyBorder="1" applyAlignment="1" applyProtection="1">
      <alignment horizontal="center" vertical="center"/>
      <protection locked="0"/>
    </xf>
    <xf numFmtId="3" fontId="41" fillId="0" borderId="3190" xfId="7" applyNumberFormat="1" applyFont="1" applyFill="1" applyBorder="1" applyAlignment="1" applyProtection="1">
      <alignment horizontal="center" vertical="center"/>
      <protection locked="0"/>
    </xf>
    <xf numFmtId="3" fontId="41" fillId="0" borderId="3190" xfId="7" applyNumberFormat="1" applyFont="1" applyFill="1" applyBorder="1" applyAlignment="1" applyProtection="1">
      <alignment horizontal="left" vertical="center"/>
      <protection locked="0"/>
    </xf>
    <xf numFmtId="49" fontId="41" fillId="14" borderId="319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9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092" xfId="7" applyNumberFormat="1" applyFont="1" applyFill="1" applyBorder="1" applyAlignment="1" applyProtection="1">
      <alignment horizontal="left" vertical="center"/>
      <protection locked="0"/>
    </xf>
    <xf numFmtId="49" fontId="41" fillId="14" borderId="319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194" xfId="7" applyNumberFormat="1" applyFont="1" applyFill="1" applyBorder="1" applyAlignment="1" applyProtection="1">
      <alignment horizontal="right" vertical="center"/>
      <protection locked="0"/>
    </xf>
    <xf numFmtId="3" fontId="41" fillId="0" borderId="3196" xfId="7" applyNumberFormat="1" applyFont="1" applyFill="1" applyBorder="1" applyAlignment="1" applyProtection="1">
      <alignment horizontal="right" vertical="center"/>
      <protection locked="0"/>
    </xf>
    <xf numFmtId="3" fontId="43" fillId="0" borderId="3197" xfId="7" applyNumberFormat="1" applyFont="1" applyFill="1" applyBorder="1" applyAlignment="1" applyProtection="1">
      <alignment horizontal="center" vertical="center"/>
      <protection locked="0"/>
    </xf>
    <xf numFmtId="3" fontId="41" fillId="0" borderId="3197" xfId="7" applyNumberFormat="1" applyFont="1" applyFill="1" applyBorder="1" applyAlignment="1" applyProtection="1">
      <alignment horizontal="center" vertical="center"/>
      <protection locked="0"/>
    </xf>
    <xf numFmtId="3" fontId="41" fillId="0" borderId="3197" xfId="7" applyNumberFormat="1" applyFont="1" applyFill="1" applyBorder="1" applyAlignment="1" applyProtection="1">
      <alignment horizontal="left" vertical="center"/>
      <protection locked="0"/>
    </xf>
    <xf numFmtId="49" fontId="41" fillId="14" borderId="319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9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00" xfId="7" applyNumberFormat="1" applyFont="1" applyFill="1" applyBorder="1" applyAlignment="1" applyProtection="1">
      <alignment horizontal="center" vertical="center"/>
      <protection locked="0"/>
    </xf>
    <xf numFmtId="3" fontId="41" fillId="0" borderId="3201" xfId="7" applyNumberFormat="1" applyFont="1" applyFill="1" applyBorder="1" applyAlignment="1" applyProtection="1">
      <alignment horizontal="center" vertical="center"/>
      <protection locked="0"/>
    </xf>
    <xf numFmtId="3" fontId="41" fillId="0" borderId="3203" xfId="7" applyNumberFormat="1" applyFont="1" applyFill="1" applyBorder="1" applyAlignment="1" applyProtection="1">
      <alignment horizontal="right" vertical="center"/>
      <protection locked="0"/>
    </xf>
    <xf numFmtId="3" fontId="43" fillId="0" borderId="3204" xfId="7" applyNumberFormat="1" applyFont="1" applyFill="1" applyBorder="1" applyAlignment="1" applyProtection="1">
      <alignment horizontal="center" vertical="center"/>
      <protection locked="0"/>
    </xf>
    <xf numFmtId="3" fontId="41" fillId="0" borderId="3204" xfId="7" applyNumberFormat="1" applyFont="1" applyFill="1" applyBorder="1" applyAlignment="1" applyProtection="1">
      <alignment horizontal="center" vertical="center"/>
      <protection locked="0"/>
    </xf>
    <xf numFmtId="3" fontId="41" fillId="0" borderId="3204" xfId="7" applyNumberFormat="1" applyFont="1" applyFill="1" applyBorder="1" applyAlignment="1" applyProtection="1">
      <alignment horizontal="left" vertical="center"/>
      <protection locked="0"/>
    </xf>
    <xf numFmtId="3" fontId="42" fillId="0" borderId="3206" xfId="7" applyNumberFormat="1" applyFont="1" applyFill="1" applyBorder="1" applyAlignment="1" applyProtection="1">
      <alignment horizontal="right" vertical="center"/>
      <protection locked="0"/>
    </xf>
    <xf numFmtId="3" fontId="43" fillId="0" borderId="3207" xfId="7" applyNumberFormat="1" applyFont="1" applyFill="1" applyBorder="1" applyAlignment="1" applyProtection="1">
      <alignment horizontal="center" vertical="center"/>
      <protection locked="0"/>
    </xf>
    <xf numFmtId="3" fontId="41" fillId="0" borderId="3207" xfId="7" applyNumberFormat="1" applyFont="1" applyFill="1" applyBorder="1" applyAlignment="1" applyProtection="1">
      <alignment horizontal="center" vertical="center"/>
      <protection locked="0"/>
    </xf>
    <xf numFmtId="3" fontId="41" fillId="0" borderId="3207" xfId="7" applyNumberFormat="1" applyFont="1" applyFill="1" applyBorder="1" applyAlignment="1" applyProtection="1">
      <alignment horizontal="left" vertical="center"/>
      <protection locked="0"/>
    </xf>
    <xf numFmtId="49" fontId="41" fillId="14" borderId="320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0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10" xfId="7" applyNumberFormat="1" applyFont="1" applyFill="1" applyBorder="1" applyAlignment="1" applyProtection="1">
      <alignment horizontal="right" vertical="center"/>
      <protection locked="0"/>
    </xf>
    <xf numFmtId="3" fontId="43" fillId="0" borderId="3211" xfId="7" applyNumberFormat="1" applyFont="1" applyFill="1" applyBorder="1" applyAlignment="1" applyProtection="1">
      <alignment horizontal="center" vertical="center"/>
      <protection locked="0"/>
    </xf>
    <xf numFmtId="3" fontId="41" fillId="0" borderId="3211" xfId="7" applyNumberFormat="1" applyFont="1" applyFill="1" applyBorder="1" applyAlignment="1" applyProtection="1">
      <alignment horizontal="center" vertical="center"/>
      <protection locked="0"/>
    </xf>
    <xf numFmtId="3" fontId="41" fillId="0" borderId="3211" xfId="7" applyNumberFormat="1" applyFont="1" applyFill="1" applyBorder="1" applyAlignment="1" applyProtection="1">
      <alignment horizontal="left" vertical="center"/>
      <protection locked="0"/>
    </xf>
    <xf numFmtId="3" fontId="41" fillId="0" borderId="3214" xfId="7" applyNumberFormat="1" applyFont="1" applyFill="1" applyBorder="1" applyAlignment="1" applyProtection="1">
      <alignment horizontal="right" vertical="center"/>
      <protection locked="0"/>
    </xf>
    <xf numFmtId="3" fontId="43" fillId="0" borderId="3215" xfId="7" applyNumberFormat="1" applyFont="1" applyFill="1" applyBorder="1" applyAlignment="1" applyProtection="1">
      <alignment horizontal="center" vertical="center"/>
      <protection locked="0"/>
    </xf>
    <xf numFmtId="3" fontId="41" fillId="0" borderId="3215" xfId="7" applyNumberFormat="1" applyFont="1" applyFill="1" applyBorder="1" applyAlignment="1" applyProtection="1">
      <alignment horizontal="center" vertical="center"/>
      <protection locked="0"/>
    </xf>
    <xf numFmtId="3" fontId="41" fillId="0" borderId="3215" xfId="7" applyNumberFormat="1" applyFont="1" applyFill="1" applyBorder="1" applyAlignment="1" applyProtection="1">
      <alignment horizontal="left" vertical="center"/>
      <protection locked="0"/>
    </xf>
    <xf numFmtId="49" fontId="43" fillId="13" borderId="11" xfId="7" applyNumberFormat="1" applyFont="1" applyFill="1" applyBorder="1" applyAlignment="1" applyProtection="1">
      <alignment horizontal="center" vertical="center" wrapText="1"/>
      <protection locked="0"/>
    </xf>
    <xf numFmtId="49" fontId="43" fillId="13" borderId="3" xfId="7" applyNumberFormat="1" applyFont="1" applyFill="1" applyBorder="1" applyAlignment="1" applyProtection="1">
      <alignment horizontal="center" vertical="center" wrapText="1"/>
      <protection locked="0"/>
    </xf>
    <xf numFmtId="49" fontId="43" fillId="13" borderId="123" xfId="7" applyNumberFormat="1" applyFont="1" applyFill="1" applyBorder="1" applyAlignment="1" applyProtection="1">
      <alignment horizontal="center" vertical="center" wrapText="1"/>
      <protection locked="0"/>
    </xf>
    <xf numFmtId="49" fontId="43" fillId="13" borderId="124" xfId="7" applyNumberFormat="1" applyFont="1" applyFill="1" applyBorder="1" applyAlignment="1" applyProtection="1">
      <alignment horizontal="left" vertical="center" wrapText="1"/>
      <protection locked="0"/>
    </xf>
    <xf numFmtId="3" fontId="43" fillId="8" borderId="2" xfId="7" applyNumberFormat="1" applyFont="1" applyFill="1" applyBorder="1" applyAlignment="1" applyProtection="1">
      <alignment horizontal="right" vertical="center"/>
      <protection locked="0"/>
    </xf>
    <xf numFmtId="3" fontId="41" fillId="0" borderId="3217" xfId="7" applyNumberFormat="1" applyFont="1" applyFill="1" applyBorder="1" applyAlignment="1" applyProtection="1">
      <alignment horizontal="right" vertical="center"/>
      <protection locked="0"/>
    </xf>
    <xf numFmtId="3" fontId="43" fillId="0" borderId="3218" xfId="7" applyNumberFormat="1" applyFont="1" applyFill="1" applyBorder="1" applyAlignment="1" applyProtection="1">
      <alignment horizontal="center" vertical="center"/>
      <protection locked="0"/>
    </xf>
    <xf numFmtId="3" fontId="41" fillId="0" borderId="3218" xfId="7" applyNumberFormat="1" applyFont="1" applyFill="1" applyBorder="1" applyAlignment="1" applyProtection="1">
      <alignment horizontal="center" vertical="center"/>
      <protection locked="0"/>
    </xf>
    <xf numFmtId="3" fontId="41" fillId="0" borderId="3218" xfId="7" applyNumberFormat="1" applyFont="1" applyFill="1" applyBorder="1" applyAlignment="1" applyProtection="1">
      <alignment horizontal="left" vertical="center"/>
      <protection locked="0"/>
    </xf>
    <xf numFmtId="3" fontId="42" fillId="0" borderId="3217" xfId="7" applyNumberFormat="1" applyFont="1" applyFill="1" applyBorder="1" applyAlignment="1" applyProtection="1">
      <alignment horizontal="right" vertical="center"/>
      <protection locked="0"/>
    </xf>
    <xf numFmtId="49" fontId="41" fillId="0" borderId="3219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22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21" xfId="7" applyNumberFormat="1" applyFont="1" applyFill="1" applyBorder="1" applyAlignment="1" applyProtection="1">
      <alignment horizontal="right" vertical="center"/>
      <protection locked="0"/>
    </xf>
    <xf numFmtId="3" fontId="43" fillId="0" borderId="3222" xfId="7" applyNumberFormat="1" applyFont="1" applyFill="1" applyBorder="1" applyAlignment="1" applyProtection="1">
      <alignment horizontal="center" vertical="center"/>
      <protection locked="0"/>
    </xf>
    <xf numFmtId="3" fontId="41" fillId="0" borderId="3222" xfId="7" applyNumberFormat="1" applyFont="1" applyFill="1" applyBorder="1" applyAlignment="1" applyProtection="1">
      <alignment horizontal="center" vertical="center"/>
      <protection locked="0"/>
    </xf>
    <xf numFmtId="3" fontId="41" fillId="0" borderId="3222" xfId="7" applyNumberFormat="1" applyFont="1" applyFill="1" applyBorder="1" applyAlignment="1" applyProtection="1">
      <alignment horizontal="left" vertical="center"/>
      <protection locked="0"/>
    </xf>
    <xf numFmtId="49" fontId="41" fillId="0" borderId="322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22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25" xfId="7" applyNumberFormat="1" applyFont="1" applyFill="1" applyBorder="1" applyAlignment="1" applyProtection="1">
      <alignment horizontal="right" vertical="center"/>
      <protection locked="0"/>
    </xf>
    <xf numFmtId="3" fontId="43" fillId="0" borderId="3226" xfId="7" applyNumberFormat="1" applyFont="1" applyFill="1" applyBorder="1" applyAlignment="1" applyProtection="1">
      <alignment horizontal="center" vertical="center"/>
      <protection locked="0"/>
    </xf>
    <xf numFmtId="3" fontId="41" fillId="0" borderId="3226" xfId="7" applyNumberFormat="1" applyFont="1" applyFill="1" applyBorder="1" applyAlignment="1" applyProtection="1">
      <alignment horizontal="center" vertical="center"/>
      <protection locked="0"/>
    </xf>
    <xf numFmtId="3" fontId="41" fillId="0" borderId="3226" xfId="7" applyNumberFormat="1" applyFont="1" applyFill="1" applyBorder="1" applyAlignment="1" applyProtection="1">
      <alignment horizontal="left" vertical="center"/>
      <protection locked="0"/>
    </xf>
    <xf numFmtId="49" fontId="41" fillId="14" borderId="322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2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29" xfId="7" applyNumberFormat="1" applyFont="1" applyFill="1" applyBorder="1" applyAlignment="1" applyProtection="1">
      <alignment horizontal="right" vertical="center"/>
      <protection locked="0"/>
    </xf>
    <xf numFmtId="3" fontId="43" fillId="0" borderId="3230" xfId="7" applyNumberFormat="1" applyFont="1" applyFill="1" applyBorder="1" applyAlignment="1" applyProtection="1">
      <alignment horizontal="center" vertical="center"/>
      <protection locked="0"/>
    </xf>
    <xf numFmtId="3" fontId="41" fillId="0" borderId="3230" xfId="7" applyNumberFormat="1" applyFont="1" applyFill="1" applyBorder="1" applyAlignment="1" applyProtection="1">
      <alignment horizontal="center" vertical="center"/>
      <protection locked="0"/>
    </xf>
    <xf numFmtId="3" fontId="41" fillId="0" borderId="3230" xfId="7" applyNumberFormat="1" applyFont="1" applyFill="1" applyBorder="1" applyAlignment="1" applyProtection="1">
      <alignment horizontal="left" vertical="center"/>
      <protection locked="0"/>
    </xf>
    <xf numFmtId="49" fontId="41" fillId="14" borderId="323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3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33" xfId="7" applyNumberFormat="1" applyFont="1" applyFill="1" applyBorder="1" applyAlignment="1" applyProtection="1">
      <alignment horizontal="right" vertical="center"/>
      <protection locked="0"/>
    </xf>
    <xf numFmtId="3" fontId="43" fillId="0" borderId="3234" xfId="7" applyNumberFormat="1" applyFont="1" applyFill="1" applyBorder="1" applyAlignment="1" applyProtection="1">
      <alignment horizontal="center" vertical="center"/>
      <protection locked="0"/>
    </xf>
    <xf numFmtId="3" fontId="41" fillId="0" borderId="3234" xfId="7" applyNumberFormat="1" applyFont="1" applyFill="1" applyBorder="1" applyAlignment="1" applyProtection="1">
      <alignment horizontal="center" vertical="center"/>
      <protection locked="0"/>
    </xf>
    <xf numFmtId="3" fontId="41" fillId="0" borderId="3234" xfId="7" applyNumberFormat="1" applyFont="1" applyFill="1" applyBorder="1" applyAlignment="1" applyProtection="1">
      <alignment horizontal="left" vertical="center"/>
      <protection locked="0"/>
    </xf>
    <xf numFmtId="49" fontId="41" fillId="14" borderId="323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36" xfId="7" applyNumberFormat="1" applyFont="1" applyFill="1" applyBorder="1" applyAlignment="1" applyProtection="1">
      <alignment horizontal="right" vertical="center"/>
      <protection locked="0"/>
    </xf>
    <xf numFmtId="3" fontId="43" fillId="0" borderId="3237" xfId="7" applyNumberFormat="1" applyFont="1" applyFill="1" applyBorder="1" applyAlignment="1" applyProtection="1">
      <alignment horizontal="center" vertical="center"/>
      <protection locked="0"/>
    </xf>
    <xf numFmtId="3" fontId="41" fillId="0" borderId="3237" xfId="7" applyNumberFormat="1" applyFont="1" applyFill="1" applyBorder="1" applyAlignment="1" applyProtection="1">
      <alignment horizontal="center" vertical="center"/>
      <protection locked="0"/>
    </xf>
    <xf numFmtId="3" fontId="41" fillId="0" borderId="3237" xfId="7" applyNumberFormat="1" applyFont="1" applyFill="1" applyBorder="1" applyAlignment="1" applyProtection="1">
      <alignment horizontal="left" vertical="center"/>
      <protection locked="0"/>
    </xf>
    <xf numFmtId="3" fontId="42" fillId="0" borderId="3239" xfId="7" applyNumberFormat="1" applyFont="1" applyFill="1" applyBorder="1" applyAlignment="1" applyProtection="1">
      <alignment horizontal="right" vertical="center"/>
      <protection locked="0"/>
    </xf>
    <xf numFmtId="3" fontId="43" fillId="0" borderId="3240" xfId="7" applyNumberFormat="1" applyFont="1" applyFill="1" applyBorder="1" applyAlignment="1" applyProtection="1">
      <alignment horizontal="center" vertical="center"/>
      <protection locked="0"/>
    </xf>
    <xf numFmtId="3" fontId="41" fillId="0" borderId="3240" xfId="7" applyNumberFormat="1" applyFont="1" applyFill="1" applyBorder="1" applyAlignment="1" applyProtection="1">
      <alignment horizontal="center" vertical="center"/>
      <protection locked="0"/>
    </xf>
    <xf numFmtId="3" fontId="41" fillId="0" borderId="3240" xfId="7" applyNumberFormat="1" applyFont="1" applyFill="1" applyBorder="1" applyAlignment="1" applyProtection="1">
      <alignment horizontal="left" vertical="center"/>
      <protection locked="0"/>
    </xf>
    <xf numFmtId="49" fontId="41" fillId="14" borderId="32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43" xfId="7" applyNumberFormat="1" applyFont="1" applyFill="1" applyBorder="1" applyAlignment="1" applyProtection="1">
      <alignment horizontal="right" vertical="center"/>
      <protection locked="0"/>
    </xf>
    <xf numFmtId="3" fontId="43" fillId="0" borderId="3244" xfId="7" applyNumberFormat="1" applyFont="1" applyFill="1" applyBorder="1" applyAlignment="1" applyProtection="1">
      <alignment horizontal="center" vertical="center"/>
      <protection locked="0"/>
    </xf>
    <xf numFmtId="3" fontId="41" fillId="0" borderId="3244" xfId="7" applyNumberFormat="1" applyFont="1" applyFill="1" applyBorder="1" applyAlignment="1" applyProtection="1">
      <alignment horizontal="center" vertical="center"/>
      <protection locked="0"/>
    </xf>
    <xf numFmtId="3" fontId="41" fillId="0" borderId="3244" xfId="7" applyNumberFormat="1" applyFont="1" applyFill="1" applyBorder="1" applyAlignment="1" applyProtection="1">
      <alignment horizontal="left" vertical="center"/>
      <protection locked="0"/>
    </xf>
    <xf numFmtId="49" fontId="41" fillId="14" borderId="324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4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47" xfId="7" applyNumberFormat="1" applyFont="1" applyFill="1" applyBorder="1" applyAlignment="1" applyProtection="1">
      <alignment horizontal="right" vertical="center"/>
      <protection locked="0"/>
    </xf>
    <xf numFmtId="3" fontId="43" fillId="0" borderId="3248" xfId="7" applyNumberFormat="1" applyFont="1" applyFill="1" applyBorder="1" applyAlignment="1" applyProtection="1">
      <alignment horizontal="center" vertical="center"/>
      <protection locked="0"/>
    </xf>
    <xf numFmtId="3" fontId="41" fillId="0" borderId="3248" xfId="7" applyNumberFormat="1" applyFont="1" applyFill="1" applyBorder="1" applyAlignment="1" applyProtection="1">
      <alignment horizontal="center" vertical="center"/>
      <protection locked="0"/>
    </xf>
    <xf numFmtId="3" fontId="41" fillId="0" borderId="3248" xfId="7" applyNumberFormat="1" applyFont="1" applyFill="1" applyBorder="1" applyAlignment="1" applyProtection="1">
      <alignment horizontal="left" vertical="center"/>
      <protection locked="0"/>
    </xf>
    <xf numFmtId="49" fontId="41" fillId="14" borderId="324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5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51" xfId="7" applyNumberFormat="1" applyFont="1" applyFill="1" applyBorder="1" applyAlignment="1" applyProtection="1">
      <alignment horizontal="right" vertical="center"/>
      <protection locked="0"/>
    </xf>
    <xf numFmtId="3" fontId="43" fillId="0" borderId="3252" xfId="7" applyNumberFormat="1" applyFont="1" applyFill="1" applyBorder="1" applyAlignment="1" applyProtection="1">
      <alignment horizontal="center" vertical="center"/>
      <protection locked="0"/>
    </xf>
    <xf numFmtId="3" fontId="41" fillId="0" borderId="3252" xfId="7" applyNumberFormat="1" applyFont="1" applyFill="1" applyBorder="1" applyAlignment="1" applyProtection="1">
      <alignment horizontal="center" vertical="center"/>
      <protection locked="0"/>
    </xf>
    <xf numFmtId="3" fontId="41" fillId="0" borderId="3252" xfId="7" applyNumberFormat="1" applyFont="1" applyFill="1" applyBorder="1" applyAlignment="1" applyProtection="1">
      <alignment horizontal="left" vertical="center"/>
      <protection locked="0"/>
    </xf>
    <xf numFmtId="49" fontId="41" fillId="0" borderId="325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019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01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25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55" xfId="7" applyNumberFormat="1" applyFont="1" applyFill="1" applyBorder="1" applyAlignment="1" applyProtection="1">
      <alignment horizontal="center" vertical="center"/>
      <protection locked="0"/>
    </xf>
    <xf numFmtId="3" fontId="41" fillId="0" borderId="3256" xfId="7" applyNumberFormat="1" applyFont="1" applyFill="1" applyBorder="1" applyAlignment="1" applyProtection="1">
      <alignment horizontal="center" vertical="center"/>
      <protection locked="0"/>
    </xf>
    <xf numFmtId="49" fontId="41" fillId="14" borderId="325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25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25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6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26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25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56" xfId="7" applyNumberFormat="1" applyFont="1" applyFill="1" applyBorder="1" applyAlignment="1" applyProtection="1">
      <alignment horizontal="left" vertical="center" wrapText="1"/>
      <protection locked="0"/>
    </xf>
    <xf numFmtId="3" fontId="43" fillId="0" borderId="3264" xfId="7" applyNumberFormat="1" applyFont="1" applyFill="1" applyBorder="1" applyAlignment="1" applyProtection="1">
      <alignment horizontal="right" vertical="center"/>
      <protection locked="0"/>
    </xf>
    <xf numFmtId="3" fontId="43" fillId="0" borderId="3265" xfId="7" applyNumberFormat="1" applyFont="1" applyFill="1" applyBorder="1" applyAlignment="1" applyProtection="1">
      <alignment horizontal="center" vertical="center"/>
      <protection locked="0"/>
    </xf>
    <xf numFmtId="3" fontId="41" fillId="0" borderId="3266" xfId="7" applyNumberFormat="1" applyFont="1" applyFill="1" applyBorder="1" applyAlignment="1" applyProtection="1">
      <alignment horizontal="center" vertical="center"/>
      <protection locked="0"/>
    </xf>
    <xf numFmtId="3" fontId="41" fillId="0" borderId="3265" xfId="7" applyNumberFormat="1" applyFont="1" applyFill="1" applyBorder="1" applyAlignment="1" applyProtection="1">
      <alignment horizontal="center" vertical="center"/>
      <protection locked="0"/>
    </xf>
    <xf numFmtId="3" fontId="41" fillId="0" borderId="3267" xfId="7" applyNumberFormat="1" applyFont="1" applyFill="1" applyBorder="1" applyAlignment="1" applyProtection="1">
      <alignment horizontal="center" vertical="center"/>
      <protection locked="0"/>
    </xf>
    <xf numFmtId="3" fontId="41" fillId="0" borderId="3265" xfId="7" applyNumberFormat="1" applyFont="1" applyFill="1" applyBorder="1" applyAlignment="1" applyProtection="1">
      <alignment horizontal="left" vertical="center"/>
      <protection locked="0"/>
    </xf>
    <xf numFmtId="3" fontId="41" fillId="0" borderId="3270" xfId="7" applyNumberFormat="1" applyFont="1" applyFill="1" applyBorder="1" applyAlignment="1" applyProtection="1">
      <alignment horizontal="right" vertical="center"/>
      <protection locked="0"/>
    </xf>
    <xf numFmtId="3" fontId="43" fillId="0" borderId="3271" xfId="7" applyNumberFormat="1" applyFont="1" applyFill="1" applyBorder="1" applyAlignment="1" applyProtection="1">
      <alignment horizontal="center" vertical="center"/>
      <protection locked="0"/>
    </xf>
    <xf numFmtId="3" fontId="41" fillId="0" borderId="3271" xfId="7" applyNumberFormat="1" applyFont="1" applyFill="1" applyBorder="1" applyAlignment="1" applyProtection="1">
      <alignment horizontal="center" vertical="center"/>
      <protection locked="0"/>
    </xf>
    <xf numFmtId="3" fontId="41" fillId="0" borderId="3271" xfId="7" applyNumberFormat="1" applyFont="1" applyFill="1" applyBorder="1" applyAlignment="1" applyProtection="1">
      <alignment horizontal="left" vertical="center"/>
      <protection locked="0"/>
    </xf>
    <xf numFmtId="49" fontId="41" fillId="0" borderId="3272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3273" xfId="7" applyNumberFormat="1" applyFont="1" applyFill="1" applyBorder="1" applyAlignment="1" applyProtection="1">
      <alignment horizontal="right" vertical="center"/>
      <protection locked="0"/>
    </xf>
    <xf numFmtId="3" fontId="43" fillId="0" borderId="3274" xfId="7" applyNumberFormat="1" applyFont="1" applyFill="1" applyBorder="1" applyAlignment="1" applyProtection="1">
      <alignment horizontal="center" vertical="center"/>
      <protection locked="0"/>
    </xf>
    <xf numFmtId="3" fontId="41" fillId="0" borderId="3274" xfId="7" applyNumberFormat="1" applyFont="1" applyFill="1" applyBorder="1" applyAlignment="1" applyProtection="1">
      <alignment horizontal="center" vertical="center"/>
      <protection locked="0"/>
    </xf>
    <xf numFmtId="3" fontId="41" fillId="0" borderId="3274" xfId="7" applyNumberFormat="1" applyFont="1" applyFill="1" applyBorder="1" applyAlignment="1" applyProtection="1">
      <alignment horizontal="left" vertical="center"/>
      <protection locked="0"/>
    </xf>
    <xf numFmtId="49" fontId="41" fillId="14" borderId="3275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3276" xfId="7" applyNumberFormat="1" applyFont="1" applyFill="1" applyBorder="1" applyAlignment="1" applyProtection="1">
      <alignment horizontal="right" vertical="center"/>
      <protection locked="0"/>
    </xf>
    <xf numFmtId="49" fontId="41" fillId="14" borderId="327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7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09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09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78" xfId="7" applyNumberFormat="1" applyFont="1" applyFill="1" applyBorder="1" applyAlignment="1" applyProtection="1">
      <alignment horizontal="right" vertical="center"/>
      <protection locked="0"/>
    </xf>
    <xf numFmtId="3" fontId="41" fillId="0" borderId="3279" xfId="7" applyNumberFormat="1" applyFont="1" applyFill="1" applyBorder="1" applyAlignment="1" applyProtection="1">
      <alignment horizontal="center" vertical="center"/>
      <protection locked="0"/>
    </xf>
    <xf numFmtId="3" fontId="41" fillId="0" borderId="3280" xfId="7" applyNumberFormat="1" applyFont="1" applyFill="1" applyBorder="1" applyAlignment="1" applyProtection="1">
      <alignment horizontal="center" vertical="center"/>
      <protection locked="0"/>
    </xf>
    <xf numFmtId="3" fontId="42" fillId="0" borderId="3282" xfId="7" applyNumberFormat="1" applyFont="1" applyFill="1" applyBorder="1" applyAlignment="1" applyProtection="1">
      <alignment horizontal="right" vertical="center"/>
      <protection locked="0"/>
    </xf>
    <xf numFmtId="3" fontId="41" fillId="0" borderId="3283" xfId="7" applyNumberFormat="1" applyFont="1" applyFill="1" applyBorder="1" applyAlignment="1" applyProtection="1">
      <alignment horizontal="center" vertical="center"/>
      <protection locked="0"/>
    </xf>
    <xf numFmtId="3" fontId="41" fillId="0" borderId="3284" xfId="7" applyNumberFormat="1" applyFont="1" applyFill="1" applyBorder="1" applyAlignment="1" applyProtection="1">
      <alignment horizontal="center" vertical="center"/>
      <protection locked="0"/>
    </xf>
    <xf numFmtId="49" fontId="41" fillId="14" borderId="328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8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87" xfId="7" applyNumberFormat="1" applyFont="1" applyFill="1" applyBorder="1" applyAlignment="1" applyProtection="1">
      <alignment horizontal="right" vertical="center"/>
      <protection locked="0"/>
    </xf>
    <xf numFmtId="3" fontId="43" fillId="0" borderId="3288" xfId="7" applyNumberFormat="1" applyFont="1" applyFill="1" applyBorder="1" applyAlignment="1" applyProtection="1">
      <alignment horizontal="center" vertical="center"/>
      <protection locked="0"/>
    </xf>
    <xf numFmtId="3" fontId="41" fillId="0" borderId="3288" xfId="7" applyNumberFormat="1" applyFont="1" applyFill="1" applyBorder="1" applyAlignment="1" applyProtection="1">
      <alignment horizontal="center" vertical="center"/>
      <protection locked="0"/>
    </xf>
    <xf numFmtId="3" fontId="41" fillId="0" borderId="3288" xfId="7" applyNumberFormat="1" applyFont="1" applyFill="1" applyBorder="1" applyAlignment="1" applyProtection="1">
      <alignment horizontal="left" vertical="center"/>
      <protection locked="0"/>
    </xf>
    <xf numFmtId="3" fontId="43" fillId="0" borderId="3289" xfId="7" applyNumberFormat="1" applyFont="1" applyFill="1" applyBorder="1" applyAlignment="1" applyProtection="1">
      <alignment horizontal="center" vertical="center"/>
      <protection locked="0"/>
    </xf>
    <xf numFmtId="3" fontId="41" fillId="0" borderId="3289" xfId="7" applyNumberFormat="1" applyFont="1" applyFill="1" applyBorder="1" applyAlignment="1" applyProtection="1">
      <alignment horizontal="center" vertical="center"/>
      <protection locked="0"/>
    </xf>
    <xf numFmtId="49" fontId="41" fillId="14" borderId="329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91" xfId="7" applyNumberFormat="1" applyFont="1" applyFill="1" applyBorder="1" applyAlignment="1" applyProtection="1">
      <alignment horizontal="right" vertical="center"/>
      <protection locked="0"/>
    </xf>
    <xf numFmtId="3" fontId="43" fillId="0" borderId="3292" xfId="7" applyNumberFormat="1" applyFont="1" applyFill="1" applyBorder="1" applyAlignment="1" applyProtection="1">
      <alignment horizontal="center" vertical="center"/>
      <protection locked="0"/>
    </xf>
    <xf numFmtId="3" fontId="41" fillId="0" borderId="3292" xfId="7" applyNumberFormat="1" applyFont="1" applyFill="1" applyBorder="1" applyAlignment="1" applyProtection="1">
      <alignment horizontal="center" vertical="center"/>
      <protection locked="0"/>
    </xf>
    <xf numFmtId="3" fontId="41" fillId="0" borderId="3292" xfId="7" applyNumberFormat="1" applyFont="1" applyFill="1" applyBorder="1" applyAlignment="1" applyProtection="1">
      <alignment horizontal="left" vertical="center"/>
      <protection locked="0"/>
    </xf>
    <xf numFmtId="3" fontId="41" fillId="0" borderId="3294" xfId="7" applyNumberFormat="1" applyFont="1" applyFill="1" applyBorder="1" applyAlignment="1" applyProtection="1">
      <alignment horizontal="right" vertical="center"/>
      <protection locked="0"/>
    </xf>
    <xf numFmtId="3" fontId="43" fillId="0" borderId="3295" xfId="7" applyNumberFormat="1" applyFont="1" applyFill="1" applyBorder="1" applyAlignment="1" applyProtection="1">
      <alignment horizontal="center" vertical="center"/>
      <protection locked="0"/>
    </xf>
    <xf numFmtId="3" fontId="41" fillId="0" borderId="3295" xfId="7" applyNumberFormat="1" applyFont="1" applyFill="1" applyBorder="1" applyAlignment="1" applyProtection="1">
      <alignment horizontal="center" vertical="center"/>
      <protection locked="0"/>
    </xf>
    <xf numFmtId="3" fontId="41" fillId="0" borderId="3295" xfId="7" applyNumberFormat="1" applyFont="1" applyFill="1" applyBorder="1" applyAlignment="1" applyProtection="1">
      <alignment horizontal="left" vertical="center"/>
      <protection locked="0"/>
    </xf>
    <xf numFmtId="49" fontId="41" fillId="0" borderId="3296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29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298" xfId="7" applyNumberFormat="1" applyFont="1" applyFill="1" applyBorder="1" applyAlignment="1" applyProtection="1">
      <alignment horizontal="right" vertical="center"/>
      <protection locked="0"/>
    </xf>
    <xf numFmtId="3" fontId="41" fillId="0" borderId="3299" xfId="7" applyNumberFormat="1" applyFont="1" applyFill="1" applyBorder="1" applyAlignment="1" applyProtection="1">
      <alignment horizontal="center" vertical="center"/>
      <protection locked="0"/>
    </xf>
    <xf numFmtId="3" fontId="41" fillId="0" borderId="3300" xfId="7" applyNumberFormat="1" applyFont="1" applyFill="1" applyBorder="1" applyAlignment="1" applyProtection="1">
      <alignment horizontal="center" vertical="center"/>
      <protection locked="0"/>
    </xf>
    <xf numFmtId="49" fontId="41" fillId="0" borderId="3301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03" xfId="7" applyNumberFormat="1" applyFont="1" applyFill="1" applyBorder="1" applyAlignment="1" applyProtection="1">
      <alignment horizontal="right" vertical="center"/>
      <protection locked="0"/>
    </xf>
    <xf numFmtId="3" fontId="43" fillId="0" borderId="3304" xfId="7" applyNumberFormat="1" applyFont="1" applyFill="1" applyBorder="1" applyAlignment="1" applyProtection="1">
      <alignment horizontal="center" vertical="center"/>
      <protection locked="0"/>
    </xf>
    <xf numFmtId="3" fontId="41" fillId="0" borderId="3304" xfId="7" applyNumberFormat="1" applyFont="1" applyFill="1" applyBorder="1" applyAlignment="1" applyProtection="1">
      <alignment horizontal="center" vertical="center"/>
      <protection locked="0"/>
    </xf>
    <xf numFmtId="3" fontId="41" fillId="0" borderId="3304" xfId="7" applyNumberFormat="1" applyFont="1" applyFill="1" applyBorder="1" applyAlignment="1" applyProtection="1">
      <alignment horizontal="left" vertical="center"/>
      <protection locked="0"/>
    </xf>
    <xf numFmtId="49" fontId="41" fillId="0" borderId="974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05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07" xfId="7" applyNumberFormat="1" applyFont="1" applyFill="1" applyBorder="1" applyAlignment="1" applyProtection="1">
      <alignment horizontal="right" vertical="center"/>
      <protection locked="0"/>
    </xf>
    <xf numFmtId="3" fontId="41" fillId="0" borderId="3308" xfId="7" applyNumberFormat="1" applyFont="1" applyFill="1" applyBorder="1" applyAlignment="1" applyProtection="1">
      <alignment horizontal="center" vertical="center"/>
      <protection locked="0"/>
    </xf>
    <xf numFmtId="3" fontId="41" fillId="0" borderId="3309" xfId="7" applyNumberFormat="1" applyFont="1" applyFill="1" applyBorder="1" applyAlignment="1" applyProtection="1">
      <alignment horizontal="center" vertical="center"/>
      <protection locked="0"/>
    </xf>
    <xf numFmtId="49" fontId="41" fillId="0" borderId="331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1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12" xfId="7" applyNumberFormat="1" applyFont="1" applyFill="1" applyBorder="1" applyAlignment="1" applyProtection="1">
      <alignment horizontal="right" vertical="center"/>
      <protection locked="0"/>
    </xf>
    <xf numFmtId="3" fontId="41" fillId="0" borderId="3313" xfId="7" applyNumberFormat="1" applyFont="1" applyFill="1" applyBorder="1" applyAlignment="1" applyProtection="1">
      <alignment horizontal="center" vertical="center"/>
      <protection locked="0"/>
    </xf>
    <xf numFmtId="3" fontId="41" fillId="0" borderId="3314" xfId="7" applyNumberFormat="1" applyFont="1" applyFill="1" applyBorder="1" applyAlignment="1" applyProtection="1">
      <alignment horizontal="center" vertical="center"/>
      <protection locked="0"/>
    </xf>
    <xf numFmtId="49" fontId="41" fillId="0" borderId="3315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1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17" xfId="7" applyNumberFormat="1" applyFont="1" applyFill="1" applyBorder="1" applyAlignment="1" applyProtection="1">
      <alignment horizontal="right" vertical="center"/>
      <protection locked="0"/>
    </xf>
    <xf numFmtId="3" fontId="41" fillId="0" borderId="3318" xfId="7" applyNumberFormat="1" applyFont="1" applyFill="1" applyBorder="1" applyAlignment="1" applyProtection="1">
      <alignment horizontal="center" vertical="center"/>
      <protection locked="0"/>
    </xf>
    <xf numFmtId="3" fontId="41" fillId="0" borderId="3319" xfId="7" applyNumberFormat="1" applyFont="1" applyFill="1" applyBorder="1" applyAlignment="1" applyProtection="1">
      <alignment horizontal="center" vertical="center"/>
      <protection locked="0"/>
    </xf>
    <xf numFmtId="49" fontId="41" fillId="0" borderId="332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2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22" xfId="7" applyNumberFormat="1" applyFont="1" applyFill="1" applyBorder="1" applyAlignment="1" applyProtection="1">
      <alignment horizontal="right" vertical="center"/>
      <protection locked="0"/>
    </xf>
    <xf numFmtId="3" fontId="41" fillId="0" borderId="3323" xfId="7" applyNumberFormat="1" applyFont="1" applyFill="1" applyBorder="1" applyAlignment="1" applyProtection="1">
      <alignment horizontal="center" vertical="center"/>
      <protection locked="0"/>
    </xf>
    <xf numFmtId="3" fontId="41" fillId="0" borderId="3324" xfId="7" applyNumberFormat="1" applyFont="1" applyFill="1" applyBorder="1" applyAlignment="1" applyProtection="1">
      <alignment horizontal="center" vertical="center"/>
      <protection locked="0"/>
    </xf>
    <xf numFmtId="49" fontId="41" fillId="14" borderId="332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2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27" xfId="7" applyNumberFormat="1" applyFont="1" applyFill="1" applyBorder="1" applyAlignment="1" applyProtection="1">
      <alignment horizontal="right" vertical="center"/>
      <protection locked="0"/>
    </xf>
    <xf numFmtId="3" fontId="43" fillId="0" borderId="3328" xfId="7" applyNumberFormat="1" applyFont="1" applyFill="1" applyBorder="1" applyAlignment="1" applyProtection="1">
      <alignment horizontal="center" vertical="center"/>
      <protection locked="0"/>
    </xf>
    <xf numFmtId="3" fontId="41" fillId="0" borderId="3328" xfId="7" applyNumberFormat="1" applyFont="1" applyFill="1" applyBorder="1" applyAlignment="1" applyProtection="1">
      <alignment horizontal="center" vertical="center"/>
      <protection locked="0"/>
    </xf>
    <xf numFmtId="3" fontId="41" fillId="0" borderId="3328" xfId="7" applyNumberFormat="1" applyFont="1" applyFill="1" applyBorder="1" applyAlignment="1" applyProtection="1">
      <alignment horizontal="left" vertical="center"/>
      <protection locked="0"/>
    </xf>
    <xf numFmtId="49" fontId="41" fillId="14" borderId="2022" xfId="7" applyNumberFormat="1" applyFont="1" applyFill="1" applyBorder="1" applyAlignment="1" applyProtection="1">
      <alignment horizontal="left" vertical="center" wrapText="1"/>
      <protection locked="0"/>
    </xf>
    <xf numFmtId="3" fontId="45" fillId="18" borderId="3329" xfId="7" applyNumberFormat="1" applyFont="1" applyFill="1" applyBorder="1" applyAlignment="1" applyProtection="1">
      <alignment horizontal="right" vertical="center"/>
      <protection locked="0"/>
    </xf>
    <xf numFmtId="3" fontId="41" fillId="0" borderId="3330" xfId="7" applyNumberFormat="1" applyFont="1" applyFill="1" applyBorder="1" applyAlignment="1" applyProtection="1">
      <alignment horizontal="center" vertical="center"/>
      <protection locked="0"/>
    </xf>
    <xf numFmtId="3" fontId="41" fillId="0" borderId="3331" xfId="7" applyNumberFormat="1" applyFont="1" applyFill="1" applyBorder="1" applyAlignment="1" applyProtection="1">
      <alignment horizontal="center" vertical="center"/>
      <protection locked="0"/>
    </xf>
    <xf numFmtId="3" fontId="41" fillId="0" borderId="3333" xfId="7" applyNumberFormat="1" applyFont="1" applyFill="1" applyBorder="1" applyAlignment="1" applyProtection="1">
      <alignment horizontal="right" vertical="center"/>
      <protection locked="0"/>
    </xf>
    <xf numFmtId="3" fontId="43" fillId="0" borderId="3334" xfId="7" applyNumberFormat="1" applyFont="1" applyFill="1" applyBorder="1" applyAlignment="1" applyProtection="1">
      <alignment horizontal="center" vertical="center"/>
      <protection locked="0"/>
    </xf>
    <xf numFmtId="3" fontId="41" fillId="0" borderId="3334" xfId="7" applyNumberFormat="1" applyFont="1" applyFill="1" applyBorder="1" applyAlignment="1" applyProtection="1">
      <alignment horizontal="center" vertical="center"/>
      <protection locked="0"/>
    </xf>
    <xf numFmtId="3" fontId="41" fillId="0" borderId="3334" xfId="7" applyNumberFormat="1" applyFont="1" applyFill="1" applyBorder="1" applyAlignment="1" applyProtection="1">
      <alignment horizontal="left" vertical="center"/>
      <protection locked="0"/>
    </xf>
    <xf numFmtId="3" fontId="42" fillId="0" borderId="3333" xfId="7" applyNumberFormat="1" applyFont="1" applyFill="1" applyBorder="1" applyAlignment="1" applyProtection="1">
      <alignment horizontal="right" vertical="center"/>
      <protection locked="0"/>
    </xf>
    <xf numFmtId="49" fontId="41" fillId="0" borderId="3335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3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37" xfId="7" applyNumberFormat="1" applyFont="1" applyFill="1" applyBorder="1" applyAlignment="1" applyProtection="1">
      <alignment horizontal="right" vertical="center"/>
      <protection locked="0"/>
    </xf>
    <xf numFmtId="3" fontId="43" fillId="0" borderId="3338" xfId="7" applyNumberFormat="1" applyFont="1" applyFill="1" applyBorder="1" applyAlignment="1" applyProtection="1">
      <alignment horizontal="center" vertical="center"/>
      <protection locked="0"/>
    </xf>
    <xf numFmtId="3" fontId="41" fillId="0" borderId="3338" xfId="7" applyNumberFormat="1" applyFont="1" applyFill="1" applyBorder="1" applyAlignment="1" applyProtection="1">
      <alignment horizontal="center" vertical="center"/>
      <protection locked="0"/>
    </xf>
    <xf numFmtId="3" fontId="41" fillId="0" borderId="3338" xfId="7" applyNumberFormat="1" applyFont="1" applyFill="1" applyBorder="1" applyAlignment="1" applyProtection="1">
      <alignment horizontal="left" vertical="center"/>
      <protection locked="0"/>
    </xf>
    <xf numFmtId="49" fontId="41" fillId="14" borderId="333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4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41" xfId="7" applyNumberFormat="1" applyFont="1" applyFill="1" applyBorder="1" applyAlignment="1" applyProtection="1">
      <alignment horizontal="right" vertical="center"/>
      <protection locked="0"/>
    </xf>
    <xf numFmtId="3" fontId="43" fillId="0" borderId="3342" xfId="7" applyNumberFormat="1" applyFont="1" applyFill="1" applyBorder="1" applyAlignment="1" applyProtection="1">
      <alignment horizontal="center" vertical="center"/>
      <protection locked="0"/>
    </xf>
    <xf numFmtId="3" fontId="41" fillId="0" borderId="3342" xfId="7" applyNumberFormat="1" applyFont="1" applyFill="1" applyBorder="1" applyAlignment="1" applyProtection="1">
      <alignment horizontal="center" vertical="center"/>
      <protection locked="0"/>
    </xf>
    <xf numFmtId="3" fontId="41" fillId="0" borderId="3342" xfId="7" applyNumberFormat="1" applyFont="1" applyFill="1" applyBorder="1" applyAlignment="1" applyProtection="1">
      <alignment horizontal="left" vertical="center"/>
      <protection locked="0"/>
    </xf>
    <xf numFmtId="49" fontId="41" fillId="14" borderId="334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4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45" xfId="7" applyNumberFormat="1" applyFont="1" applyFill="1" applyBorder="1" applyAlignment="1" applyProtection="1">
      <alignment horizontal="right" vertical="center"/>
      <protection locked="0"/>
    </xf>
    <xf numFmtId="3" fontId="43" fillId="0" borderId="3346" xfId="7" applyNumberFormat="1" applyFont="1" applyFill="1" applyBorder="1" applyAlignment="1" applyProtection="1">
      <alignment horizontal="center" vertical="center"/>
      <protection locked="0"/>
    </xf>
    <xf numFmtId="3" fontId="41" fillId="0" borderId="3346" xfId="7" applyNumberFormat="1" applyFont="1" applyFill="1" applyBorder="1" applyAlignment="1" applyProtection="1">
      <alignment horizontal="center" vertical="center"/>
      <protection locked="0"/>
    </xf>
    <xf numFmtId="3" fontId="41" fillId="0" borderId="3346" xfId="7" applyNumberFormat="1" applyFont="1" applyFill="1" applyBorder="1" applyAlignment="1" applyProtection="1">
      <alignment horizontal="left" vertical="center"/>
      <protection locked="0"/>
    </xf>
    <xf numFmtId="3" fontId="42" fillId="0" borderId="3348" xfId="7" applyNumberFormat="1" applyFont="1" applyFill="1" applyBorder="1" applyAlignment="1" applyProtection="1">
      <alignment horizontal="right" vertical="center"/>
      <protection locked="0"/>
    </xf>
    <xf numFmtId="3" fontId="43" fillId="0" borderId="3349" xfId="7" applyNumberFormat="1" applyFont="1" applyFill="1" applyBorder="1" applyAlignment="1" applyProtection="1">
      <alignment horizontal="center" vertical="center"/>
      <protection locked="0"/>
    </xf>
    <xf numFmtId="3" fontId="41" fillId="0" borderId="3349" xfId="7" applyNumberFormat="1" applyFont="1" applyFill="1" applyBorder="1" applyAlignment="1" applyProtection="1">
      <alignment horizontal="center" vertical="center"/>
      <protection locked="0"/>
    </xf>
    <xf numFmtId="3" fontId="41" fillId="0" borderId="3349" xfId="7" applyNumberFormat="1" applyFont="1" applyFill="1" applyBorder="1" applyAlignment="1" applyProtection="1">
      <alignment horizontal="left" vertical="center"/>
      <protection locked="0"/>
    </xf>
    <xf numFmtId="49" fontId="41" fillId="14" borderId="335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5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52" xfId="7" applyNumberFormat="1" applyFont="1" applyFill="1" applyBorder="1" applyAlignment="1" applyProtection="1">
      <alignment horizontal="right" vertical="center"/>
      <protection locked="0"/>
    </xf>
    <xf numFmtId="3" fontId="43" fillId="0" borderId="3353" xfId="7" applyNumberFormat="1" applyFont="1" applyFill="1" applyBorder="1" applyAlignment="1" applyProtection="1">
      <alignment horizontal="center" vertical="center"/>
      <protection locked="0"/>
    </xf>
    <xf numFmtId="3" fontId="41" fillId="0" borderId="3353" xfId="7" applyNumberFormat="1" applyFont="1" applyFill="1" applyBorder="1" applyAlignment="1" applyProtection="1">
      <alignment horizontal="center" vertical="center"/>
      <protection locked="0"/>
    </xf>
    <xf numFmtId="3" fontId="41" fillId="0" borderId="3353" xfId="7" applyNumberFormat="1" applyFont="1" applyFill="1" applyBorder="1" applyAlignment="1" applyProtection="1">
      <alignment horizontal="left" vertical="center"/>
      <protection locked="0"/>
    </xf>
    <xf numFmtId="3" fontId="41" fillId="0" borderId="3356" xfId="7" applyNumberFormat="1" applyFont="1" applyFill="1" applyBorder="1" applyAlignment="1" applyProtection="1">
      <alignment horizontal="right" vertical="center"/>
      <protection locked="0"/>
    </xf>
    <xf numFmtId="3" fontId="43" fillId="0" borderId="3357" xfId="7" applyNumberFormat="1" applyFont="1" applyFill="1" applyBorder="1" applyAlignment="1" applyProtection="1">
      <alignment horizontal="center" vertical="center"/>
      <protection locked="0"/>
    </xf>
    <xf numFmtId="3" fontId="41" fillId="0" borderId="3357" xfId="7" applyNumberFormat="1" applyFont="1" applyFill="1" applyBorder="1" applyAlignment="1" applyProtection="1">
      <alignment horizontal="center" vertical="center"/>
      <protection locked="0"/>
    </xf>
    <xf numFmtId="3" fontId="41" fillId="0" borderId="3357" xfId="7" applyNumberFormat="1" applyFont="1" applyFill="1" applyBorder="1" applyAlignment="1" applyProtection="1">
      <alignment horizontal="left" vertical="center"/>
      <protection locked="0"/>
    </xf>
    <xf numFmtId="3" fontId="41" fillId="0" borderId="3359" xfId="7" applyNumberFormat="1" applyFont="1" applyFill="1" applyBorder="1" applyAlignment="1" applyProtection="1">
      <alignment horizontal="right" vertical="center"/>
      <protection locked="0"/>
    </xf>
    <xf numFmtId="3" fontId="43" fillId="0" borderId="3360" xfId="7" applyNumberFormat="1" applyFont="1" applyFill="1" applyBorder="1" applyAlignment="1" applyProtection="1">
      <alignment horizontal="center" vertical="center"/>
      <protection locked="0"/>
    </xf>
    <xf numFmtId="3" fontId="41" fillId="0" borderId="3360" xfId="7" applyNumberFormat="1" applyFont="1" applyFill="1" applyBorder="1" applyAlignment="1" applyProtection="1">
      <alignment horizontal="center" vertical="center"/>
      <protection locked="0"/>
    </xf>
    <xf numFmtId="3" fontId="41" fillId="0" borderId="3360" xfId="7" applyNumberFormat="1" applyFont="1" applyFill="1" applyBorder="1" applyAlignment="1" applyProtection="1">
      <alignment horizontal="left" vertical="center"/>
      <protection locked="0"/>
    </xf>
    <xf numFmtId="3" fontId="42" fillId="0" borderId="97" xfId="7" applyNumberFormat="1" applyFont="1" applyFill="1" applyBorder="1" applyAlignment="1" applyProtection="1">
      <alignment horizontal="right" vertical="center"/>
      <protection locked="0"/>
    </xf>
    <xf numFmtId="49" fontId="41" fillId="0" borderId="3361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6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63" xfId="7" applyNumberFormat="1" applyFont="1" applyFill="1" applyBorder="1" applyAlignment="1" applyProtection="1">
      <alignment horizontal="right" vertical="center"/>
      <protection locked="0"/>
    </xf>
    <xf numFmtId="3" fontId="43" fillId="0" borderId="3364" xfId="7" applyNumberFormat="1" applyFont="1" applyFill="1" applyBorder="1" applyAlignment="1" applyProtection="1">
      <alignment horizontal="center" vertical="center"/>
      <protection locked="0"/>
    </xf>
    <xf numFmtId="3" fontId="41" fillId="0" borderId="3364" xfId="7" applyNumberFormat="1" applyFont="1" applyFill="1" applyBorder="1" applyAlignment="1" applyProtection="1">
      <alignment horizontal="center" vertical="center"/>
      <protection locked="0"/>
    </xf>
    <xf numFmtId="3" fontId="41" fillId="0" borderId="3364" xfId="7" applyNumberFormat="1" applyFont="1" applyFill="1" applyBorder="1" applyAlignment="1" applyProtection="1">
      <alignment horizontal="left" vertical="center"/>
      <protection locked="0"/>
    </xf>
    <xf numFmtId="3" fontId="43" fillId="0" borderId="3365" xfId="7" applyNumberFormat="1" applyFont="1" applyFill="1" applyBorder="1" applyAlignment="1" applyProtection="1">
      <alignment horizontal="center" vertical="center"/>
      <protection locked="0"/>
    </xf>
    <xf numFmtId="3" fontId="41" fillId="0" borderId="3365" xfId="7" applyNumberFormat="1" applyFont="1" applyFill="1" applyBorder="1" applyAlignment="1" applyProtection="1">
      <alignment horizontal="center" vertical="center"/>
      <protection locked="0"/>
    </xf>
    <xf numFmtId="3" fontId="41" fillId="0" borderId="3365" xfId="7" applyNumberFormat="1" applyFont="1" applyFill="1" applyBorder="1" applyAlignment="1" applyProtection="1">
      <alignment horizontal="left" vertical="center"/>
      <protection locked="0"/>
    </xf>
    <xf numFmtId="3" fontId="43" fillId="0" borderId="3366" xfId="7" applyNumberFormat="1" applyFont="1" applyFill="1" applyBorder="1" applyAlignment="1" applyProtection="1">
      <alignment horizontal="center" vertical="center"/>
      <protection locked="0"/>
    </xf>
    <xf numFmtId="3" fontId="41" fillId="0" borderId="3366" xfId="7" applyNumberFormat="1" applyFont="1" applyFill="1" applyBorder="1" applyAlignment="1" applyProtection="1">
      <alignment horizontal="center" vertical="center"/>
      <protection locked="0"/>
    </xf>
    <xf numFmtId="3" fontId="41" fillId="0" borderId="3366" xfId="7" applyNumberFormat="1" applyFont="1" applyFill="1" applyBorder="1" applyAlignment="1" applyProtection="1">
      <alignment horizontal="left" vertical="center"/>
      <protection locked="0"/>
    </xf>
    <xf numFmtId="49" fontId="41" fillId="0" borderId="336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68" xfId="7" applyNumberFormat="1" applyFont="1" applyFill="1" applyBorder="1" applyAlignment="1" applyProtection="1">
      <alignment horizontal="right" vertical="center"/>
      <protection locked="0"/>
    </xf>
    <xf numFmtId="3" fontId="43" fillId="0" borderId="3369" xfId="7" applyNumberFormat="1" applyFont="1" applyFill="1" applyBorder="1" applyAlignment="1" applyProtection="1">
      <alignment horizontal="center" vertical="center"/>
      <protection locked="0"/>
    </xf>
    <xf numFmtId="3" fontId="41" fillId="0" borderId="3369" xfId="7" applyNumberFormat="1" applyFont="1" applyFill="1" applyBorder="1" applyAlignment="1" applyProtection="1">
      <alignment horizontal="center" vertical="center"/>
      <protection locked="0"/>
    </xf>
    <xf numFmtId="3" fontId="41" fillId="0" borderId="3369" xfId="7" applyNumberFormat="1" applyFont="1" applyFill="1" applyBorder="1" applyAlignment="1" applyProtection="1">
      <alignment horizontal="left" vertical="center"/>
      <protection locked="0"/>
    </xf>
    <xf numFmtId="3" fontId="42" fillId="0" borderId="3372" xfId="7" applyNumberFormat="1" applyFont="1" applyFill="1" applyBorder="1" applyAlignment="1" applyProtection="1">
      <alignment horizontal="right" vertical="center"/>
      <protection locked="0"/>
    </xf>
    <xf numFmtId="3" fontId="41" fillId="0" borderId="3373" xfId="7" applyNumberFormat="1" applyFont="1" applyFill="1" applyBorder="1" applyAlignment="1" applyProtection="1">
      <alignment horizontal="center" vertical="center"/>
      <protection locked="0"/>
    </xf>
    <xf numFmtId="3" fontId="41" fillId="0" borderId="3374" xfId="7" applyNumberFormat="1" applyFont="1" applyFill="1" applyBorder="1" applyAlignment="1" applyProtection="1">
      <alignment horizontal="center" vertical="center"/>
      <protection locked="0"/>
    </xf>
    <xf numFmtId="49" fontId="41" fillId="14" borderId="337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77" xfId="7" applyNumberFormat="1" applyFont="1" applyFill="1" applyBorder="1" applyAlignment="1" applyProtection="1">
      <alignment horizontal="right" vertical="center"/>
      <protection locked="0"/>
    </xf>
    <xf numFmtId="3" fontId="43" fillId="0" borderId="3378" xfId="7" applyNumberFormat="1" applyFont="1" applyFill="1" applyBorder="1" applyAlignment="1" applyProtection="1">
      <alignment horizontal="center" vertical="center"/>
      <protection locked="0"/>
    </xf>
    <xf numFmtId="3" fontId="41" fillId="0" borderId="3378" xfId="7" applyNumberFormat="1" applyFont="1" applyFill="1" applyBorder="1" applyAlignment="1" applyProtection="1">
      <alignment horizontal="center" vertical="center"/>
      <protection locked="0"/>
    </xf>
    <xf numFmtId="3" fontId="41" fillId="0" borderId="3378" xfId="7" applyNumberFormat="1" applyFont="1" applyFill="1" applyBorder="1" applyAlignment="1" applyProtection="1">
      <alignment horizontal="left" vertical="center"/>
      <protection locked="0"/>
    </xf>
    <xf numFmtId="3" fontId="42" fillId="0" borderId="3380" xfId="7" applyNumberFormat="1" applyFont="1" applyFill="1" applyBorder="1" applyAlignment="1" applyProtection="1">
      <alignment horizontal="right" vertical="center"/>
      <protection locked="0"/>
    </xf>
    <xf numFmtId="3" fontId="43" fillId="0" borderId="3381" xfId="7" applyNumberFormat="1" applyFont="1" applyFill="1" applyBorder="1" applyAlignment="1" applyProtection="1">
      <alignment horizontal="center" vertical="center"/>
      <protection locked="0"/>
    </xf>
    <xf numFmtId="3" fontId="41" fillId="0" borderId="3381" xfId="7" applyNumberFormat="1" applyFont="1" applyFill="1" applyBorder="1" applyAlignment="1" applyProtection="1">
      <alignment horizontal="center" vertical="center"/>
      <protection locked="0"/>
    </xf>
    <xf numFmtId="3" fontId="41" fillId="0" borderId="3381" xfId="7" applyNumberFormat="1" applyFont="1" applyFill="1" applyBorder="1" applyAlignment="1" applyProtection="1">
      <alignment horizontal="left" vertical="center"/>
      <protection locked="0"/>
    </xf>
    <xf numFmtId="49" fontId="41" fillId="14" borderId="33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8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84" xfId="7" applyNumberFormat="1" applyFont="1" applyFill="1" applyBorder="1" applyAlignment="1" applyProtection="1">
      <alignment horizontal="center" vertical="center"/>
      <protection locked="0"/>
    </xf>
    <xf numFmtId="3" fontId="41" fillId="0" borderId="3385" xfId="7" applyNumberFormat="1" applyFont="1" applyFill="1" applyBorder="1" applyAlignment="1" applyProtection="1">
      <alignment horizontal="center" vertical="center"/>
      <protection locked="0"/>
    </xf>
    <xf numFmtId="3" fontId="43" fillId="0" borderId="3380" xfId="7" applyNumberFormat="1" applyFont="1" applyFill="1" applyBorder="1" applyAlignment="1" applyProtection="1">
      <alignment horizontal="right" vertical="center"/>
      <protection locked="0"/>
    </xf>
    <xf numFmtId="3" fontId="41" fillId="0" borderId="3387" xfId="7" applyNumberFormat="1" applyFont="1" applyFill="1" applyBorder="1" applyAlignment="1" applyProtection="1">
      <alignment horizontal="right" vertical="center"/>
      <protection locked="0"/>
    </xf>
    <xf numFmtId="3" fontId="43" fillId="0" borderId="3388" xfId="7" applyNumberFormat="1" applyFont="1" applyFill="1" applyBorder="1" applyAlignment="1" applyProtection="1">
      <alignment horizontal="center" vertical="center"/>
      <protection locked="0"/>
    </xf>
    <xf numFmtId="3" fontId="41" fillId="0" borderId="3388" xfId="7" applyNumberFormat="1" applyFont="1" applyFill="1" applyBorder="1" applyAlignment="1" applyProtection="1">
      <alignment horizontal="center" vertical="center"/>
      <protection locked="0"/>
    </xf>
    <xf numFmtId="3" fontId="41" fillId="0" borderId="3388" xfId="7" applyNumberFormat="1" applyFont="1" applyFill="1" applyBorder="1" applyAlignment="1" applyProtection="1">
      <alignment horizontal="left" vertical="center"/>
      <protection locked="0"/>
    </xf>
    <xf numFmtId="3" fontId="42" fillId="0" borderId="3387" xfId="7" applyNumberFormat="1" applyFont="1" applyFill="1" applyBorder="1" applyAlignment="1" applyProtection="1">
      <alignment horizontal="right" vertical="center"/>
      <protection locked="0"/>
    </xf>
    <xf numFmtId="49" fontId="41" fillId="0" borderId="3391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9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93" xfId="7" applyNumberFormat="1" applyFont="1" applyFill="1" applyBorder="1" applyAlignment="1" applyProtection="1">
      <alignment horizontal="right" vertical="center"/>
      <protection locked="0"/>
    </xf>
    <xf numFmtId="3" fontId="43" fillId="0" borderId="3394" xfId="7" applyNumberFormat="1" applyFont="1" applyFill="1" applyBorder="1" applyAlignment="1" applyProtection="1">
      <alignment horizontal="center" vertical="center"/>
      <protection locked="0"/>
    </xf>
    <xf numFmtId="3" fontId="41" fillId="0" borderId="3394" xfId="7" applyNumberFormat="1" applyFont="1" applyFill="1" applyBorder="1" applyAlignment="1" applyProtection="1">
      <alignment horizontal="center" vertical="center"/>
      <protection locked="0"/>
    </xf>
    <xf numFmtId="3" fontId="41" fillId="0" borderId="3394" xfId="7" applyNumberFormat="1" applyFont="1" applyFill="1" applyBorder="1" applyAlignment="1" applyProtection="1">
      <alignment horizontal="left" vertical="center"/>
      <protection locked="0"/>
    </xf>
    <xf numFmtId="49" fontId="41" fillId="0" borderId="3395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9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397" xfId="7" applyNumberFormat="1" applyFont="1" applyFill="1" applyBorder="1" applyAlignment="1" applyProtection="1">
      <alignment horizontal="right" vertical="center"/>
      <protection locked="0"/>
    </xf>
    <xf numFmtId="3" fontId="43" fillId="0" borderId="3398" xfId="7" applyNumberFormat="1" applyFont="1" applyFill="1" applyBorder="1" applyAlignment="1" applyProtection="1">
      <alignment horizontal="center" vertical="center"/>
      <protection locked="0"/>
    </xf>
    <xf numFmtId="3" fontId="41" fillId="0" borderId="3398" xfId="7" applyNumberFormat="1" applyFont="1" applyFill="1" applyBorder="1" applyAlignment="1" applyProtection="1">
      <alignment horizontal="center" vertical="center"/>
      <protection locked="0"/>
    </xf>
    <xf numFmtId="3" fontId="41" fillId="0" borderId="3398" xfId="7" applyNumberFormat="1" applyFont="1" applyFill="1" applyBorder="1" applyAlignment="1" applyProtection="1">
      <alignment horizontal="left" vertical="center"/>
      <protection locked="0"/>
    </xf>
    <xf numFmtId="49" fontId="41" fillId="14" borderId="339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0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01" xfId="7" applyNumberFormat="1" applyFont="1" applyFill="1" applyBorder="1" applyAlignment="1" applyProtection="1">
      <alignment horizontal="right" vertical="center"/>
      <protection locked="0"/>
    </xf>
    <xf numFmtId="3" fontId="43" fillId="0" borderId="3402" xfId="7" applyNumberFormat="1" applyFont="1" applyFill="1" applyBorder="1" applyAlignment="1" applyProtection="1">
      <alignment horizontal="center" vertical="center"/>
      <protection locked="0"/>
    </xf>
    <xf numFmtId="3" fontId="41" fillId="0" borderId="3402" xfId="7" applyNumberFormat="1" applyFont="1" applyFill="1" applyBorder="1" applyAlignment="1" applyProtection="1">
      <alignment horizontal="center" vertical="center"/>
      <protection locked="0"/>
    </xf>
    <xf numFmtId="3" fontId="41" fillId="0" borderId="3402" xfId="7" applyNumberFormat="1" applyFont="1" applyFill="1" applyBorder="1" applyAlignment="1" applyProtection="1">
      <alignment horizontal="left" vertical="center"/>
      <protection locked="0"/>
    </xf>
    <xf numFmtId="49" fontId="41" fillId="14" borderId="340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04" xfId="7" applyNumberFormat="1" applyFont="1" applyFill="1" applyBorder="1" applyAlignment="1" applyProtection="1">
      <alignment horizontal="right" vertical="center"/>
      <protection locked="0"/>
    </xf>
    <xf numFmtId="3" fontId="43" fillId="0" borderId="3405" xfId="7" applyNumberFormat="1" applyFont="1" applyFill="1" applyBorder="1" applyAlignment="1" applyProtection="1">
      <alignment horizontal="center" vertical="center"/>
      <protection locked="0"/>
    </xf>
    <xf numFmtId="3" fontId="41" fillId="0" borderId="3405" xfId="7" applyNumberFormat="1" applyFont="1" applyFill="1" applyBorder="1" applyAlignment="1" applyProtection="1">
      <alignment horizontal="center" vertical="center"/>
      <protection locked="0"/>
    </xf>
    <xf numFmtId="3" fontId="41" fillId="0" borderId="3405" xfId="7" applyNumberFormat="1" applyFont="1" applyFill="1" applyBorder="1" applyAlignment="1" applyProtection="1">
      <alignment horizontal="left" vertical="center"/>
      <protection locked="0"/>
    </xf>
    <xf numFmtId="49" fontId="41" fillId="14" borderId="340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07" xfId="7" applyNumberFormat="1" applyFont="1" applyFill="1" applyBorder="1" applyAlignment="1" applyProtection="1">
      <alignment horizontal="right" vertical="center"/>
      <protection locked="0"/>
    </xf>
    <xf numFmtId="3" fontId="43" fillId="0" borderId="3408" xfId="7" applyNumberFormat="1" applyFont="1" applyFill="1" applyBorder="1" applyAlignment="1" applyProtection="1">
      <alignment horizontal="center" vertical="center"/>
      <protection locked="0"/>
    </xf>
    <xf numFmtId="3" fontId="41" fillId="0" borderId="3408" xfId="7" applyNumberFormat="1" applyFont="1" applyFill="1" applyBorder="1" applyAlignment="1" applyProtection="1">
      <alignment horizontal="center" vertical="center"/>
      <protection locked="0"/>
    </xf>
    <xf numFmtId="3" fontId="41" fillId="0" borderId="3408" xfId="7" applyNumberFormat="1" applyFont="1" applyFill="1" applyBorder="1" applyAlignment="1" applyProtection="1">
      <alignment horizontal="left" vertical="center"/>
      <protection locked="0"/>
    </xf>
    <xf numFmtId="49" fontId="41" fillId="14" borderId="340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0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10" xfId="7" applyNumberFormat="1" applyFont="1" applyFill="1" applyBorder="1" applyAlignment="1" applyProtection="1">
      <alignment horizontal="right" vertical="center"/>
      <protection locked="0"/>
    </xf>
    <xf numFmtId="3" fontId="43" fillId="0" borderId="3411" xfId="7" applyNumberFormat="1" applyFont="1" applyFill="1" applyBorder="1" applyAlignment="1" applyProtection="1">
      <alignment horizontal="center" vertical="center"/>
      <protection locked="0"/>
    </xf>
    <xf numFmtId="3" fontId="41" fillId="0" borderId="3411" xfId="7" applyNumberFormat="1" applyFont="1" applyFill="1" applyBorder="1" applyAlignment="1" applyProtection="1">
      <alignment horizontal="center" vertical="center"/>
      <protection locked="0"/>
    </xf>
    <xf numFmtId="3" fontId="41" fillId="0" borderId="3411" xfId="7" applyNumberFormat="1" applyFont="1" applyFill="1" applyBorder="1" applyAlignment="1" applyProtection="1">
      <alignment horizontal="left" vertical="center"/>
      <protection locked="0"/>
    </xf>
    <xf numFmtId="3" fontId="42" fillId="0" borderId="3413" xfId="7" applyNumberFormat="1" applyFont="1" applyFill="1" applyBorder="1" applyAlignment="1" applyProtection="1">
      <alignment horizontal="right" vertical="center"/>
      <protection locked="0"/>
    </xf>
    <xf numFmtId="3" fontId="43" fillId="0" borderId="3414" xfId="7" applyNumberFormat="1" applyFont="1" applyFill="1" applyBorder="1" applyAlignment="1" applyProtection="1">
      <alignment horizontal="center" vertical="center"/>
      <protection locked="0"/>
    </xf>
    <xf numFmtId="3" fontId="41" fillId="0" borderId="3414" xfId="7" applyNumberFormat="1" applyFont="1" applyFill="1" applyBorder="1" applyAlignment="1" applyProtection="1">
      <alignment horizontal="center" vertical="center"/>
      <protection locked="0"/>
    </xf>
    <xf numFmtId="3" fontId="41" fillId="0" borderId="3414" xfId="7" applyNumberFormat="1" applyFont="1" applyFill="1" applyBorder="1" applyAlignment="1" applyProtection="1">
      <alignment horizontal="left" vertical="center"/>
      <protection locked="0"/>
    </xf>
    <xf numFmtId="49" fontId="41" fillId="14" borderId="341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1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17" xfId="7" applyNumberFormat="1" applyFont="1" applyFill="1" applyBorder="1" applyAlignment="1" applyProtection="1">
      <alignment horizontal="center" vertical="center"/>
      <protection locked="0"/>
    </xf>
    <xf numFmtId="3" fontId="41" fillId="0" borderId="3418" xfId="7" applyNumberFormat="1" applyFont="1" applyFill="1" applyBorder="1" applyAlignment="1" applyProtection="1">
      <alignment horizontal="center" vertical="center"/>
      <protection locked="0"/>
    </xf>
    <xf numFmtId="3" fontId="41" fillId="0" borderId="3420" xfId="7" applyNumberFormat="1" applyFont="1" applyFill="1" applyBorder="1" applyAlignment="1" applyProtection="1">
      <alignment horizontal="right" vertical="center"/>
      <protection locked="0"/>
    </xf>
    <xf numFmtId="3" fontId="43" fillId="0" borderId="3421" xfId="7" applyNumberFormat="1" applyFont="1" applyFill="1" applyBorder="1" applyAlignment="1" applyProtection="1">
      <alignment horizontal="center" vertical="center"/>
      <protection locked="0"/>
    </xf>
    <xf numFmtId="3" fontId="41" fillId="0" borderId="3421" xfId="7" applyNumberFormat="1" applyFont="1" applyFill="1" applyBorder="1" applyAlignment="1" applyProtection="1">
      <alignment horizontal="center" vertical="center"/>
      <protection locked="0"/>
    </xf>
    <xf numFmtId="3" fontId="41" fillId="0" borderId="3421" xfId="7" applyNumberFormat="1" applyFont="1" applyFill="1" applyBorder="1" applyAlignment="1" applyProtection="1">
      <alignment horizontal="left" vertical="center"/>
      <protection locked="0"/>
    </xf>
    <xf numFmtId="3" fontId="42" fillId="0" borderId="3420" xfId="7" applyNumberFormat="1" applyFont="1" applyFill="1" applyBorder="1" applyAlignment="1" applyProtection="1">
      <alignment horizontal="right" vertical="center"/>
      <protection locked="0"/>
    </xf>
    <xf numFmtId="0" fontId="41" fillId="0" borderId="1387" xfId="7" applyNumberFormat="1" applyFont="1" applyFill="1" applyBorder="1" applyAlignment="1" applyProtection="1">
      <alignment horizontal="center" vertical="center"/>
      <protection locked="0"/>
    </xf>
    <xf numFmtId="0" fontId="41" fillId="0" borderId="3424" xfId="7" applyNumberFormat="1" applyFont="1" applyFill="1" applyBorder="1" applyAlignment="1" applyProtection="1">
      <alignment horizontal="left" vertical="center"/>
      <protection locked="0"/>
    </xf>
    <xf numFmtId="3" fontId="41" fillId="0" borderId="3425" xfId="7" applyNumberFormat="1" applyFont="1" applyFill="1" applyBorder="1" applyAlignment="1" applyProtection="1">
      <alignment horizontal="right" vertical="center"/>
      <protection locked="0"/>
    </xf>
    <xf numFmtId="3" fontId="43" fillId="0" borderId="3426" xfId="7" applyNumberFormat="1" applyFont="1" applyFill="1" applyBorder="1" applyAlignment="1" applyProtection="1">
      <alignment horizontal="center" vertical="center"/>
      <protection locked="0"/>
    </xf>
    <xf numFmtId="3" fontId="41" fillId="0" borderId="3426" xfId="7" applyNumberFormat="1" applyFont="1" applyFill="1" applyBorder="1" applyAlignment="1" applyProtection="1">
      <alignment horizontal="center" vertical="center"/>
      <protection locked="0"/>
    </xf>
    <xf numFmtId="3" fontId="41" fillId="0" borderId="3426" xfId="7" applyNumberFormat="1" applyFont="1" applyFill="1" applyBorder="1" applyAlignment="1" applyProtection="1">
      <alignment horizontal="left" vertical="center"/>
      <protection locked="0"/>
    </xf>
    <xf numFmtId="0" fontId="41" fillId="0" borderId="3427" xfId="7" applyNumberFormat="1" applyFont="1" applyFill="1" applyBorder="1" applyAlignment="1" applyProtection="1">
      <alignment horizontal="left" vertical="center"/>
      <protection locked="0"/>
    </xf>
    <xf numFmtId="3" fontId="41" fillId="0" borderId="3428" xfId="7" applyNumberFormat="1" applyFont="1" applyFill="1" applyBorder="1" applyAlignment="1" applyProtection="1">
      <alignment horizontal="right" vertical="center"/>
      <protection locked="0"/>
    </xf>
    <xf numFmtId="3" fontId="43" fillId="0" borderId="3429" xfId="7" applyNumberFormat="1" applyFont="1" applyFill="1" applyBorder="1" applyAlignment="1" applyProtection="1">
      <alignment horizontal="center" vertical="center"/>
      <protection locked="0"/>
    </xf>
    <xf numFmtId="3" fontId="41" fillId="0" borderId="3429" xfId="7" applyNumberFormat="1" applyFont="1" applyFill="1" applyBorder="1" applyAlignment="1" applyProtection="1">
      <alignment horizontal="center" vertical="center"/>
      <protection locked="0"/>
    </xf>
    <xf numFmtId="3" fontId="41" fillId="0" borderId="3429" xfId="7" applyNumberFormat="1" applyFont="1" applyFill="1" applyBorder="1" applyAlignment="1" applyProtection="1">
      <alignment horizontal="left" vertical="center"/>
      <protection locked="0"/>
    </xf>
    <xf numFmtId="49" fontId="41" fillId="0" borderId="343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4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32" xfId="7" applyNumberFormat="1" applyFont="1" applyFill="1" applyBorder="1" applyAlignment="1" applyProtection="1">
      <alignment horizontal="right" vertical="center"/>
      <protection locked="0"/>
    </xf>
    <xf numFmtId="3" fontId="43" fillId="0" borderId="3433" xfId="7" applyNumberFormat="1" applyFont="1" applyFill="1" applyBorder="1" applyAlignment="1" applyProtection="1">
      <alignment horizontal="center" vertical="center"/>
      <protection locked="0"/>
    </xf>
    <xf numFmtId="3" fontId="41" fillId="0" borderId="3433" xfId="7" applyNumberFormat="1" applyFont="1" applyFill="1" applyBorder="1" applyAlignment="1" applyProtection="1">
      <alignment horizontal="center" vertical="center"/>
      <protection locked="0"/>
    </xf>
    <xf numFmtId="3" fontId="41" fillId="0" borderId="3433" xfId="7" applyNumberFormat="1" applyFont="1" applyFill="1" applyBorder="1" applyAlignment="1" applyProtection="1">
      <alignment horizontal="left" vertical="center"/>
      <protection locked="0"/>
    </xf>
    <xf numFmtId="49" fontId="41" fillId="0" borderId="34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36" xfId="7" applyNumberFormat="1" applyFont="1" applyFill="1" applyBorder="1" applyAlignment="1" applyProtection="1">
      <alignment horizontal="right" vertical="center"/>
      <protection locked="0"/>
    </xf>
    <xf numFmtId="3" fontId="43" fillId="0" borderId="3437" xfId="7" applyNumberFormat="1" applyFont="1" applyFill="1" applyBorder="1" applyAlignment="1" applyProtection="1">
      <alignment horizontal="center" vertical="center"/>
      <protection locked="0"/>
    </xf>
    <xf numFmtId="3" fontId="41" fillId="0" borderId="3437" xfId="7" applyNumberFormat="1" applyFont="1" applyFill="1" applyBorder="1" applyAlignment="1" applyProtection="1">
      <alignment horizontal="center" vertical="center"/>
      <protection locked="0"/>
    </xf>
    <xf numFmtId="3" fontId="41" fillId="0" borderId="3437" xfId="7" applyNumberFormat="1" applyFont="1" applyFill="1" applyBorder="1" applyAlignment="1" applyProtection="1">
      <alignment horizontal="left" vertical="center"/>
      <protection locked="0"/>
    </xf>
    <xf numFmtId="49" fontId="41" fillId="0" borderId="3438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43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40" xfId="7" applyNumberFormat="1" applyFont="1" applyFill="1" applyBorder="1" applyAlignment="1" applyProtection="1">
      <alignment horizontal="right" vertical="center"/>
      <protection locked="0"/>
    </xf>
    <xf numFmtId="3" fontId="43" fillId="0" borderId="3441" xfId="7" applyNumberFormat="1" applyFont="1" applyFill="1" applyBorder="1" applyAlignment="1" applyProtection="1">
      <alignment horizontal="center" vertical="center"/>
      <protection locked="0"/>
    </xf>
    <xf numFmtId="3" fontId="41" fillId="0" borderId="3441" xfId="7" applyNumberFormat="1" applyFont="1" applyFill="1" applyBorder="1" applyAlignment="1" applyProtection="1">
      <alignment horizontal="center" vertical="center"/>
      <protection locked="0"/>
    </xf>
    <xf numFmtId="3" fontId="41" fillId="0" borderId="3441" xfId="7" applyNumberFormat="1" applyFont="1" applyFill="1" applyBorder="1" applyAlignment="1" applyProtection="1">
      <alignment horizontal="left" vertical="center"/>
      <protection locked="0"/>
    </xf>
    <xf numFmtId="49" fontId="41" fillId="0" borderId="34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43" xfId="7" applyNumberFormat="1" applyFont="1" applyFill="1" applyBorder="1" applyAlignment="1" applyProtection="1">
      <alignment horizontal="right" vertical="center"/>
      <protection locked="0"/>
    </xf>
    <xf numFmtId="3" fontId="43" fillId="0" borderId="3444" xfId="7" applyNumberFormat="1" applyFont="1" applyFill="1" applyBorder="1" applyAlignment="1" applyProtection="1">
      <alignment horizontal="center" vertical="center"/>
      <protection locked="0"/>
    </xf>
    <xf numFmtId="3" fontId="41" fillId="0" borderId="3444" xfId="7" applyNumberFormat="1" applyFont="1" applyFill="1" applyBorder="1" applyAlignment="1" applyProtection="1">
      <alignment horizontal="center" vertical="center"/>
      <protection locked="0"/>
    </xf>
    <xf numFmtId="3" fontId="41" fillId="0" borderId="3444" xfId="7" applyNumberFormat="1" applyFont="1" applyFill="1" applyBorder="1" applyAlignment="1" applyProtection="1">
      <alignment horizontal="left" vertical="center"/>
      <protection locked="0"/>
    </xf>
    <xf numFmtId="3" fontId="42" fillId="0" borderId="3446" xfId="7" applyNumberFormat="1" applyFont="1" applyFill="1" applyBorder="1" applyAlignment="1" applyProtection="1">
      <alignment horizontal="right" vertical="center"/>
      <protection locked="0"/>
    </xf>
    <xf numFmtId="3" fontId="43" fillId="0" borderId="3447" xfId="7" applyNumberFormat="1" applyFont="1" applyFill="1" applyBorder="1" applyAlignment="1" applyProtection="1">
      <alignment horizontal="center" vertical="center"/>
      <protection locked="0"/>
    </xf>
    <xf numFmtId="3" fontId="41" fillId="0" borderId="3447" xfId="7" applyNumberFormat="1" applyFont="1" applyFill="1" applyBorder="1" applyAlignment="1" applyProtection="1">
      <alignment horizontal="center" vertical="center"/>
      <protection locked="0"/>
    </xf>
    <xf numFmtId="3" fontId="41" fillId="0" borderId="3447" xfId="7" applyNumberFormat="1" applyFont="1" applyFill="1" applyBorder="1" applyAlignment="1" applyProtection="1">
      <alignment horizontal="left" vertical="center"/>
      <protection locked="0"/>
    </xf>
    <xf numFmtId="49" fontId="41" fillId="0" borderId="3448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4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50" xfId="7" applyNumberFormat="1" applyFont="1" applyFill="1" applyBorder="1" applyAlignment="1" applyProtection="1">
      <alignment horizontal="right" vertical="center"/>
      <protection locked="0"/>
    </xf>
    <xf numFmtId="3" fontId="43" fillId="0" borderId="3451" xfId="7" applyNumberFormat="1" applyFont="1" applyFill="1" applyBorder="1" applyAlignment="1" applyProtection="1">
      <alignment horizontal="center" vertical="center"/>
      <protection locked="0"/>
    </xf>
    <xf numFmtId="3" fontId="41" fillId="0" borderId="3451" xfId="7" applyNumberFormat="1" applyFont="1" applyFill="1" applyBorder="1" applyAlignment="1" applyProtection="1">
      <alignment horizontal="center" vertical="center"/>
      <protection locked="0"/>
    </xf>
    <xf numFmtId="3" fontId="41" fillId="0" borderId="3451" xfId="7" applyNumberFormat="1" applyFont="1" applyFill="1" applyBorder="1" applyAlignment="1" applyProtection="1">
      <alignment horizontal="left" vertical="center"/>
      <protection locked="0"/>
    </xf>
    <xf numFmtId="49" fontId="41" fillId="14" borderId="345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53" xfId="7" applyNumberFormat="1" applyFont="1" applyFill="1" applyBorder="1" applyAlignment="1" applyProtection="1">
      <alignment horizontal="right" vertical="center"/>
      <protection locked="0"/>
    </xf>
    <xf numFmtId="3" fontId="43" fillId="0" borderId="3454" xfId="7" applyNumberFormat="1" applyFont="1" applyFill="1" applyBorder="1" applyAlignment="1" applyProtection="1">
      <alignment horizontal="center" vertical="center"/>
      <protection locked="0"/>
    </xf>
    <xf numFmtId="3" fontId="41" fillId="0" borderId="3454" xfId="7" applyNumberFormat="1" applyFont="1" applyFill="1" applyBorder="1" applyAlignment="1" applyProtection="1">
      <alignment horizontal="center" vertical="center"/>
      <protection locked="0"/>
    </xf>
    <xf numFmtId="3" fontId="41" fillId="0" borderId="3454" xfId="7" applyNumberFormat="1" applyFont="1" applyFill="1" applyBorder="1" applyAlignment="1" applyProtection="1">
      <alignment horizontal="left" vertical="center"/>
      <protection locked="0"/>
    </xf>
    <xf numFmtId="49" fontId="41" fillId="14" borderId="345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5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57" xfId="7" applyNumberFormat="1" applyFont="1" applyFill="1" applyBorder="1" applyAlignment="1" applyProtection="1">
      <alignment horizontal="right" vertical="center"/>
      <protection locked="0"/>
    </xf>
    <xf numFmtId="3" fontId="43" fillId="0" borderId="3458" xfId="7" applyNumberFormat="1" applyFont="1" applyFill="1" applyBorder="1" applyAlignment="1" applyProtection="1">
      <alignment horizontal="center" vertical="center"/>
      <protection locked="0"/>
    </xf>
    <xf numFmtId="3" fontId="41" fillId="0" borderId="3458" xfId="7" applyNumberFormat="1" applyFont="1" applyFill="1" applyBorder="1" applyAlignment="1" applyProtection="1">
      <alignment horizontal="center" vertical="center"/>
      <protection locked="0"/>
    </xf>
    <xf numFmtId="3" fontId="41" fillId="0" borderId="3458" xfId="7" applyNumberFormat="1" applyFont="1" applyFill="1" applyBorder="1" applyAlignment="1" applyProtection="1">
      <alignment horizontal="left" vertical="center"/>
      <protection locked="0"/>
    </xf>
    <xf numFmtId="3" fontId="42" fillId="0" borderId="3457" xfId="7" applyNumberFormat="1" applyFont="1" applyFill="1" applyBorder="1" applyAlignment="1" applyProtection="1">
      <alignment horizontal="right" vertical="center"/>
      <protection locked="0"/>
    </xf>
    <xf numFmtId="49" fontId="41" fillId="14" borderId="346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6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63" xfId="7" applyNumberFormat="1" applyFont="1" applyFill="1" applyBorder="1" applyAlignment="1" applyProtection="1">
      <alignment horizontal="right" vertical="center"/>
      <protection locked="0"/>
    </xf>
    <xf numFmtId="3" fontId="43" fillId="0" borderId="3464" xfId="7" applyNumberFormat="1" applyFont="1" applyFill="1" applyBorder="1" applyAlignment="1" applyProtection="1">
      <alignment horizontal="center" vertical="center"/>
      <protection locked="0"/>
    </xf>
    <xf numFmtId="3" fontId="41" fillId="0" borderId="3464" xfId="7" applyNumberFormat="1" applyFont="1" applyFill="1" applyBorder="1" applyAlignment="1" applyProtection="1">
      <alignment horizontal="center" vertical="center"/>
      <protection locked="0"/>
    </xf>
    <xf numFmtId="3" fontId="41" fillId="0" borderId="3464" xfId="7" applyNumberFormat="1" applyFont="1" applyFill="1" applyBorder="1" applyAlignment="1" applyProtection="1">
      <alignment horizontal="left" vertical="center"/>
      <protection locked="0"/>
    </xf>
    <xf numFmtId="49" fontId="43" fillId="0" borderId="201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46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6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67" xfId="7" applyNumberFormat="1" applyFont="1" applyFill="1" applyBorder="1" applyAlignment="1" applyProtection="1">
      <alignment horizontal="right" vertical="center"/>
      <protection locked="0"/>
    </xf>
    <xf numFmtId="3" fontId="43" fillId="0" borderId="3468" xfId="7" applyNumberFormat="1" applyFont="1" applyFill="1" applyBorder="1" applyAlignment="1" applyProtection="1">
      <alignment horizontal="center" vertical="center"/>
      <protection locked="0"/>
    </xf>
    <xf numFmtId="3" fontId="41" fillId="0" borderId="3468" xfId="7" applyNumberFormat="1" applyFont="1" applyFill="1" applyBorder="1" applyAlignment="1" applyProtection="1">
      <alignment horizontal="center" vertical="center"/>
      <protection locked="0"/>
    </xf>
    <xf numFmtId="3" fontId="41" fillId="0" borderId="3468" xfId="7" applyNumberFormat="1" applyFont="1" applyFill="1" applyBorder="1" applyAlignment="1" applyProtection="1">
      <alignment horizontal="left" vertical="center"/>
      <protection locked="0"/>
    </xf>
    <xf numFmtId="3" fontId="43" fillId="0" borderId="3469" xfId="7" applyNumberFormat="1" applyFont="1" applyFill="1" applyBorder="1" applyAlignment="1" applyProtection="1">
      <alignment horizontal="center" vertical="center"/>
      <protection locked="0"/>
    </xf>
    <xf numFmtId="3" fontId="41" fillId="0" borderId="3469" xfId="7" applyNumberFormat="1" applyFont="1" applyFill="1" applyBorder="1" applyAlignment="1" applyProtection="1">
      <alignment horizontal="center" vertical="center"/>
      <protection locked="0"/>
    </xf>
    <xf numFmtId="3" fontId="41" fillId="0" borderId="3469" xfId="7" applyNumberFormat="1" applyFont="1" applyFill="1" applyBorder="1" applyAlignment="1" applyProtection="1">
      <alignment horizontal="left" vertical="center"/>
      <protection locked="0"/>
    </xf>
    <xf numFmtId="49" fontId="41" fillId="14" borderId="347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7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72" xfId="7" applyNumberFormat="1" applyFont="1" applyFill="1" applyBorder="1" applyAlignment="1" applyProtection="1">
      <alignment horizontal="right" vertical="center"/>
      <protection locked="0"/>
    </xf>
    <xf numFmtId="3" fontId="43" fillId="0" borderId="3473" xfId="7" applyNumberFormat="1" applyFont="1" applyFill="1" applyBorder="1" applyAlignment="1" applyProtection="1">
      <alignment horizontal="center" vertical="center"/>
      <protection locked="0"/>
    </xf>
    <xf numFmtId="3" fontId="41" fillId="0" borderId="3473" xfId="7" applyNumberFormat="1" applyFont="1" applyFill="1" applyBorder="1" applyAlignment="1" applyProtection="1">
      <alignment horizontal="center" vertical="center"/>
      <protection locked="0"/>
    </xf>
    <xf numFmtId="3" fontId="41" fillId="0" borderId="3473" xfId="7" applyNumberFormat="1" applyFont="1" applyFill="1" applyBorder="1" applyAlignment="1" applyProtection="1">
      <alignment horizontal="left" vertical="center"/>
      <protection locked="0"/>
    </xf>
    <xf numFmtId="49" fontId="41" fillId="14" borderId="347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7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76" xfId="7" applyNumberFormat="1" applyFont="1" applyFill="1" applyBorder="1" applyAlignment="1" applyProtection="1">
      <alignment horizontal="right" vertical="center"/>
      <protection locked="0"/>
    </xf>
    <xf numFmtId="3" fontId="43" fillId="0" borderId="3477" xfId="7" applyNumberFormat="1" applyFont="1" applyFill="1" applyBorder="1" applyAlignment="1" applyProtection="1">
      <alignment horizontal="center" vertical="center"/>
      <protection locked="0"/>
    </xf>
    <xf numFmtId="3" fontId="41" fillId="0" borderId="3477" xfId="7" applyNumberFormat="1" applyFont="1" applyFill="1" applyBorder="1" applyAlignment="1" applyProtection="1">
      <alignment horizontal="center" vertical="center"/>
      <protection locked="0"/>
    </xf>
    <xf numFmtId="3" fontId="41" fillId="0" borderId="3477" xfId="7" applyNumberFormat="1" applyFont="1" applyFill="1" applyBorder="1" applyAlignment="1" applyProtection="1">
      <alignment horizontal="left" vertical="center"/>
      <protection locked="0"/>
    </xf>
    <xf numFmtId="3" fontId="41" fillId="0" borderId="3478" xfId="7" applyNumberFormat="1" applyFont="1" applyFill="1" applyBorder="1" applyAlignment="1" applyProtection="1">
      <alignment horizontal="right" vertical="center"/>
      <protection locked="0"/>
    </xf>
    <xf numFmtId="3" fontId="41" fillId="0" borderId="3480" xfId="7" applyNumberFormat="1" applyFont="1" applyFill="1" applyBorder="1" applyAlignment="1" applyProtection="1">
      <alignment horizontal="right" vertical="center"/>
      <protection locked="0"/>
    </xf>
    <xf numFmtId="3" fontId="43" fillId="0" borderId="3481" xfId="7" applyNumberFormat="1" applyFont="1" applyFill="1" applyBorder="1" applyAlignment="1" applyProtection="1">
      <alignment horizontal="center" vertical="center"/>
      <protection locked="0"/>
    </xf>
    <xf numFmtId="3" fontId="41" fillId="0" borderId="3481" xfId="7" applyNumberFormat="1" applyFont="1" applyFill="1" applyBorder="1" applyAlignment="1" applyProtection="1">
      <alignment horizontal="center" vertical="center"/>
      <protection locked="0"/>
    </xf>
    <xf numFmtId="3" fontId="41" fillId="0" borderId="3481" xfId="7" applyNumberFormat="1" applyFont="1" applyFill="1" applyBorder="1" applyAlignment="1" applyProtection="1">
      <alignment horizontal="left" vertical="center"/>
      <protection locked="0"/>
    </xf>
    <xf numFmtId="49" fontId="41" fillId="14" borderId="34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8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84" xfId="7" applyNumberFormat="1" applyFont="1" applyFill="1" applyBorder="1" applyAlignment="1" applyProtection="1">
      <alignment horizontal="right" vertical="center"/>
      <protection locked="0"/>
    </xf>
    <xf numFmtId="3" fontId="43" fillId="0" borderId="3485" xfId="7" applyNumberFormat="1" applyFont="1" applyFill="1" applyBorder="1" applyAlignment="1" applyProtection="1">
      <alignment horizontal="center" vertical="center"/>
      <protection locked="0"/>
    </xf>
    <xf numFmtId="3" fontId="41" fillId="0" borderId="3485" xfId="7" applyNumberFormat="1" applyFont="1" applyFill="1" applyBorder="1" applyAlignment="1" applyProtection="1">
      <alignment horizontal="center" vertical="center"/>
      <protection locked="0"/>
    </xf>
    <xf numFmtId="3" fontId="41" fillId="0" borderId="3485" xfId="7" applyNumberFormat="1" applyFont="1" applyFill="1" applyBorder="1" applyAlignment="1" applyProtection="1">
      <alignment horizontal="left" vertical="center"/>
      <protection locked="0"/>
    </xf>
    <xf numFmtId="49" fontId="41" fillId="14" borderId="348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48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488" xfId="7" applyNumberFormat="1" applyFont="1" applyFill="1" applyBorder="1" applyAlignment="1" applyProtection="1">
      <alignment horizontal="right" vertical="center"/>
      <protection locked="0"/>
    </xf>
    <xf numFmtId="3" fontId="43" fillId="0" borderId="3489" xfId="7" applyNumberFormat="1" applyFont="1" applyFill="1" applyBorder="1" applyAlignment="1" applyProtection="1">
      <alignment horizontal="center" vertical="center"/>
      <protection locked="0"/>
    </xf>
    <xf numFmtId="3" fontId="41" fillId="0" borderId="3489" xfId="7" applyNumberFormat="1" applyFont="1" applyFill="1" applyBorder="1" applyAlignment="1" applyProtection="1">
      <alignment horizontal="center" vertical="center"/>
      <protection locked="0"/>
    </xf>
    <xf numFmtId="3" fontId="41" fillId="0" borderId="3489" xfId="7" applyNumberFormat="1" applyFont="1" applyFill="1" applyBorder="1" applyAlignment="1" applyProtection="1">
      <alignment horizontal="left" vertical="center"/>
      <protection locked="0"/>
    </xf>
    <xf numFmtId="3" fontId="41" fillId="0" borderId="3493" xfId="7" applyNumberFormat="1" applyFont="1" applyFill="1" applyBorder="1" applyAlignment="1" applyProtection="1">
      <alignment horizontal="right" vertical="center"/>
      <protection locked="0"/>
    </xf>
    <xf numFmtId="3" fontId="43" fillId="0" borderId="3494" xfId="7" applyNumberFormat="1" applyFont="1" applyFill="1" applyBorder="1" applyAlignment="1" applyProtection="1">
      <alignment horizontal="center" vertical="center"/>
      <protection locked="0"/>
    </xf>
    <xf numFmtId="3" fontId="41" fillId="0" borderId="3494" xfId="7" applyNumberFormat="1" applyFont="1" applyFill="1" applyBorder="1" applyAlignment="1" applyProtection="1">
      <alignment horizontal="center" vertical="center"/>
      <protection locked="0"/>
    </xf>
    <xf numFmtId="3" fontId="41" fillId="0" borderId="3494" xfId="7" applyNumberFormat="1" applyFont="1" applyFill="1" applyBorder="1" applyAlignment="1" applyProtection="1">
      <alignment horizontal="left" vertical="center"/>
      <protection locked="0"/>
    </xf>
    <xf numFmtId="49" fontId="41" fillId="14" borderId="3495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496" xfId="0" applyNumberFormat="1" applyFont="1" applyBorder="1" applyAlignment="1">
      <alignment vertical="center" wrapText="1"/>
    </xf>
    <xf numFmtId="3" fontId="41" fillId="0" borderId="3497" xfId="7" applyNumberFormat="1" applyFont="1" applyFill="1" applyBorder="1" applyAlignment="1" applyProtection="1">
      <alignment horizontal="right" vertical="center"/>
      <protection locked="0"/>
    </xf>
    <xf numFmtId="3" fontId="43" fillId="0" borderId="3498" xfId="7" applyNumberFormat="1" applyFont="1" applyFill="1" applyBorder="1" applyAlignment="1" applyProtection="1">
      <alignment horizontal="center" vertical="center"/>
      <protection locked="0"/>
    </xf>
    <xf numFmtId="3" fontId="41" fillId="0" borderId="3498" xfId="7" applyNumberFormat="1" applyFont="1" applyFill="1" applyBorder="1" applyAlignment="1" applyProtection="1">
      <alignment horizontal="center" vertical="center"/>
      <protection locked="0"/>
    </xf>
    <xf numFmtId="3" fontId="41" fillId="0" borderId="3498" xfId="7" applyNumberFormat="1" applyFont="1" applyFill="1" applyBorder="1" applyAlignment="1" applyProtection="1">
      <alignment horizontal="left" vertical="center"/>
      <protection locked="0"/>
    </xf>
    <xf numFmtId="49" fontId="41" fillId="14" borderId="349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0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50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0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03" xfId="7" applyNumberFormat="1" applyFont="1" applyFill="1" applyBorder="1" applyAlignment="1" applyProtection="1">
      <alignment horizontal="right" vertical="center"/>
      <protection locked="0"/>
    </xf>
    <xf numFmtId="3" fontId="43" fillId="0" borderId="3504" xfId="7" applyNumberFormat="1" applyFont="1" applyFill="1" applyBorder="1" applyAlignment="1" applyProtection="1">
      <alignment horizontal="center" vertical="center"/>
      <protection locked="0"/>
    </xf>
    <xf numFmtId="3" fontId="41" fillId="0" borderId="3504" xfId="7" applyNumberFormat="1" applyFont="1" applyFill="1" applyBorder="1" applyAlignment="1" applyProtection="1">
      <alignment horizontal="center" vertical="center"/>
      <protection locked="0"/>
    </xf>
    <xf numFmtId="3" fontId="41" fillId="0" borderId="3504" xfId="7" applyNumberFormat="1" applyFont="1" applyFill="1" applyBorder="1" applyAlignment="1" applyProtection="1">
      <alignment horizontal="left" vertical="center"/>
      <protection locked="0"/>
    </xf>
    <xf numFmtId="3" fontId="41" fillId="0" borderId="3507" xfId="7" applyNumberFormat="1" applyFont="1" applyFill="1" applyBorder="1" applyAlignment="1" applyProtection="1">
      <alignment horizontal="right" vertical="center"/>
      <protection locked="0"/>
    </xf>
    <xf numFmtId="3" fontId="43" fillId="0" borderId="3508" xfId="7" applyNumberFormat="1" applyFont="1" applyFill="1" applyBorder="1" applyAlignment="1" applyProtection="1">
      <alignment horizontal="center" vertical="center"/>
      <protection locked="0"/>
    </xf>
    <xf numFmtId="3" fontId="41" fillId="0" borderId="3508" xfId="7" applyNumberFormat="1" applyFont="1" applyFill="1" applyBorder="1" applyAlignment="1" applyProtection="1">
      <alignment horizontal="center" vertical="center"/>
      <protection locked="0"/>
    </xf>
    <xf numFmtId="3" fontId="41" fillId="0" borderId="3508" xfId="7" applyNumberFormat="1" applyFont="1" applyFill="1" applyBorder="1" applyAlignment="1" applyProtection="1">
      <alignment horizontal="left" vertical="center"/>
      <protection locked="0"/>
    </xf>
    <xf numFmtId="3" fontId="41" fillId="0" borderId="3510" xfId="7" applyNumberFormat="1" applyFont="1" applyFill="1" applyBorder="1" applyAlignment="1" applyProtection="1">
      <alignment horizontal="right" vertical="center"/>
      <protection locked="0"/>
    </xf>
    <xf numFmtId="3" fontId="43" fillId="0" borderId="3511" xfId="7" applyNumberFormat="1" applyFont="1" applyFill="1" applyBorder="1" applyAlignment="1" applyProtection="1">
      <alignment horizontal="center" vertical="center"/>
      <protection locked="0"/>
    </xf>
    <xf numFmtId="3" fontId="41" fillId="0" borderId="3511" xfId="7" applyNumberFormat="1" applyFont="1" applyFill="1" applyBorder="1" applyAlignment="1" applyProtection="1">
      <alignment horizontal="center" vertical="center"/>
      <protection locked="0"/>
    </xf>
    <xf numFmtId="3" fontId="41" fillId="0" borderId="3511" xfId="7" applyNumberFormat="1" applyFont="1" applyFill="1" applyBorder="1" applyAlignment="1" applyProtection="1">
      <alignment horizontal="left" vertical="center"/>
      <protection locked="0"/>
    </xf>
    <xf numFmtId="49" fontId="41" fillId="14" borderId="351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513" xfId="0" applyNumberFormat="1" applyFont="1" applyBorder="1" applyAlignment="1">
      <alignment vertical="center" wrapText="1"/>
    </xf>
    <xf numFmtId="3" fontId="41" fillId="0" borderId="3514" xfId="7" applyNumberFormat="1" applyFont="1" applyFill="1" applyBorder="1" applyAlignment="1" applyProtection="1">
      <alignment horizontal="center" vertical="center"/>
      <protection locked="0"/>
    </xf>
    <xf numFmtId="3" fontId="41" fillId="0" borderId="3515" xfId="7" applyNumberFormat="1" applyFont="1" applyFill="1" applyBorder="1" applyAlignment="1" applyProtection="1">
      <alignment horizontal="center" vertical="center"/>
      <protection locked="0"/>
    </xf>
    <xf numFmtId="3" fontId="41" fillId="0" borderId="3517" xfId="7" applyNumberFormat="1" applyFont="1" applyFill="1" applyBorder="1" applyAlignment="1" applyProtection="1">
      <alignment horizontal="right" vertical="center"/>
      <protection locked="0"/>
    </xf>
    <xf numFmtId="3" fontId="43" fillId="0" borderId="3518" xfId="7" applyNumberFormat="1" applyFont="1" applyFill="1" applyBorder="1" applyAlignment="1" applyProtection="1">
      <alignment horizontal="center" vertical="center"/>
      <protection locked="0"/>
    </xf>
    <xf numFmtId="3" fontId="41" fillId="0" borderId="3518" xfId="7" applyNumberFormat="1" applyFont="1" applyFill="1" applyBorder="1" applyAlignment="1" applyProtection="1">
      <alignment horizontal="center" vertical="center"/>
      <protection locked="0"/>
    </xf>
    <xf numFmtId="3" fontId="41" fillId="0" borderId="3518" xfId="7" applyNumberFormat="1" applyFont="1" applyFill="1" applyBorder="1" applyAlignment="1" applyProtection="1">
      <alignment horizontal="left" vertical="center"/>
      <protection locked="0"/>
    </xf>
    <xf numFmtId="49" fontId="41" fillId="14" borderId="35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2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21" xfId="7" applyNumberFormat="1" applyFont="1" applyFill="1" applyBorder="1" applyAlignment="1" applyProtection="1">
      <alignment horizontal="right" vertical="center"/>
      <protection locked="0"/>
    </xf>
    <xf numFmtId="3" fontId="43" fillId="0" borderId="3522" xfId="7" applyNumberFormat="1" applyFont="1" applyFill="1" applyBorder="1" applyAlignment="1" applyProtection="1">
      <alignment horizontal="center" vertical="center"/>
      <protection locked="0"/>
    </xf>
    <xf numFmtId="3" fontId="41" fillId="0" borderId="3522" xfId="7" applyNumberFormat="1" applyFont="1" applyFill="1" applyBorder="1" applyAlignment="1" applyProtection="1">
      <alignment horizontal="center" vertical="center"/>
      <protection locked="0"/>
    </xf>
    <xf numFmtId="3" fontId="41" fillId="0" borderId="3522" xfId="7" applyNumberFormat="1" applyFont="1" applyFill="1" applyBorder="1" applyAlignment="1" applyProtection="1">
      <alignment horizontal="left" vertical="center"/>
      <protection locked="0"/>
    </xf>
    <xf numFmtId="49" fontId="41" fillId="14" borderId="352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2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25" xfId="7" applyNumberFormat="1" applyFont="1" applyFill="1" applyBorder="1" applyAlignment="1" applyProtection="1">
      <alignment horizontal="right" vertical="center"/>
      <protection locked="0"/>
    </xf>
    <xf numFmtId="3" fontId="43" fillId="0" borderId="3526" xfId="7" applyNumberFormat="1" applyFont="1" applyFill="1" applyBorder="1" applyAlignment="1" applyProtection="1">
      <alignment horizontal="center" vertical="center"/>
      <protection locked="0"/>
    </xf>
    <xf numFmtId="3" fontId="41" fillId="0" borderId="3526" xfId="7" applyNumberFormat="1" applyFont="1" applyFill="1" applyBorder="1" applyAlignment="1" applyProtection="1">
      <alignment horizontal="center" vertical="center"/>
      <protection locked="0"/>
    </xf>
    <xf numFmtId="3" fontId="41" fillId="0" borderId="3526" xfId="7" applyNumberFormat="1" applyFont="1" applyFill="1" applyBorder="1" applyAlignment="1" applyProtection="1">
      <alignment horizontal="left" vertical="center"/>
      <protection locked="0"/>
    </xf>
    <xf numFmtId="49" fontId="41" fillId="14" borderId="3527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528" xfId="0" applyNumberFormat="1" applyFont="1" applyBorder="1" applyAlignment="1">
      <alignment vertical="center" wrapText="1"/>
    </xf>
    <xf numFmtId="3" fontId="41" fillId="0" borderId="3529" xfId="7" applyNumberFormat="1" applyFont="1" applyFill="1" applyBorder="1" applyAlignment="1" applyProtection="1">
      <alignment horizontal="right" vertical="center"/>
      <protection locked="0"/>
    </xf>
    <xf numFmtId="3" fontId="43" fillId="0" borderId="3530" xfId="7" applyNumberFormat="1" applyFont="1" applyFill="1" applyBorder="1" applyAlignment="1" applyProtection="1">
      <alignment horizontal="center" vertical="center"/>
      <protection locked="0"/>
    </xf>
    <xf numFmtId="3" fontId="41" fillId="0" borderId="3530" xfId="7" applyNumberFormat="1" applyFont="1" applyFill="1" applyBorder="1" applyAlignment="1" applyProtection="1">
      <alignment horizontal="center" vertical="center"/>
      <protection locked="0"/>
    </xf>
    <xf numFmtId="3" fontId="41" fillId="0" borderId="3530" xfId="7" applyNumberFormat="1" applyFont="1" applyFill="1" applyBorder="1" applyAlignment="1" applyProtection="1">
      <alignment horizontal="left" vertical="center"/>
      <protection locked="0"/>
    </xf>
    <xf numFmtId="49" fontId="41" fillId="14" borderId="353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3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33" xfId="7" applyNumberFormat="1" applyFont="1" applyFill="1" applyBorder="1" applyAlignment="1" applyProtection="1">
      <alignment horizontal="right" vertical="center"/>
      <protection locked="0"/>
    </xf>
    <xf numFmtId="3" fontId="43" fillId="0" borderId="3534" xfId="7" applyNumberFormat="1" applyFont="1" applyFill="1" applyBorder="1" applyAlignment="1" applyProtection="1">
      <alignment horizontal="center" vertical="center"/>
      <protection locked="0"/>
    </xf>
    <xf numFmtId="3" fontId="41" fillId="0" borderId="3534" xfId="7" applyNumberFormat="1" applyFont="1" applyFill="1" applyBorder="1" applyAlignment="1" applyProtection="1">
      <alignment horizontal="center" vertical="center"/>
      <protection locked="0"/>
    </xf>
    <xf numFmtId="3" fontId="41" fillId="0" borderId="3534" xfId="7" applyNumberFormat="1" applyFont="1" applyFill="1" applyBorder="1" applyAlignment="1" applyProtection="1">
      <alignment horizontal="left" vertical="center"/>
      <protection locked="0"/>
    </xf>
    <xf numFmtId="49" fontId="41" fillId="14" borderId="353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3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37" xfId="7" applyNumberFormat="1" applyFont="1" applyFill="1" applyBorder="1" applyAlignment="1" applyProtection="1">
      <alignment horizontal="right" vertical="center"/>
      <protection locked="0"/>
    </xf>
    <xf numFmtId="3" fontId="43" fillId="0" borderId="3538" xfId="7" applyNumberFormat="1" applyFont="1" applyFill="1" applyBorder="1" applyAlignment="1" applyProtection="1">
      <alignment horizontal="center" vertical="center"/>
      <protection locked="0"/>
    </xf>
    <xf numFmtId="3" fontId="41" fillId="0" borderId="3538" xfId="7" applyNumberFormat="1" applyFont="1" applyFill="1" applyBorder="1" applyAlignment="1" applyProtection="1">
      <alignment horizontal="center" vertical="center"/>
      <protection locked="0"/>
    </xf>
    <xf numFmtId="3" fontId="41" fillId="0" borderId="3538" xfId="7" applyNumberFormat="1" applyFont="1" applyFill="1" applyBorder="1" applyAlignment="1" applyProtection="1">
      <alignment horizontal="left" vertical="center"/>
      <protection locked="0"/>
    </xf>
    <xf numFmtId="3" fontId="41" fillId="0" borderId="3541" xfId="7" applyNumberFormat="1" applyFont="1" applyFill="1" applyBorder="1" applyAlignment="1" applyProtection="1">
      <alignment horizontal="center" vertical="center"/>
      <protection locked="0"/>
    </xf>
    <xf numFmtId="3" fontId="41" fillId="0" borderId="3542" xfId="7" applyNumberFormat="1" applyFont="1" applyFill="1" applyBorder="1" applyAlignment="1" applyProtection="1">
      <alignment horizontal="center" vertical="center"/>
      <protection locked="0"/>
    </xf>
    <xf numFmtId="3" fontId="41" fillId="0" borderId="3544" xfId="7" applyNumberFormat="1" applyFont="1" applyFill="1" applyBorder="1" applyAlignment="1" applyProtection="1">
      <alignment horizontal="right" vertical="center"/>
      <protection locked="0"/>
    </xf>
    <xf numFmtId="3" fontId="43" fillId="0" borderId="3545" xfId="7" applyNumberFormat="1" applyFont="1" applyFill="1" applyBorder="1" applyAlignment="1" applyProtection="1">
      <alignment horizontal="center" vertical="center"/>
      <protection locked="0"/>
    </xf>
    <xf numFmtId="3" fontId="41" fillId="0" borderId="3545" xfId="7" applyNumberFormat="1" applyFont="1" applyFill="1" applyBorder="1" applyAlignment="1" applyProtection="1">
      <alignment horizontal="center" vertical="center"/>
      <protection locked="0"/>
    </xf>
    <xf numFmtId="3" fontId="41" fillId="0" borderId="3545" xfId="7" applyNumberFormat="1" applyFont="1" applyFill="1" applyBorder="1" applyAlignment="1" applyProtection="1">
      <alignment horizontal="left" vertical="center"/>
      <protection locked="0"/>
    </xf>
    <xf numFmtId="49" fontId="41" fillId="14" borderId="354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4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48" xfId="7" applyNumberFormat="1" applyFont="1" applyFill="1" applyBorder="1" applyAlignment="1" applyProtection="1">
      <alignment horizontal="right" vertical="center"/>
      <protection locked="0"/>
    </xf>
    <xf numFmtId="3" fontId="43" fillId="0" borderId="3549" xfId="7" applyNumberFormat="1" applyFont="1" applyFill="1" applyBorder="1" applyAlignment="1" applyProtection="1">
      <alignment horizontal="center" vertical="center"/>
      <protection locked="0"/>
    </xf>
    <xf numFmtId="3" fontId="41" fillId="0" borderId="3549" xfId="7" applyNumberFormat="1" applyFont="1" applyFill="1" applyBorder="1" applyAlignment="1" applyProtection="1">
      <alignment horizontal="center" vertical="center"/>
      <protection locked="0"/>
    </xf>
    <xf numFmtId="3" fontId="41" fillId="0" borderId="3549" xfId="7" applyNumberFormat="1" applyFont="1" applyFill="1" applyBorder="1" applyAlignment="1" applyProtection="1">
      <alignment horizontal="left" vertical="center"/>
      <protection locked="0"/>
    </xf>
    <xf numFmtId="49" fontId="41" fillId="14" borderId="355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4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53" xfId="7" applyNumberFormat="1" applyFont="1" applyFill="1" applyBorder="1" applyAlignment="1" applyProtection="1">
      <alignment horizontal="right" vertical="center"/>
      <protection locked="0"/>
    </xf>
    <xf numFmtId="3" fontId="43" fillId="0" borderId="3554" xfId="7" applyNumberFormat="1" applyFont="1" applyFill="1" applyBorder="1" applyAlignment="1" applyProtection="1">
      <alignment horizontal="center" vertical="center"/>
      <protection locked="0"/>
    </xf>
    <xf numFmtId="3" fontId="41" fillId="0" borderId="3554" xfId="7" applyNumberFormat="1" applyFont="1" applyFill="1" applyBorder="1" applyAlignment="1" applyProtection="1">
      <alignment horizontal="center" vertical="center"/>
      <protection locked="0"/>
    </xf>
    <xf numFmtId="3" fontId="41" fillId="0" borderId="3554" xfId="7" applyNumberFormat="1" applyFont="1" applyFill="1" applyBorder="1" applyAlignment="1" applyProtection="1">
      <alignment horizontal="left" vertical="center"/>
      <protection locked="0"/>
    </xf>
    <xf numFmtId="49" fontId="41" fillId="14" borderId="355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5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57" xfId="7" applyNumberFormat="1" applyFont="1" applyFill="1" applyBorder="1" applyAlignment="1" applyProtection="1">
      <alignment horizontal="right" vertical="center"/>
      <protection locked="0"/>
    </xf>
    <xf numFmtId="3" fontId="43" fillId="0" borderId="3558" xfId="7" applyNumberFormat="1" applyFont="1" applyFill="1" applyBorder="1" applyAlignment="1" applyProtection="1">
      <alignment horizontal="center" vertical="center"/>
      <protection locked="0"/>
    </xf>
    <xf numFmtId="3" fontId="41" fillId="0" borderId="3558" xfId="7" applyNumberFormat="1" applyFont="1" applyFill="1" applyBorder="1" applyAlignment="1" applyProtection="1">
      <alignment horizontal="center" vertical="center"/>
      <protection locked="0"/>
    </xf>
    <xf numFmtId="3" fontId="41" fillId="0" borderId="3558" xfId="7" applyNumberFormat="1" applyFont="1" applyFill="1" applyBorder="1" applyAlignment="1" applyProtection="1">
      <alignment horizontal="left" vertical="center"/>
      <protection locked="0"/>
    </xf>
    <xf numFmtId="49" fontId="41" fillId="0" borderId="22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62" xfId="7" applyNumberFormat="1" applyFont="1" applyFill="1" applyBorder="1" applyAlignment="1" applyProtection="1">
      <alignment horizontal="right" vertical="center"/>
      <protection locked="0"/>
    </xf>
    <xf numFmtId="3" fontId="43" fillId="0" borderId="3563" xfId="7" applyNumberFormat="1" applyFont="1" applyFill="1" applyBorder="1" applyAlignment="1" applyProtection="1">
      <alignment horizontal="center" vertical="center"/>
      <protection locked="0"/>
    </xf>
    <xf numFmtId="3" fontId="41" fillId="0" borderId="3563" xfId="7" applyNumberFormat="1" applyFont="1" applyFill="1" applyBorder="1" applyAlignment="1" applyProtection="1">
      <alignment horizontal="center" vertical="center"/>
      <protection locked="0"/>
    </xf>
    <xf numFmtId="3" fontId="41" fillId="0" borderId="3564" xfId="7" applyNumberFormat="1" applyFont="1" applyFill="1" applyBorder="1" applyAlignment="1" applyProtection="1">
      <alignment horizontal="center" vertical="center"/>
      <protection locked="0"/>
    </xf>
    <xf numFmtId="3" fontId="41" fillId="0" borderId="3563" xfId="7" applyNumberFormat="1" applyFont="1" applyFill="1" applyBorder="1" applyAlignment="1" applyProtection="1">
      <alignment horizontal="left" vertical="center"/>
      <protection locked="0"/>
    </xf>
    <xf numFmtId="3" fontId="41" fillId="0" borderId="3566" xfId="7" applyNumberFormat="1" applyFont="1" applyFill="1" applyBorder="1" applyAlignment="1" applyProtection="1">
      <alignment horizontal="right" vertical="center"/>
      <protection locked="0"/>
    </xf>
    <xf numFmtId="3" fontId="43" fillId="0" borderId="3567" xfId="7" applyNumberFormat="1" applyFont="1" applyFill="1" applyBorder="1" applyAlignment="1" applyProtection="1">
      <alignment horizontal="center" vertical="center"/>
      <protection locked="0"/>
    </xf>
    <xf numFmtId="3" fontId="41" fillId="0" borderId="3567" xfId="7" applyNumberFormat="1" applyFont="1" applyFill="1" applyBorder="1" applyAlignment="1" applyProtection="1">
      <alignment horizontal="center" vertical="center"/>
      <protection locked="0"/>
    </xf>
    <xf numFmtId="3" fontId="41" fillId="0" borderId="3567" xfId="7" applyNumberFormat="1" applyFont="1" applyFill="1" applyBorder="1" applyAlignment="1" applyProtection="1">
      <alignment horizontal="left" vertical="center"/>
      <protection locked="0"/>
    </xf>
    <xf numFmtId="49" fontId="41" fillId="14" borderId="35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6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70" xfId="7" applyNumberFormat="1" applyFont="1" applyFill="1" applyBorder="1" applyAlignment="1" applyProtection="1">
      <alignment horizontal="right" vertical="center"/>
      <protection locked="0"/>
    </xf>
    <xf numFmtId="3" fontId="43" fillId="0" borderId="3571" xfId="7" applyNumberFormat="1" applyFont="1" applyFill="1" applyBorder="1" applyAlignment="1" applyProtection="1">
      <alignment horizontal="center" vertical="center"/>
      <protection locked="0"/>
    </xf>
    <xf numFmtId="3" fontId="41" fillId="0" borderId="3571" xfId="7" applyNumberFormat="1" applyFont="1" applyFill="1" applyBorder="1" applyAlignment="1" applyProtection="1">
      <alignment horizontal="center" vertical="center"/>
      <protection locked="0"/>
    </xf>
    <xf numFmtId="3" fontId="41" fillId="0" borderId="3571" xfId="7" applyNumberFormat="1" applyFont="1" applyFill="1" applyBorder="1" applyAlignment="1" applyProtection="1">
      <alignment horizontal="left" vertical="center"/>
      <protection locked="0"/>
    </xf>
    <xf numFmtId="49" fontId="41" fillId="14" borderId="357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7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74" xfId="7" applyNumberFormat="1" applyFont="1" applyFill="1" applyBorder="1" applyAlignment="1" applyProtection="1">
      <alignment horizontal="right" vertical="center"/>
      <protection locked="0"/>
    </xf>
    <xf numFmtId="3" fontId="43" fillId="0" borderId="3575" xfId="7" applyNumberFormat="1" applyFont="1" applyFill="1" applyBorder="1" applyAlignment="1" applyProtection="1">
      <alignment horizontal="center" vertical="center"/>
      <protection locked="0"/>
    </xf>
    <xf numFmtId="3" fontId="41" fillId="0" borderId="3575" xfId="7" applyNumberFormat="1" applyFont="1" applyFill="1" applyBorder="1" applyAlignment="1" applyProtection="1">
      <alignment horizontal="center" vertical="center"/>
      <protection locked="0"/>
    </xf>
    <xf numFmtId="3" fontId="41" fillId="0" borderId="3575" xfId="7" applyNumberFormat="1" applyFont="1" applyFill="1" applyBorder="1" applyAlignment="1" applyProtection="1">
      <alignment horizontal="left" vertical="center"/>
      <protection locked="0"/>
    </xf>
    <xf numFmtId="3" fontId="43" fillId="0" borderId="3577" xfId="7" applyNumberFormat="1" applyFont="1" applyFill="1" applyBorder="1" applyAlignment="1" applyProtection="1">
      <alignment horizontal="right" vertical="center"/>
      <protection locked="0"/>
    </xf>
    <xf numFmtId="3" fontId="43" fillId="0" borderId="3578" xfId="7" applyNumberFormat="1" applyFont="1" applyFill="1" applyBorder="1" applyAlignment="1" applyProtection="1">
      <alignment horizontal="center" vertical="center"/>
      <protection locked="0"/>
    </xf>
    <xf numFmtId="3" fontId="41" fillId="0" borderId="3578" xfId="7" applyNumberFormat="1" applyFont="1" applyFill="1" applyBorder="1" applyAlignment="1" applyProtection="1">
      <alignment horizontal="center" vertical="center"/>
      <protection locked="0"/>
    </xf>
    <xf numFmtId="3" fontId="41" fillId="0" borderId="3578" xfId="7" applyNumberFormat="1" applyFont="1" applyFill="1" applyBorder="1" applyAlignment="1" applyProtection="1">
      <alignment horizontal="left" vertical="center"/>
      <protection locked="0"/>
    </xf>
    <xf numFmtId="3" fontId="41" fillId="0" borderId="3581" xfId="7" applyNumberFormat="1" applyFont="1" applyFill="1" applyBorder="1" applyAlignment="1" applyProtection="1">
      <alignment horizontal="right" vertical="center"/>
      <protection locked="0"/>
    </xf>
    <xf numFmtId="3" fontId="43" fillId="0" borderId="3582" xfId="7" applyNumberFormat="1" applyFont="1" applyFill="1" applyBorder="1" applyAlignment="1" applyProtection="1">
      <alignment horizontal="center" vertical="center"/>
      <protection locked="0"/>
    </xf>
    <xf numFmtId="3" fontId="41" fillId="0" borderId="3582" xfId="7" applyNumberFormat="1" applyFont="1" applyFill="1" applyBorder="1" applyAlignment="1" applyProtection="1">
      <alignment horizontal="center" vertical="center"/>
      <protection locked="0"/>
    </xf>
    <xf numFmtId="3" fontId="41" fillId="0" borderId="3582" xfId="7" applyNumberFormat="1" applyFont="1" applyFill="1" applyBorder="1" applyAlignment="1" applyProtection="1">
      <alignment horizontal="left" vertical="center"/>
      <protection locked="0"/>
    </xf>
    <xf numFmtId="49" fontId="41" fillId="14" borderId="3583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3584" xfId="7" applyNumberFormat="1" applyFont="1" applyFill="1" applyBorder="1" applyAlignment="1" applyProtection="1">
      <alignment horizontal="right" vertical="center"/>
      <protection locked="0"/>
    </xf>
    <xf numFmtId="3" fontId="43" fillId="0" borderId="3585" xfId="7" applyNumberFormat="1" applyFont="1" applyFill="1" applyBorder="1" applyAlignment="1" applyProtection="1">
      <alignment horizontal="center" vertical="center"/>
      <protection locked="0"/>
    </xf>
    <xf numFmtId="3" fontId="41" fillId="0" borderId="3585" xfId="7" applyNumberFormat="1" applyFont="1" applyFill="1" applyBorder="1" applyAlignment="1" applyProtection="1">
      <alignment horizontal="center" vertical="center"/>
      <protection locked="0"/>
    </xf>
    <xf numFmtId="3" fontId="41" fillId="0" borderId="3585" xfId="7" applyNumberFormat="1" applyFont="1" applyFill="1" applyBorder="1" applyAlignment="1" applyProtection="1">
      <alignment horizontal="left" vertical="center"/>
      <protection locked="0"/>
    </xf>
    <xf numFmtId="3" fontId="41" fillId="0" borderId="3587" xfId="7" applyNumberFormat="1" applyFont="1" applyFill="1" applyBorder="1" applyAlignment="1" applyProtection="1">
      <alignment horizontal="right" vertical="center"/>
      <protection locked="0"/>
    </xf>
    <xf numFmtId="3" fontId="43" fillId="0" borderId="3588" xfId="7" applyNumberFormat="1" applyFont="1" applyFill="1" applyBorder="1" applyAlignment="1" applyProtection="1">
      <alignment horizontal="center" vertical="center"/>
      <protection locked="0"/>
    </xf>
    <xf numFmtId="3" fontId="41" fillId="0" borderId="3588" xfId="7" applyNumberFormat="1" applyFont="1" applyFill="1" applyBorder="1" applyAlignment="1" applyProtection="1">
      <alignment horizontal="center" vertical="center"/>
      <protection locked="0"/>
    </xf>
    <xf numFmtId="3" fontId="41" fillId="0" borderId="3588" xfId="7" applyNumberFormat="1" applyFont="1" applyFill="1" applyBorder="1" applyAlignment="1" applyProtection="1">
      <alignment horizontal="left" vertical="center"/>
      <protection locked="0"/>
    </xf>
    <xf numFmtId="49" fontId="41" fillId="14" borderId="358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9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591" xfId="7" applyNumberFormat="1" applyFont="1" applyFill="1" applyBorder="1" applyAlignment="1" applyProtection="1">
      <alignment horizontal="right" vertical="center"/>
      <protection locked="0"/>
    </xf>
    <xf numFmtId="3" fontId="43" fillId="0" borderId="3592" xfId="7" applyNumberFormat="1" applyFont="1" applyFill="1" applyBorder="1" applyAlignment="1" applyProtection="1">
      <alignment horizontal="center" vertical="center"/>
      <protection locked="0"/>
    </xf>
    <xf numFmtId="3" fontId="41" fillId="0" borderId="3592" xfId="7" applyNumberFormat="1" applyFont="1" applyFill="1" applyBorder="1" applyAlignment="1" applyProtection="1">
      <alignment horizontal="center" vertical="center"/>
      <protection locked="0"/>
    </xf>
    <xf numFmtId="3" fontId="41" fillId="0" borderId="3592" xfId="7" applyNumberFormat="1" applyFont="1" applyFill="1" applyBorder="1" applyAlignment="1" applyProtection="1">
      <alignment horizontal="left" vertical="center"/>
      <protection locked="0"/>
    </xf>
    <xf numFmtId="3" fontId="41" fillId="0" borderId="3595" xfId="7" applyNumberFormat="1" applyFont="1" applyFill="1" applyBorder="1" applyAlignment="1" applyProtection="1">
      <alignment horizontal="right" vertical="center"/>
      <protection locked="0"/>
    </xf>
    <xf numFmtId="3" fontId="43" fillId="0" borderId="3596" xfId="7" applyNumberFormat="1" applyFont="1" applyFill="1" applyBorder="1" applyAlignment="1" applyProtection="1">
      <alignment horizontal="center" vertical="center"/>
      <protection locked="0"/>
    </xf>
    <xf numFmtId="3" fontId="41" fillId="0" borderId="3596" xfId="7" applyNumberFormat="1" applyFont="1" applyFill="1" applyBorder="1" applyAlignment="1" applyProtection="1">
      <alignment horizontal="center" vertical="center"/>
      <protection locked="0"/>
    </xf>
    <xf numFmtId="3" fontId="41" fillId="0" borderId="3596" xfId="7" applyNumberFormat="1" applyFont="1" applyFill="1" applyBorder="1" applyAlignment="1" applyProtection="1">
      <alignment horizontal="left" vertical="center"/>
      <protection locked="0"/>
    </xf>
    <xf numFmtId="3" fontId="41" fillId="0" borderId="3598" xfId="7" applyNumberFormat="1" applyFont="1" applyFill="1" applyBorder="1" applyAlignment="1" applyProtection="1">
      <alignment horizontal="right" vertical="center"/>
      <protection locked="0"/>
    </xf>
    <xf numFmtId="3" fontId="43" fillId="0" borderId="3599" xfId="7" applyNumberFormat="1" applyFont="1" applyFill="1" applyBorder="1" applyAlignment="1" applyProtection="1">
      <alignment horizontal="center" vertical="center"/>
      <protection locked="0"/>
    </xf>
    <xf numFmtId="3" fontId="41" fillId="0" borderId="3599" xfId="7" applyNumberFormat="1" applyFont="1" applyFill="1" applyBorder="1" applyAlignment="1" applyProtection="1">
      <alignment horizontal="center" vertical="center"/>
      <protection locked="0"/>
    </xf>
    <xf numFmtId="3" fontId="41" fillId="0" borderId="3599" xfId="7" applyNumberFormat="1" applyFont="1" applyFill="1" applyBorder="1" applyAlignment="1" applyProtection="1">
      <alignment horizontal="left" vertical="center"/>
      <protection locked="0"/>
    </xf>
    <xf numFmtId="49" fontId="41" fillId="19" borderId="13" xfId="7" applyNumberFormat="1" applyFont="1" applyFill="1" applyBorder="1" applyAlignment="1" applyProtection="1">
      <alignment vertical="center" wrapText="1"/>
      <protection locked="0"/>
    </xf>
    <xf numFmtId="3" fontId="41" fillId="0" borderId="3601" xfId="7" applyNumberFormat="1" applyFont="1" applyFill="1" applyBorder="1" applyAlignment="1" applyProtection="1">
      <alignment horizontal="right" vertical="center"/>
      <protection locked="0"/>
    </xf>
    <xf numFmtId="3" fontId="43" fillId="0" borderId="3602" xfId="7" applyNumberFormat="1" applyFont="1" applyFill="1" applyBorder="1" applyAlignment="1" applyProtection="1">
      <alignment horizontal="center" vertical="center"/>
      <protection locked="0"/>
    </xf>
    <xf numFmtId="3" fontId="41" fillId="0" borderId="3602" xfId="7" applyNumberFormat="1" applyFont="1" applyFill="1" applyBorder="1" applyAlignment="1" applyProtection="1">
      <alignment horizontal="center" vertical="center"/>
      <protection locked="0"/>
    </xf>
    <xf numFmtId="3" fontId="41" fillId="0" borderId="3602" xfId="7" applyNumberFormat="1" applyFont="1" applyFill="1" applyBorder="1" applyAlignment="1" applyProtection="1">
      <alignment horizontal="left" vertical="center"/>
      <protection locked="0"/>
    </xf>
    <xf numFmtId="3" fontId="42" fillId="0" borderId="3601" xfId="7" applyNumberFormat="1" applyFont="1" applyFill="1" applyBorder="1" applyAlignment="1" applyProtection="1">
      <alignment horizontal="right" vertical="center"/>
      <protection locked="0"/>
    </xf>
    <xf numFmtId="3" fontId="43" fillId="0" borderId="3603" xfId="7" applyNumberFormat="1" applyFont="1" applyFill="1" applyBorder="1" applyAlignment="1" applyProtection="1">
      <alignment horizontal="center" vertical="center"/>
      <protection locked="0"/>
    </xf>
    <xf numFmtId="3" fontId="41" fillId="0" borderId="3603" xfId="7" applyNumberFormat="1" applyFont="1" applyFill="1" applyBorder="1" applyAlignment="1" applyProtection="1">
      <alignment horizontal="center" vertical="center"/>
      <protection locked="0"/>
    </xf>
    <xf numFmtId="3" fontId="41" fillId="0" borderId="3603" xfId="7" applyNumberFormat="1" applyFont="1" applyFill="1" applyBorder="1" applyAlignment="1" applyProtection="1">
      <alignment horizontal="left" vertical="center"/>
      <protection locked="0"/>
    </xf>
    <xf numFmtId="3" fontId="43" fillId="0" borderId="3604" xfId="7" applyNumberFormat="1" applyFont="1" applyFill="1" applyBorder="1" applyAlignment="1" applyProtection="1">
      <alignment horizontal="center" vertical="center"/>
      <protection locked="0"/>
    </xf>
    <xf numFmtId="3" fontId="41" fillId="0" borderId="3604" xfId="7" applyNumberFormat="1" applyFont="1" applyFill="1" applyBorder="1" applyAlignment="1" applyProtection="1">
      <alignment horizontal="center" vertical="center"/>
      <protection locked="0"/>
    </xf>
    <xf numFmtId="3" fontId="41" fillId="0" borderId="3604" xfId="7" applyNumberFormat="1" applyFont="1" applyFill="1" applyBorder="1" applyAlignment="1" applyProtection="1">
      <alignment horizontal="left" vertical="center"/>
      <protection locked="0"/>
    </xf>
    <xf numFmtId="3" fontId="43" fillId="0" borderId="3605" xfId="7" applyNumberFormat="1" applyFont="1" applyFill="1" applyBorder="1" applyAlignment="1" applyProtection="1">
      <alignment horizontal="center" vertical="center"/>
      <protection locked="0"/>
    </xf>
    <xf numFmtId="3" fontId="41" fillId="0" borderId="3605" xfId="7" applyNumberFormat="1" applyFont="1" applyFill="1" applyBorder="1" applyAlignment="1" applyProtection="1">
      <alignment horizontal="center" vertical="center"/>
      <protection locked="0"/>
    </xf>
    <xf numFmtId="3" fontId="41" fillId="0" borderId="3605" xfId="7" applyNumberFormat="1" applyFont="1" applyFill="1" applyBorder="1" applyAlignment="1" applyProtection="1">
      <alignment horizontal="left" vertical="center"/>
      <protection locked="0"/>
    </xf>
    <xf numFmtId="49" fontId="41" fillId="0" borderId="974" xfId="7" applyNumberFormat="1" applyFont="1" applyFill="1" applyBorder="1" applyAlignment="1" applyProtection="1">
      <alignment horizontal="left" vertical="center" wrapText="1"/>
      <protection locked="0"/>
    </xf>
    <xf numFmtId="3" fontId="42" fillId="0" borderId="3607" xfId="7" applyNumberFormat="1" applyFont="1" applyFill="1" applyBorder="1" applyAlignment="1" applyProtection="1">
      <alignment horizontal="right" vertical="center"/>
      <protection locked="0"/>
    </xf>
    <xf numFmtId="3" fontId="43" fillId="0" borderId="3608" xfId="7" applyNumberFormat="1" applyFont="1" applyFill="1" applyBorder="1" applyAlignment="1" applyProtection="1">
      <alignment horizontal="center" vertical="center"/>
      <protection locked="0"/>
    </xf>
    <xf numFmtId="3" fontId="41" fillId="0" borderId="3608" xfId="7" applyNumberFormat="1" applyFont="1" applyFill="1" applyBorder="1" applyAlignment="1" applyProtection="1">
      <alignment horizontal="center" vertical="center"/>
      <protection locked="0"/>
    </xf>
    <xf numFmtId="3" fontId="41" fillId="0" borderId="3608" xfId="7" applyNumberFormat="1" applyFont="1" applyFill="1" applyBorder="1" applyAlignment="1" applyProtection="1">
      <alignment horizontal="left" vertical="center"/>
      <protection locked="0"/>
    </xf>
    <xf numFmtId="49" fontId="41" fillId="14" borderId="360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10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11" xfId="7" applyNumberFormat="1" applyFont="1" applyFill="1" applyBorder="1" applyAlignment="1" applyProtection="1">
      <alignment horizontal="right" vertical="center"/>
      <protection locked="0"/>
    </xf>
    <xf numFmtId="3" fontId="43" fillId="0" borderId="3612" xfId="7" applyNumberFormat="1" applyFont="1" applyFill="1" applyBorder="1" applyAlignment="1" applyProtection="1">
      <alignment horizontal="center" vertical="center"/>
      <protection locked="0"/>
    </xf>
    <xf numFmtId="3" fontId="41" fillId="0" borderId="3612" xfId="7" applyNumberFormat="1" applyFont="1" applyFill="1" applyBorder="1" applyAlignment="1" applyProtection="1">
      <alignment horizontal="center" vertical="center"/>
      <protection locked="0"/>
    </xf>
    <xf numFmtId="3" fontId="41" fillId="0" borderId="3612" xfId="7" applyNumberFormat="1" applyFont="1" applyFill="1" applyBorder="1" applyAlignment="1" applyProtection="1">
      <alignment horizontal="left" vertical="center"/>
      <protection locked="0"/>
    </xf>
    <xf numFmtId="49" fontId="41" fillId="19" borderId="6" xfId="7" applyNumberFormat="1" applyFont="1" applyFill="1" applyBorder="1" applyAlignment="1" applyProtection="1">
      <alignment vertical="center" wrapText="1"/>
      <protection locked="0"/>
    </xf>
    <xf numFmtId="49" fontId="41" fillId="14" borderId="361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14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16" xfId="7" applyNumberFormat="1" applyFont="1" applyFill="1" applyBorder="1" applyAlignment="1" applyProtection="1">
      <alignment horizontal="right" vertical="center"/>
      <protection locked="0"/>
    </xf>
    <xf numFmtId="3" fontId="43" fillId="0" borderId="3617" xfId="7" applyNumberFormat="1" applyFont="1" applyFill="1" applyBorder="1" applyAlignment="1" applyProtection="1">
      <alignment horizontal="center" vertical="center"/>
      <protection locked="0"/>
    </xf>
    <xf numFmtId="3" fontId="41" fillId="0" borderId="3617" xfId="7" applyNumberFormat="1" applyFont="1" applyFill="1" applyBorder="1" applyAlignment="1" applyProtection="1">
      <alignment horizontal="center" vertical="center"/>
      <protection locked="0"/>
    </xf>
    <xf numFmtId="3" fontId="41" fillId="0" borderId="3617" xfId="7" applyNumberFormat="1" applyFont="1" applyFill="1" applyBorder="1" applyAlignment="1" applyProtection="1">
      <alignment horizontal="left" vertical="center"/>
      <protection locked="0"/>
    </xf>
    <xf numFmtId="3" fontId="42" fillId="0" borderId="3616" xfId="7" applyNumberFormat="1" applyFont="1" applyFill="1" applyBorder="1" applyAlignment="1" applyProtection="1">
      <alignment horizontal="right" vertical="center"/>
      <protection locked="0"/>
    </xf>
    <xf numFmtId="49" fontId="41" fillId="14" borderId="36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20" xfId="7" applyNumberFormat="1" applyFont="1" applyFill="1" applyBorder="1" applyAlignment="1" applyProtection="1">
      <alignment horizontal="right" vertical="center"/>
      <protection locked="0"/>
    </xf>
    <xf numFmtId="3" fontId="43" fillId="0" borderId="3621" xfId="7" applyNumberFormat="1" applyFont="1" applyFill="1" applyBorder="1" applyAlignment="1" applyProtection="1">
      <alignment horizontal="center" vertical="center"/>
      <protection locked="0"/>
    </xf>
    <xf numFmtId="3" fontId="41" fillId="0" borderId="3621" xfId="7" applyNumberFormat="1" applyFont="1" applyFill="1" applyBorder="1" applyAlignment="1" applyProtection="1">
      <alignment horizontal="center" vertical="center"/>
      <protection locked="0"/>
    </xf>
    <xf numFmtId="3" fontId="41" fillId="0" borderId="3621" xfId="7" applyNumberFormat="1" applyFont="1" applyFill="1" applyBorder="1" applyAlignment="1" applyProtection="1">
      <alignment horizontal="left" vertical="center"/>
      <protection locked="0"/>
    </xf>
    <xf numFmtId="49" fontId="41" fillId="14" borderId="36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24" xfId="7" applyNumberFormat="1" applyFont="1" applyFill="1" applyBorder="1" applyAlignment="1" applyProtection="1">
      <alignment horizontal="right" vertical="center"/>
      <protection locked="0"/>
    </xf>
    <xf numFmtId="3" fontId="43" fillId="0" borderId="3625" xfId="7" applyNumberFormat="1" applyFont="1" applyFill="1" applyBorder="1" applyAlignment="1" applyProtection="1">
      <alignment horizontal="center" vertical="center"/>
      <protection locked="0"/>
    </xf>
    <xf numFmtId="3" fontId="41" fillId="0" borderId="3625" xfId="7" applyNumberFormat="1" applyFont="1" applyFill="1" applyBorder="1" applyAlignment="1" applyProtection="1">
      <alignment horizontal="center" vertical="center"/>
      <protection locked="0"/>
    </xf>
    <xf numFmtId="3" fontId="41" fillId="0" borderId="3625" xfId="7" applyNumberFormat="1" applyFont="1" applyFill="1" applyBorder="1" applyAlignment="1" applyProtection="1">
      <alignment horizontal="left" vertical="center"/>
      <protection locked="0"/>
    </xf>
    <xf numFmtId="49" fontId="41" fillId="14" borderId="36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28" xfId="7" applyNumberFormat="1" applyFont="1" applyFill="1" applyBorder="1" applyAlignment="1" applyProtection="1">
      <alignment horizontal="right" vertical="center"/>
      <protection locked="0"/>
    </xf>
    <xf numFmtId="3" fontId="43" fillId="0" borderId="3629" xfId="7" applyNumberFormat="1" applyFont="1" applyFill="1" applyBorder="1" applyAlignment="1" applyProtection="1">
      <alignment horizontal="center" vertical="center"/>
      <protection locked="0"/>
    </xf>
    <xf numFmtId="3" fontId="41" fillId="0" borderId="3629" xfId="7" applyNumberFormat="1" applyFont="1" applyFill="1" applyBorder="1" applyAlignment="1" applyProtection="1">
      <alignment horizontal="center" vertical="center"/>
      <protection locked="0"/>
    </xf>
    <xf numFmtId="3" fontId="41" fillId="0" borderId="3629" xfId="7" applyNumberFormat="1" applyFont="1" applyFill="1" applyBorder="1" applyAlignment="1" applyProtection="1">
      <alignment horizontal="left" vertical="center"/>
      <protection locked="0"/>
    </xf>
    <xf numFmtId="49" fontId="41" fillId="14" borderId="363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3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32" xfId="7" applyNumberFormat="1" applyFont="1" applyFill="1" applyBorder="1" applyAlignment="1" applyProtection="1">
      <alignment horizontal="right" vertical="center"/>
      <protection locked="0"/>
    </xf>
    <xf numFmtId="3" fontId="43" fillId="0" borderId="3633" xfId="7" applyNumberFormat="1" applyFont="1" applyFill="1" applyBorder="1" applyAlignment="1" applyProtection="1">
      <alignment horizontal="center" vertical="center"/>
      <protection locked="0"/>
    </xf>
    <xf numFmtId="3" fontId="41" fillId="0" borderId="3633" xfId="7" applyNumberFormat="1" applyFont="1" applyFill="1" applyBorder="1" applyAlignment="1" applyProtection="1">
      <alignment horizontal="center" vertical="center"/>
      <protection locked="0"/>
    </xf>
    <xf numFmtId="3" fontId="41" fillId="0" borderId="3633" xfId="7" applyNumberFormat="1" applyFont="1" applyFill="1" applyBorder="1" applyAlignment="1" applyProtection="1">
      <alignment horizontal="left" vertical="center"/>
      <protection locked="0"/>
    </xf>
    <xf numFmtId="49" fontId="41" fillId="14" borderId="36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3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36" xfId="7" applyNumberFormat="1" applyFont="1" applyFill="1" applyBorder="1" applyAlignment="1" applyProtection="1">
      <alignment horizontal="right" vertical="center"/>
      <protection locked="0"/>
    </xf>
    <xf numFmtId="3" fontId="43" fillId="0" borderId="3637" xfId="7" applyNumberFormat="1" applyFont="1" applyFill="1" applyBorder="1" applyAlignment="1" applyProtection="1">
      <alignment horizontal="center" vertical="center"/>
      <protection locked="0"/>
    </xf>
    <xf numFmtId="3" fontId="41" fillId="0" borderId="3637" xfId="7" applyNumberFormat="1" applyFont="1" applyFill="1" applyBorder="1" applyAlignment="1" applyProtection="1">
      <alignment horizontal="center" vertical="center"/>
      <protection locked="0"/>
    </xf>
    <xf numFmtId="3" fontId="41" fillId="0" borderId="3637" xfId="7" applyNumberFormat="1" applyFont="1" applyFill="1" applyBorder="1" applyAlignment="1" applyProtection="1">
      <alignment horizontal="left" vertical="center"/>
      <protection locked="0"/>
    </xf>
    <xf numFmtId="49" fontId="41" fillId="14" borderId="363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3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40" xfId="7" applyNumberFormat="1" applyFont="1" applyFill="1" applyBorder="1" applyAlignment="1" applyProtection="1">
      <alignment horizontal="right" vertical="center"/>
      <protection locked="0"/>
    </xf>
    <xf numFmtId="3" fontId="43" fillId="0" borderId="3641" xfId="7" applyNumberFormat="1" applyFont="1" applyFill="1" applyBorder="1" applyAlignment="1" applyProtection="1">
      <alignment horizontal="center" vertical="center"/>
      <protection locked="0"/>
    </xf>
    <xf numFmtId="3" fontId="41" fillId="0" borderId="3641" xfId="7" applyNumberFormat="1" applyFont="1" applyFill="1" applyBorder="1" applyAlignment="1" applyProtection="1">
      <alignment horizontal="center" vertical="center"/>
      <protection locked="0"/>
    </xf>
    <xf numFmtId="3" fontId="41" fillId="0" borderId="3641" xfId="7" applyNumberFormat="1" applyFont="1" applyFill="1" applyBorder="1" applyAlignment="1" applyProtection="1">
      <alignment horizontal="left" vertical="center"/>
      <protection locked="0"/>
    </xf>
    <xf numFmtId="49" fontId="41" fillId="14" borderId="364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643" xfId="0" applyNumberFormat="1" applyFont="1" applyBorder="1" applyAlignment="1">
      <alignment vertical="center" wrapText="1"/>
    </xf>
    <xf numFmtId="3" fontId="41" fillId="0" borderId="3643" xfId="7" applyNumberFormat="1" applyFont="1" applyFill="1" applyBorder="1" applyAlignment="1" applyProtection="1">
      <alignment horizontal="center" vertical="center"/>
      <protection locked="0"/>
    </xf>
    <xf numFmtId="49" fontId="41" fillId="14" borderId="364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4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46" xfId="7" applyNumberFormat="1" applyFont="1" applyFill="1" applyBorder="1" applyAlignment="1" applyProtection="1">
      <alignment horizontal="right" vertical="center"/>
      <protection locked="0"/>
    </xf>
    <xf numFmtId="3" fontId="43" fillId="0" borderId="3647" xfId="7" applyNumberFormat="1" applyFont="1" applyFill="1" applyBorder="1" applyAlignment="1" applyProtection="1">
      <alignment horizontal="center" vertical="center"/>
      <protection locked="0"/>
    </xf>
    <xf numFmtId="3" fontId="41" fillId="0" borderId="3647" xfId="7" applyNumberFormat="1" applyFont="1" applyFill="1" applyBorder="1" applyAlignment="1" applyProtection="1">
      <alignment horizontal="center" vertical="center"/>
      <protection locked="0"/>
    </xf>
    <xf numFmtId="3" fontId="41" fillId="0" borderId="3647" xfId="7" applyNumberFormat="1" applyFont="1" applyFill="1" applyBorder="1" applyAlignment="1" applyProtection="1">
      <alignment horizontal="left" vertical="center"/>
      <protection locked="0"/>
    </xf>
    <xf numFmtId="49" fontId="41" fillId="14" borderId="364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4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50" xfId="7" applyNumberFormat="1" applyFont="1" applyFill="1" applyBorder="1" applyAlignment="1" applyProtection="1">
      <alignment horizontal="right" vertical="center"/>
      <protection locked="0"/>
    </xf>
    <xf numFmtId="3" fontId="43" fillId="0" borderId="3651" xfId="7" applyNumberFormat="1" applyFont="1" applyFill="1" applyBorder="1" applyAlignment="1" applyProtection="1">
      <alignment horizontal="center" vertical="center"/>
      <protection locked="0"/>
    </xf>
    <xf numFmtId="3" fontId="41" fillId="0" borderId="3651" xfId="7" applyNumberFormat="1" applyFont="1" applyFill="1" applyBorder="1" applyAlignment="1" applyProtection="1">
      <alignment horizontal="center" vertical="center"/>
      <protection locked="0"/>
    </xf>
    <xf numFmtId="3" fontId="41" fillId="0" borderId="3651" xfId="7" applyNumberFormat="1" applyFont="1" applyFill="1" applyBorder="1" applyAlignment="1" applyProtection="1">
      <alignment horizontal="left" vertical="center"/>
      <protection locked="0"/>
    </xf>
    <xf numFmtId="49" fontId="41" fillId="14" borderId="36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5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54" xfId="7" applyNumberFormat="1" applyFont="1" applyFill="1" applyBorder="1" applyAlignment="1" applyProtection="1">
      <alignment horizontal="right" vertical="center"/>
      <protection locked="0"/>
    </xf>
    <xf numFmtId="3" fontId="43" fillId="0" borderId="3655" xfId="7" applyNumberFormat="1" applyFont="1" applyFill="1" applyBorder="1" applyAlignment="1" applyProtection="1">
      <alignment horizontal="center" vertical="center"/>
      <protection locked="0"/>
    </xf>
    <xf numFmtId="3" fontId="41" fillId="0" borderId="3655" xfId="7" applyNumberFormat="1" applyFont="1" applyFill="1" applyBorder="1" applyAlignment="1" applyProtection="1">
      <alignment horizontal="center" vertical="center"/>
      <protection locked="0"/>
    </xf>
    <xf numFmtId="3" fontId="41" fillId="0" borderId="3655" xfId="7" applyNumberFormat="1" applyFont="1" applyFill="1" applyBorder="1" applyAlignment="1" applyProtection="1">
      <alignment horizontal="left" vertical="center"/>
      <protection locked="0"/>
    </xf>
    <xf numFmtId="49" fontId="41" fillId="14" borderId="365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5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58" xfId="7" applyNumberFormat="1" applyFont="1" applyFill="1" applyBorder="1" applyAlignment="1" applyProtection="1">
      <alignment horizontal="right" vertical="center"/>
      <protection locked="0"/>
    </xf>
    <xf numFmtId="3" fontId="43" fillId="0" borderId="3659" xfId="7" applyNumberFormat="1" applyFont="1" applyFill="1" applyBorder="1" applyAlignment="1" applyProtection="1">
      <alignment horizontal="center" vertical="center"/>
      <protection locked="0"/>
    </xf>
    <xf numFmtId="3" fontId="41" fillId="0" borderId="3659" xfId="7" applyNumberFormat="1" applyFont="1" applyFill="1" applyBorder="1" applyAlignment="1" applyProtection="1">
      <alignment horizontal="center" vertical="center"/>
      <protection locked="0"/>
    </xf>
    <xf numFmtId="3" fontId="41" fillId="0" borderId="3659" xfId="7" applyNumberFormat="1" applyFont="1" applyFill="1" applyBorder="1" applyAlignment="1" applyProtection="1">
      <alignment horizontal="left" vertical="center"/>
      <protection locked="0"/>
    </xf>
    <xf numFmtId="49" fontId="41" fillId="14" borderId="366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6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62" xfId="7" applyNumberFormat="1" applyFont="1" applyFill="1" applyBorder="1" applyAlignment="1" applyProtection="1">
      <alignment horizontal="right" vertical="center"/>
      <protection locked="0"/>
    </xf>
    <xf numFmtId="3" fontId="43" fillId="0" borderId="3663" xfId="7" applyNumberFormat="1" applyFont="1" applyFill="1" applyBorder="1" applyAlignment="1" applyProtection="1">
      <alignment horizontal="center" vertical="center"/>
      <protection locked="0"/>
    </xf>
    <xf numFmtId="3" fontId="41" fillId="0" borderId="3663" xfId="7" applyNumberFormat="1" applyFont="1" applyFill="1" applyBorder="1" applyAlignment="1" applyProtection="1">
      <alignment horizontal="center" vertical="center"/>
      <protection locked="0"/>
    </xf>
    <xf numFmtId="3" fontId="41" fillId="0" borderId="3663" xfId="7" applyNumberFormat="1" applyFont="1" applyFill="1" applyBorder="1" applyAlignment="1" applyProtection="1">
      <alignment horizontal="left" vertical="center"/>
      <protection locked="0"/>
    </xf>
    <xf numFmtId="49" fontId="41" fillId="14" borderId="366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6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66" xfId="7" applyNumberFormat="1" applyFont="1" applyFill="1" applyBorder="1" applyAlignment="1" applyProtection="1">
      <alignment horizontal="right" vertical="center"/>
      <protection locked="0"/>
    </xf>
    <xf numFmtId="3" fontId="43" fillId="0" borderId="3667" xfId="7" applyNumberFormat="1" applyFont="1" applyFill="1" applyBorder="1" applyAlignment="1" applyProtection="1">
      <alignment horizontal="center" vertical="center"/>
      <protection locked="0"/>
    </xf>
    <xf numFmtId="3" fontId="41" fillId="0" borderId="3667" xfId="7" applyNumberFormat="1" applyFont="1" applyFill="1" applyBorder="1" applyAlignment="1" applyProtection="1">
      <alignment horizontal="center" vertical="center"/>
      <protection locked="0"/>
    </xf>
    <xf numFmtId="3" fontId="41" fillId="0" borderId="3667" xfId="7" applyNumberFormat="1" applyFont="1" applyFill="1" applyBorder="1" applyAlignment="1" applyProtection="1">
      <alignment horizontal="left" vertical="center"/>
      <protection locked="0"/>
    </xf>
    <xf numFmtId="49" fontId="41" fillId="14" borderId="36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6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70" xfId="7" applyNumberFormat="1" applyFont="1" applyFill="1" applyBorder="1" applyAlignment="1" applyProtection="1">
      <alignment horizontal="right" vertical="center"/>
      <protection locked="0"/>
    </xf>
    <xf numFmtId="3" fontId="43" fillId="0" borderId="3671" xfId="7" applyNumberFormat="1" applyFont="1" applyFill="1" applyBorder="1" applyAlignment="1" applyProtection="1">
      <alignment horizontal="center" vertical="center"/>
      <protection locked="0"/>
    </xf>
    <xf numFmtId="3" fontId="41" fillId="0" borderId="3671" xfId="7" applyNumberFormat="1" applyFont="1" applyFill="1" applyBorder="1" applyAlignment="1" applyProtection="1">
      <alignment horizontal="center" vertical="center"/>
      <protection locked="0"/>
    </xf>
    <xf numFmtId="3" fontId="41" fillId="0" borderId="3671" xfId="7" applyNumberFormat="1" applyFont="1" applyFill="1" applyBorder="1" applyAlignment="1" applyProtection="1">
      <alignment horizontal="left" vertical="center"/>
      <protection locked="0"/>
    </xf>
    <xf numFmtId="49" fontId="41" fillId="14" borderId="367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7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74" xfId="7" applyNumberFormat="1" applyFont="1" applyFill="1" applyBorder="1" applyAlignment="1" applyProtection="1">
      <alignment horizontal="right" vertical="center"/>
      <protection locked="0"/>
    </xf>
    <xf numFmtId="3" fontId="43" fillId="0" borderId="3675" xfId="7" applyNumberFormat="1" applyFont="1" applyFill="1" applyBorder="1" applyAlignment="1" applyProtection="1">
      <alignment horizontal="center" vertical="center"/>
      <protection locked="0"/>
    </xf>
    <xf numFmtId="3" fontId="41" fillId="0" borderId="3675" xfId="7" applyNumberFormat="1" applyFont="1" applyFill="1" applyBorder="1" applyAlignment="1" applyProtection="1">
      <alignment horizontal="center" vertical="center"/>
      <protection locked="0"/>
    </xf>
    <xf numFmtId="3" fontId="41" fillId="0" borderId="3675" xfId="7" applyNumberFormat="1" applyFont="1" applyFill="1" applyBorder="1" applyAlignment="1" applyProtection="1">
      <alignment horizontal="left" vertical="center"/>
      <protection locked="0"/>
    </xf>
    <xf numFmtId="49" fontId="41" fillId="14" borderId="367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7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78" xfId="7" applyNumberFormat="1" applyFont="1" applyFill="1" applyBorder="1" applyAlignment="1" applyProtection="1">
      <alignment horizontal="right" vertical="center"/>
      <protection locked="0"/>
    </xf>
    <xf numFmtId="3" fontId="43" fillId="0" borderId="3679" xfId="7" applyNumberFormat="1" applyFont="1" applyFill="1" applyBorder="1" applyAlignment="1" applyProtection="1">
      <alignment horizontal="center" vertical="center"/>
      <protection locked="0"/>
    </xf>
    <xf numFmtId="3" fontId="41" fillId="0" borderId="3679" xfId="7" applyNumberFormat="1" applyFont="1" applyFill="1" applyBorder="1" applyAlignment="1" applyProtection="1">
      <alignment horizontal="center" vertical="center"/>
      <protection locked="0"/>
    </xf>
    <xf numFmtId="3" fontId="41" fillId="0" borderId="3679" xfId="7" applyNumberFormat="1" applyFont="1" applyFill="1" applyBorder="1" applyAlignment="1" applyProtection="1">
      <alignment horizontal="left" vertical="center"/>
      <protection locked="0"/>
    </xf>
    <xf numFmtId="49" fontId="41" fillId="14" borderId="3680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81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82" xfId="7" applyNumberFormat="1" applyFont="1" applyFill="1" applyBorder="1" applyAlignment="1" applyProtection="1">
      <alignment horizontal="right" vertical="center"/>
      <protection locked="0"/>
    </xf>
    <xf numFmtId="3" fontId="43" fillId="0" borderId="3683" xfId="7" applyNumberFormat="1" applyFont="1" applyFill="1" applyBorder="1" applyAlignment="1" applyProtection="1">
      <alignment horizontal="center" vertical="center"/>
      <protection locked="0"/>
    </xf>
    <xf numFmtId="3" fontId="41" fillId="0" borderId="3683" xfId="7" applyNumberFormat="1" applyFont="1" applyFill="1" applyBorder="1" applyAlignment="1" applyProtection="1">
      <alignment horizontal="center" vertical="center"/>
      <protection locked="0"/>
    </xf>
    <xf numFmtId="3" fontId="41" fillId="0" borderId="3683" xfId="7" applyNumberFormat="1" applyFont="1" applyFill="1" applyBorder="1" applyAlignment="1" applyProtection="1">
      <alignment horizontal="left" vertical="center"/>
      <protection locked="0"/>
    </xf>
    <xf numFmtId="49" fontId="41" fillId="14" borderId="368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8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87" xfId="7" applyNumberFormat="1" applyFont="1" applyFill="1" applyBorder="1" applyAlignment="1" applyProtection="1">
      <alignment horizontal="right" vertical="center"/>
      <protection locked="0"/>
    </xf>
    <xf numFmtId="3" fontId="43" fillId="0" borderId="3688" xfId="7" applyNumberFormat="1" applyFont="1" applyFill="1" applyBorder="1" applyAlignment="1" applyProtection="1">
      <alignment horizontal="center" vertical="center"/>
      <protection locked="0"/>
    </xf>
    <xf numFmtId="3" fontId="41" fillId="0" borderId="3688" xfId="7" applyNumberFormat="1" applyFont="1" applyFill="1" applyBorder="1" applyAlignment="1" applyProtection="1">
      <alignment horizontal="center" vertical="center"/>
      <protection locked="0"/>
    </xf>
    <xf numFmtId="3" fontId="41" fillId="0" borderId="3688" xfId="7" applyNumberFormat="1" applyFont="1" applyFill="1" applyBorder="1" applyAlignment="1" applyProtection="1">
      <alignment horizontal="left" vertical="center"/>
      <protection locked="0"/>
    </xf>
    <xf numFmtId="3" fontId="42" fillId="0" borderId="3690" xfId="7" applyNumberFormat="1" applyFont="1" applyFill="1" applyBorder="1" applyAlignment="1" applyProtection="1">
      <alignment horizontal="right" vertical="center"/>
      <protection locked="0"/>
    </xf>
    <xf numFmtId="3" fontId="43" fillId="0" borderId="3691" xfId="7" applyNumberFormat="1" applyFont="1" applyFill="1" applyBorder="1" applyAlignment="1" applyProtection="1">
      <alignment horizontal="center" vertical="center"/>
      <protection locked="0"/>
    </xf>
    <xf numFmtId="3" fontId="41" fillId="0" borderId="3691" xfId="7" applyNumberFormat="1" applyFont="1" applyFill="1" applyBorder="1" applyAlignment="1" applyProtection="1">
      <alignment horizontal="center" vertical="center"/>
      <protection locked="0"/>
    </xf>
    <xf numFmtId="3" fontId="41" fillId="0" borderId="3691" xfId="7" applyNumberFormat="1" applyFont="1" applyFill="1" applyBorder="1" applyAlignment="1" applyProtection="1">
      <alignment horizontal="left" vertical="center"/>
      <protection locked="0"/>
    </xf>
    <xf numFmtId="49" fontId="41" fillId="14" borderId="68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90" xfId="7" applyNumberFormat="1" applyFont="1" applyFill="1" applyBorder="1" applyAlignment="1" applyProtection="1">
      <alignment horizontal="right" vertical="center"/>
      <protection locked="0"/>
    </xf>
    <xf numFmtId="3" fontId="41" fillId="0" borderId="3694" xfId="7" applyNumberFormat="1" applyFont="1" applyFill="1" applyBorder="1" applyAlignment="1" applyProtection="1">
      <alignment horizontal="right" vertical="center"/>
      <protection locked="0"/>
    </xf>
    <xf numFmtId="3" fontId="43" fillId="0" borderId="3695" xfId="7" applyNumberFormat="1" applyFont="1" applyFill="1" applyBorder="1" applyAlignment="1" applyProtection="1">
      <alignment horizontal="center" vertical="center"/>
      <protection locked="0"/>
    </xf>
    <xf numFmtId="3" fontId="41" fillId="0" borderId="3695" xfId="7" applyNumberFormat="1" applyFont="1" applyFill="1" applyBorder="1" applyAlignment="1" applyProtection="1">
      <alignment horizontal="center" vertical="center"/>
      <protection locked="0"/>
    </xf>
    <xf numFmtId="3" fontId="41" fillId="0" borderId="3695" xfId="7" applyNumberFormat="1" applyFont="1" applyFill="1" applyBorder="1" applyAlignment="1" applyProtection="1">
      <alignment horizontal="left" vertical="center"/>
      <protection locked="0"/>
    </xf>
    <xf numFmtId="49" fontId="41" fillId="14" borderId="369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69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698" xfId="7" applyNumberFormat="1" applyFont="1" applyFill="1" applyBorder="1" applyAlignment="1" applyProtection="1">
      <alignment horizontal="center" vertical="center"/>
      <protection locked="0"/>
    </xf>
    <xf numFmtId="3" fontId="41" fillId="0" borderId="3699" xfId="7" applyNumberFormat="1" applyFont="1" applyFill="1" applyBorder="1" applyAlignment="1" applyProtection="1">
      <alignment horizontal="center" vertical="center"/>
      <protection locked="0"/>
    </xf>
    <xf numFmtId="3" fontId="43" fillId="6" borderId="13" xfId="7" applyNumberFormat="1" applyFont="1" applyFill="1" applyBorder="1" applyAlignment="1" applyProtection="1">
      <alignment horizontal="right" vertical="center"/>
      <protection locked="0"/>
    </xf>
    <xf numFmtId="3" fontId="41" fillId="6" borderId="3702" xfId="7" applyNumberFormat="1" applyFont="1" applyFill="1" applyBorder="1" applyAlignment="1" applyProtection="1">
      <alignment horizontal="right" vertical="center"/>
      <protection locked="0"/>
    </xf>
    <xf numFmtId="3" fontId="41" fillId="0" borderId="3703" xfId="7" applyNumberFormat="1" applyFont="1" applyFill="1" applyBorder="1" applyAlignment="1" applyProtection="1">
      <alignment horizontal="center" vertical="center"/>
      <protection locked="0"/>
    </xf>
    <xf numFmtId="3" fontId="41" fillId="0" borderId="3704" xfId="7" applyNumberFormat="1" applyFont="1" applyFill="1" applyBorder="1" applyAlignment="1" applyProtection="1">
      <alignment horizontal="center" vertical="center"/>
      <protection locked="0"/>
    </xf>
    <xf numFmtId="49" fontId="41" fillId="14" borderId="3705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21" xfId="7" applyNumberFormat="1" applyFont="1" applyFill="1" applyBorder="1" applyAlignment="1" applyProtection="1">
      <alignment vertical="center" wrapText="1"/>
      <protection locked="0"/>
    </xf>
    <xf numFmtId="49" fontId="45" fillId="17" borderId="78" xfId="7" applyNumberFormat="1" applyFont="1" applyFill="1" applyBorder="1" applyAlignment="1" applyProtection="1">
      <alignment horizontal="center" vertical="center" wrapText="1"/>
      <protection locked="0"/>
    </xf>
    <xf numFmtId="49" fontId="45" fillId="17" borderId="1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" xfId="7" applyNumberFormat="1" applyFont="1" applyFill="1" applyBorder="1" applyAlignment="1" applyProtection="1">
      <alignment vertical="center" wrapText="1"/>
      <protection locked="0"/>
    </xf>
    <xf numFmtId="3" fontId="41" fillId="0" borderId="3708" xfId="7" applyNumberFormat="1" applyFont="1" applyFill="1" applyBorder="1" applyAlignment="1" applyProtection="1">
      <alignment horizontal="right" vertical="center"/>
      <protection locked="0"/>
    </xf>
    <xf numFmtId="3" fontId="43" fillId="0" borderId="3709" xfId="7" applyNumberFormat="1" applyFont="1" applyFill="1" applyBorder="1" applyAlignment="1" applyProtection="1">
      <alignment horizontal="center" vertical="center"/>
      <protection locked="0"/>
    </xf>
    <xf numFmtId="3" fontId="41" fillId="0" borderId="3709" xfId="7" applyNumberFormat="1" applyFont="1" applyFill="1" applyBorder="1" applyAlignment="1" applyProtection="1">
      <alignment horizontal="center" vertical="center"/>
      <protection locked="0"/>
    </xf>
    <xf numFmtId="3" fontId="41" fillId="0" borderId="3709" xfId="7" applyNumberFormat="1" applyFont="1" applyFill="1" applyBorder="1" applyAlignment="1" applyProtection="1">
      <alignment horizontal="left" vertical="center"/>
      <protection locked="0"/>
    </xf>
    <xf numFmtId="3" fontId="42" fillId="0" borderId="3712" xfId="7" applyNumberFormat="1" applyFont="1" applyFill="1" applyBorder="1" applyAlignment="1" applyProtection="1">
      <alignment horizontal="right" vertical="center"/>
      <protection locked="0"/>
    </xf>
    <xf numFmtId="3" fontId="43" fillId="0" borderId="3713" xfId="7" applyNumberFormat="1" applyFont="1" applyFill="1" applyBorder="1" applyAlignment="1" applyProtection="1">
      <alignment horizontal="center" vertical="center"/>
      <protection locked="0"/>
    </xf>
    <xf numFmtId="3" fontId="41" fillId="0" borderId="3713" xfId="7" applyNumberFormat="1" applyFont="1" applyFill="1" applyBorder="1" applyAlignment="1" applyProtection="1">
      <alignment horizontal="center" vertical="center"/>
      <protection locked="0"/>
    </xf>
    <xf numFmtId="3" fontId="41" fillId="0" borderId="3713" xfId="7" applyNumberFormat="1" applyFont="1" applyFill="1" applyBorder="1" applyAlignment="1" applyProtection="1">
      <alignment horizontal="left" vertical="center"/>
      <protection locked="0"/>
    </xf>
    <xf numFmtId="49" fontId="41" fillId="14" borderId="371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15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16" xfId="7" applyNumberFormat="1" applyFont="1" applyFill="1" applyBorder="1" applyAlignment="1" applyProtection="1">
      <alignment horizontal="right" vertical="center"/>
      <protection locked="0"/>
    </xf>
    <xf numFmtId="3" fontId="43" fillId="0" borderId="3717" xfId="7" applyNumberFormat="1" applyFont="1" applyFill="1" applyBorder="1" applyAlignment="1" applyProtection="1">
      <alignment horizontal="center" vertical="center"/>
      <protection locked="0"/>
    </xf>
    <xf numFmtId="3" fontId="41" fillId="0" borderId="3717" xfId="7" applyNumberFormat="1" applyFont="1" applyFill="1" applyBorder="1" applyAlignment="1" applyProtection="1">
      <alignment horizontal="center" vertical="center"/>
      <protection locked="0"/>
    </xf>
    <xf numFmtId="3" fontId="41" fillId="0" borderId="3717" xfId="7" applyNumberFormat="1" applyFont="1" applyFill="1" applyBorder="1" applyAlignment="1" applyProtection="1">
      <alignment horizontal="left" vertical="center"/>
      <protection locked="0"/>
    </xf>
    <xf numFmtId="49" fontId="41" fillId="14" borderId="37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1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20" xfId="7" applyNumberFormat="1" applyFont="1" applyFill="1" applyBorder="1" applyAlignment="1" applyProtection="1">
      <alignment horizontal="right" vertical="center"/>
      <protection locked="0"/>
    </xf>
    <xf numFmtId="3" fontId="43" fillId="0" borderId="3721" xfId="7" applyNumberFormat="1" applyFont="1" applyFill="1" applyBorder="1" applyAlignment="1" applyProtection="1">
      <alignment horizontal="center" vertical="center"/>
      <protection locked="0"/>
    </xf>
    <xf numFmtId="3" fontId="41" fillId="0" borderId="3721" xfId="7" applyNumberFormat="1" applyFont="1" applyFill="1" applyBorder="1" applyAlignment="1" applyProtection="1">
      <alignment horizontal="center" vertical="center"/>
      <protection locked="0"/>
    </xf>
    <xf numFmtId="3" fontId="41" fillId="0" borderId="3721" xfId="7" applyNumberFormat="1" applyFont="1" applyFill="1" applyBorder="1" applyAlignment="1" applyProtection="1">
      <alignment horizontal="left" vertical="center"/>
      <protection locked="0"/>
    </xf>
    <xf numFmtId="49" fontId="41" fillId="14" borderId="372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23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24" xfId="7" applyNumberFormat="1" applyFont="1" applyFill="1" applyBorder="1" applyAlignment="1" applyProtection="1">
      <alignment horizontal="right" vertical="center"/>
      <protection locked="0"/>
    </xf>
    <xf numFmtId="3" fontId="43" fillId="0" borderId="3725" xfId="7" applyNumberFormat="1" applyFont="1" applyFill="1" applyBorder="1" applyAlignment="1" applyProtection="1">
      <alignment horizontal="center" vertical="center"/>
      <protection locked="0"/>
    </xf>
    <xf numFmtId="3" fontId="41" fillId="0" borderId="3725" xfId="7" applyNumberFormat="1" applyFont="1" applyFill="1" applyBorder="1" applyAlignment="1" applyProtection="1">
      <alignment horizontal="center" vertical="center"/>
      <protection locked="0"/>
    </xf>
    <xf numFmtId="3" fontId="41" fillId="0" borderId="3725" xfId="7" applyNumberFormat="1" applyFont="1" applyFill="1" applyBorder="1" applyAlignment="1" applyProtection="1">
      <alignment horizontal="left" vertical="center"/>
      <protection locked="0"/>
    </xf>
    <xf numFmtId="49" fontId="41" fillId="14" borderId="372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27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28" xfId="7" applyNumberFormat="1" applyFont="1" applyFill="1" applyBorder="1" applyAlignment="1" applyProtection="1">
      <alignment horizontal="right" vertical="center"/>
      <protection locked="0"/>
    </xf>
    <xf numFmtId="3" fontId="43" fillId="0" borderId="3729" xfId="7" applyNumberFormat="1" applyFont="1" applyFill="1" applyBorder="1" applyAlignment="1" applyProtection="1">
      <alignment horizontal="center" vertical="center"/>
      <protection locked="0"/>
    </xf>
    <xf numFmtId="3" fontId="41" fillId="0" borderId="3729" xfId="7" applyNumberFormat="1" applyFont="1" applyFill="1" applyBorder="1" applyAlignment="1" applyProtection="1">
      <alignment horizontal="center" vertical="center"/>
      <protection locked="0"/>
    </xf>
    <xf numFmtId="3" fontId="41" fillId="0" borderId="3729" xfId="7" applyNumberFormat="1" applyFont="1" applyFill="1" applyBorder="1" applyAlignment="1" applyProtection="1">
      <alignment horizontal="left" vertical="center"/>
      <protection locked="0"/>
    </xf>
    <xf numFmtId="49" fontId="41" fillId="14" borderId="3730" xfId="7" applyNumberFormat="1" applyFont="1" applyFill="1" applyBorder="1" applyAlignment="1" applyProtection="1">
      <alignment vertical="center" wrapText="1"/>
      <protection locked="0"/>
    </xf>
    <xf numFmtId="49" fontId="41" fillId="14" borderId="373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3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33" xfId="7" applyNumberFormat="1" applyFont="1" applyFill="1" applyBorder="1" applyAlignment="1" applyProtection="1">
      <alignment horizontal="right" vertical="center"/>
      <protection locked="0"/>
    </xf>
    <xf numFmtId="3" fontId="43" fillId="0" borderId="3734" xfId="7" applyNumberFormat="1" applyFont="1" applyFill="1" applyBorder="1" applyAlignment="1" applyProtection="1">
      <alignment horizontal="center" vertical="center"/>
      <protection locked="0"/>
    </xf>
    <xf numFmtId="3" fontId="41" fillId="0" borderId="3734" xfId="7" applyNumberFormat="1" applyFont="1" applyFill="1" applyBorder="1" applyAlignment="1" applyProtection="1">
      <alignment horizontal="center" vertical="center"/>
      <protection locked="0"/>
    </xf>
    <xf numFmtId="3" fontId="41" fillId="0" borderId="3734" xfId="7" applyNumberFormat="1" applyFont="1" applyFill="1" applyBorder="1" applyAlignment="1" applyProtection="1">
      <alignment horizontal="left" vertical="center"/>
      <protection locked="0"/>
    </xf>
    <xf numFmtId="49" fontId="41" fillId="14" borderId="373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3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37" xfId="7" applyNumberFormat="1" applyFont="1" applyFill="1" applyBorder="1" applyAlignment="1" applyProtection="1">
      <alignment horizontal="right" vertical="center"/>
      <protection locked="0"/>
    </xf>
    <xf numFmtId="3" fontId="43" fillId="0" borderId="3738" xfId="7" applyNumberFormat="1" applyFont="1" applyFill="1" applyBorder="1" applyAlignment="1" applyProtection="1">
      <alignment horizontal="center" vertical="center"/>
      <protection locked="0"/>
    </xf>
    <xf numFmtId="3" fontId="41" fillId="0" borderId="3738" xfId="7" applyNumberFormat="1" applyFont="1" applyFill="1" applyBorder="1" applyAlignment="1" applyProtection="1">
      <alignment horizontal="center" vertical="center"/>
      <protection locked="0"/>
    </xf>
    <xf numFmtId="3" fontId="41" fillId="0" borderId="3738" xfId="7" applyNumberFormat="1" applyFont="1" applyFill="1" applyBorder="1" applyAlignment="1" applyProtection="1">
      <alignment horizontal="left" vertical="center"/>
      <protection locked="0"/>
    </xf>
    <xf numFmtId="49" fontId="41" fillId="14" borderId="374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4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43" xfId="7" applyNumberFormat="1" applyFont="1" applyFill="1" applyBorder="1" applyAlignment="1" applyProtection="1">
      <alignment horizontal="right" vertical="center"/>
      <protection locked="0"/>
    </xf>
    <xf numFmtId="3" fontId="43" fillId="0" borderId="3744" xfId="7" applyNumberFormat="1" applyFont="1" applyFill="1" applyBorder="1" applyAlignment="1" applyProtection="1">
      <alignment horizontal="center" vertical="center"/>
      <protection locked="0"/>
    </xf>
    <xf numFmtId="3" fontId="41" fillId="0" borderId="3744" xfId="7" applyNumberFormat="1" applyFont="1" applyFill="1" applyBorder="1" applyAlignment="1" applyProtection="1">
      <alignment horizontal="center" vertical="center"/>
      <protection locked="0"/>
    </xf>
    <xf numFmtId="3" fontId="41" fillId="0" borderId="3744" xfId="7" applyNumberFormat="1" applyFont="1" applyFill="1" applyBorder="1" applyAlignment="1" applyProtection="1">
      <alignment horizontal="left" vertical="center"/>
      <protection locked="0"/>
    </xf>
    <xf numFmtId="49" fontId="41" fillId="14" borderId="374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46" xfId="7" applyNumberFormat="1" applyFont="1" applyFill="1" applyBorder="1" applyAlignment="1" applyProtection="1">
      <alignment horizontal="left" vertical="center" wrapText="1"/>
      <protection locked="0"/>
    </xf>
    <xf numFmtId="3" fontId="43" fillId="6" borderId="3743" xfId="7" applyNumberFormat="1" applyFont="1" applyFill="1" applyBorder="1" applyAlignment="1" applyProtection="1">
      <alignment horizontal="right" vertical="center"/>
      <protection locked="0"/>
    </xf>
    <xf numFmtId="3" fontId="41" fillId="6" borderId="3743" xfId="7" applyNumberFormat="1" applyFont="1" applyFill="1" applyBorder="1" applyAlignment="1" applyProtection="1">
      <alignment horizontal="right" vertical="center"/>
      <protection locked="0"/>
    </xf>
    <xf numFmtId="3" fontId="41" fillId="0" borderId="2" xfId="7" applyNumberFormat="1" applyFont="1" applyFill="1" applyBorder="1" applyAlignment="1" applyProtection="1">
      <alignment horizontal="right" vertical="center"/>
      <protection locked="0"/>
    </xf>
    <xf numFmtId="3" fontId="43" fillId="0" borderId="191" xfId="7" applyNumberFormat="1" applyFont="1" applyFill="1" applyBorder="1" applyAlignment="1" applyProtection="1">
      <alignment horizontal="center" vertical="center"/>
      <protection locked="0"/>
    </xf>
    <xf numFmtId="3" fontId="43" fillId="0" borderId="3704" xfId="7" applyNumberFormat="1" applyFont="1" applyFill="1" applyBorder="1" applyAlignment="1" applyProtection="1">
      <alignment horizontal="center" vertical="center"/>
      <protection locked="0"/>
    </xf>
    <xf numFmtId="3" fontId="43" fillId="0" borderId="3695" xfId="7" applyNumberFormat="1" applyFont="1" applyFill="1" applyBorder="1" applyAlignment="1" applyProtection="1">
      <alignment horizontal="left" vertical="center"/>
      <protection locked="0"/>
    </xf>
    <xf numFmtId="3" fontId="43" fillId="15" borderId="2" xfId="7" applyNumberFormat="1" applyFont="1" applyFill="1" applyBorder="1" applyAlignment="1" applyProtection="1">
      <alignment vertical="top" wrapText="1"/>
      <protection locked="0"/>
    </xf>
    <xf numFmtId="3" fontId="45" fillId="17" borderId="2" xfId="7" applyNumberFormat="1" applyFont="1" applyFill="1" applyBorder="1" applyAlignment="1" applyProtection="1">
      <alignment horizontal="right" vertical="center" wrapText="1"/>
      <protection locked="0"/>
    </xf>
    <xf numFmtId="3" fontId="41" fillId="0" borderId="0" xfId="7" applyNumberFormat="1" applyFont="1" applyFill="1" applyBorder="1" applyAlignment="1" applyProtection="1">
      <alignment horizontal="left" vertical="center"/>
      <protection locked="0"/>
    </xf>
    <xf numFmtId="164" fontId="41" fillId="0" borderId="0" xfId="7" applyNumberFormat="1" applyFont="1" applyFill="1" applyBorder="1" applyAlignment="1" applyProtection="1">
      <alignment horizontal="left" vertical="center"/>
      <protection locked="0"/>
    </xf>
    <xf numFmtId="3" fontId="42" fillId="14" borderId="3694" xfId="7" applyNumberFormat="1" applyFont="1" applyFill="1" applyBorder="1" applyAlignment="1" applyProtection="1">
      <alignment horizontal="right" vertical="center" wrapText="1"/>
      <protection locked="0"/>
    </xf>
    <xf numFmtId="3" fontId="41" fillId="0" borderId="3694" xfId="7" applyNumberFormat="1" applyFont="1" applyFill="1" applyBorder="1" applyAlignment="1" applyProtection="1">
      <alignment horizontal="right" vertical="center" wrapText="1"/>
      <protection locked="0"/>
    </xf>
    <xf numFmtId="3" fontId="41" fillId="14" borderId="3694" xfId="7" applyNumberFormat="1" applyFont="1" applyFill="1" applyBorder="1" applyAlignment="1" applyProtection="1">
      <alignment horizontal="right" vertical="center" wrapText="1"/>
      <protection locked="0"/>
    </xf>
    <xf numFmtId="3" fontId="41" fillId="14" borderId="97" xfId="7" applyNumberFormat="1" applyFont="1" applyFill="1" applyBorder="1" applyAlignment="1" applyProtection="1">
      <alignment horizontal="right" vertical="center" wrapText="1"/>
      <protection locked="0"/>
    </xf>
    <xf numFmtId="3" fontId="42" fillId="0" borderId="3694" xfId="7" applyNumberFormat="1" applyFont="1" applyFill="1" applyBorder="1" applyAlignment="1" applyProtection="1">
      <alignment horizontal="right" vertical="center" wrapText="1"/>
      <protection locked="0"/>
    </xf>
    <xf numFmtId="3" fontId="41" fillId="14" borderId="3091" xfId="7" applyNumberFormat="1" applyFont="1" applyFill="1" applyBorder="1" applyAlignment="1" applyProtection="1">
      <alignment horizontal="right" vertical="center" wrapText="1"/>
      <protection locked="0"/>
    </xf>
    <xf numFmtId="49" fontId="84" fillId="14" borderId="0" xfId="7" applyNumberFormat="1" applyFont="1" applyFill="1" applyBorder="1" applyAlignment="1" applyProtection="1">
      <alignment vertical="top" wrapText="1"/>
      <protection locked="0"/>
    </xf>
    <xf numFmtId="3" fontId="84" fillId="14" borderId="0" xfId="7" applyNumberFormat="1" applyFont="1" applyFill="1" applyBorder="1" applyAlignment="1" applyProtection="1">
      <alignment vertical="top" wrapText="1"/>
      <protection locked="0"/>
    </xf>
    <xf numFmtId="3" fontId="41" fillId="0" borderId="0" xfId="7" applyNumberFormat="1" applyFont="1" applyFill="1" applyBorder="1" applyAlignment="1" applyProtection="1">
      <alignment horizontal="right" vertical="center"/>
      <protection locked="0"/>
    </xf>
    <xf numFmtId="0" fontId="55" fillId="0" borderId="9" xfId="3" applyFont="1" applyBorder="1" applyAlignment="1">
      <alignment horizontal="center" vertical="center" wrapText="1"/>
    </xf>
    <xf numFmtId="3" fontId="55" fillId="0" borderId="3754" xfId="3" applyNumberFormat="1" applyFont="1" applyBorder="1" applyAlignment="1">
      <alignment horizontal="right" vertical="center" wrapText="1"/>
    </xf>
    <xf numFmtId="3" fontId="75" fillId="0" borderId="6" xfId="3" applyNumberFormat="1" applyFont="1" applyBorder="1" applyAlignment="1">
      <alignment horizontal="right" vertical="center" wrapText="1"/>
    </xf>
    <xf numFmtId="3" fontId="50" fillId="3" borderId="2" xfId="3" applyNumberFormat="1" applyFont="1" applyFill="1" applyBorder="1" applyAlignment="1">
      <alignment horizontal="center" vertical="center" wrapText="1"/>
    </xf>
    <xf numFmtId="0" fontId="50" fillId="0" borderId="6" xfId="3" applyFont="1" applyBorder="1" applyAlignment="1">
      <alignment vertical="center"/>
    </xf>
    <xf numFmtId="49" fontId="41" fillId="19" borderId="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757" xfId="7" applyNumberFormat="1" applyFont="1" applyFill="1" applyBorder="1" applyAlignment="1" applyProtection="1">
      <alignment horizontal="center" vertical="center" wrapText="1"/>
      <protection locked="0"/>
    </xf>
    <xf numFmtId="3" fontId="9" fillId="0" borderId="3274" xfId="7" applyNumberFormat="1" applyFont="1" applyFill="1" applyBorder="1" applyAlignment="1" applyProtection="1">
      <alignment horizontal="center" vertical="center"/>
      <protection locked="0"/>
    </xf>
    <xf numFmtId="3" fontId="9" fillId="0" borderId="3201" xfId="7" applyNumberFormat="1" applyFont="1" applyFill="1" applyBorder="1" applyAlignment="1" applyProtection="1">
      <alignment horizontal="center" vertical="center"/>
      <protection locked="0"/>
    </xf>
    <xf numFmtId="3" fontId="9" fillId="0" borderId="3274" xfId="7" applyNumberFormat="1" applyFont="1" applyFill="1" applyBorder="1" applyAlignment="1" applyProtection="1">
      <alignment horizontal="left" vertical="center"/>
      <protection locked="0"/>
    </xf>
    <xf numFmtId="3" fontId="9" fillId="0" borderId="3280" xfId="7" applyNumberFormat="1" applyFont="1" applyFill="1" applyBorder="1" applyAlignment="1" applyProtection="1">
      <alignment horizontal="center" vertical="center"/>
      <protection locked="0"/>
    </xf>
    <xf numFmtId="3" fontId="9" fillId="0" borderId="3284" xfId="7" applyNumberFormat="1" applyFont="1" applyFill="1" applyBorder="1" applyAlignment="1" applyProtection="1">
      <alignment horizontal="center" vertical="center"/>
      <protection locked="0"/>
    </xf>
    <xf numFmtId="3" fontId="9" fillId="0" borderId="3289" xfId="7" applyNumberFormat="1" applyFont="1" applyFill="1" applyBorder="1" applyAlignment="1" applyProtection="1">
      <alignment horizontal="center" vertical="center"/>
      <protection locked="0"/>
    </xf>
    <xf numFmtId="3" fontId="9" fillId="0" borderId="3289" xfId="7" applyNumberFormat="1" applyFont="1" applyFill="1" applyBorder="1" applyAlignment="1" applyProtection="1">
      <alignment horizontal="left" vertical="center"/>
      <protection locked="0"/>
    </xf>
    <xf numFmtId="49" fontId="41" fillId="14" borderId="375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59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60" xfId="7" applyNumberFormat="1" applyFont="1" applyFill="1" applyBorder="1" applyAlignment="1" applyProtection="1">
      <alignment horizontal="right" vertical="center"/>
      <protection locked="0"/>
    </xf>
    <xf numFmtId="49" fontId="41" fillId="14" borderId="376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6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63" xfId="7" applyNumberFormat="1" applyFont="1" applyFill="1" applyBorder="1" applyAlignment="1" applyProtection="1">
      <alignment horizontal="right" vertical="center"/>
      <protection locked="0"/>
    </xf>
    <xf numFmtId="3" fontId="41" fillId="0" borderId="3764" xfId="7" applyNumberFormat="1" applyFont="1" applyFill="1" applyBorder="1" applyAlignment="1" applyProtection="1">
      <alignment horizontal="right" vertical="center"/>
      <protection locked="0"/>
    </xf>
    <xf numFmtId="49" fontId="41" fillId="14" borderId="376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6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767" xfId="7" applyNumberFormat="1" applyFont="1" applyFill="1" applyBorder="1" applyAlignment="1" applyProtection="1">
      <alignment horizontal="right" vertical="center"/>
      <protection locked="0"/>
    </xf>
    <xf numFmtId="49" fontId="41" fillId="14" borderId="376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7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771" xfId="7" applyNumberFormat="1" applyFont="1" applyFill="1" applyBorder="1" applyAlignment="1" applyProtection="1">
      <alignment horizontal="center" vertical="center" wrapText="1"/>
      <protection locked="0"/>
    </xf>
    <xf numFmtId="3" fontId="41" fillId="0" borderId="2772" xfId="7" applyNumberFormat="1" applyFont="1" applyFill="1" applyBorder="1" applyAlignment="1" applyProtection="1">
      <alignment horizontal="right" vertical="center"/>
      <protection locked="0"/>
    </xf>
    <xf numFmtId="49" fontId="21" fillId="4" borderId="3772" xfId="1" applyNumberFormat="1" applyFont="1" applyFill="1" applyBorder="1" applyAlignment="1">
      <alignment horizontal="center" vertical="center" wrapText="1"/>
    </xf>
    <xf numFmtId="0" fontId="21" fillId="4" borderId="3772" xfId="1" applyFont="1" applyFill="1" applyBorder="1" applyAlignment="1">
      <alignment vertical="center" wrapText="1"/>
    </xf>
    <xf numFmtId="3" fontId="24" fillId="4" borderId="3772" xfId="1" applyNumberFormat="1" applyFont="1" applyFill="1" applyBorder="1" applyAlignment="1">
      <alignment horizontal="right" vertical="center"/>
    </xf>
    <xf numFmtId="3" fontId="43" fillId="4" borderId="3772" xfId="1" applyNumberFormat="1" applyFont="1" applyFill="1" applyBorder="1" applyAlignment="1">
      <alignment horizontal="right" vertical="center"/>
    </xf>
    <xf numFmtId="0" fontId="22" fillId="5" borderId="3744" xfId="1" applyFont="1" applyFill="1" applyBorder="1" applyAlignment="1">
      <alignment vertical="center" wrapText="1"/>
    </xf>
    <xf numFmtId="3" fontId="22" fillId="5" borderId="3744" xfId="1" applyNumberFormat="1" applyFont="1" applyFill="1" applyBorder="1" applyAlignment="1">
      <alignment horizontal="right" vertical="center"/>
    </xf>
    <xf numFmtId="3" fontId="42" fillId="5" borderId="3744" xfId="1" applyNumberFormat="1" applyFont="1" applyFill="1" applyBorder="1" applyAlignment="1">
      <alignment horizontal="right" vertical="center"/>
    </xf>
    <xf numFmtId="49" fontId="26" fillId="6" borderId="3744" xfId="1" applyNumberFormat="1" applyFont="1" applyFill="1" applyBorder="1" applyAlignment="1">
      <alignment horizontal="center" vertical="center" wrapText="1"/>
    </xf>
    <xf numFmtId="3" fontId="27" fillId="0" borderId="3744" xfId="2" applyNumberFormat="1" applyFont="1" applyFill="1" applyBorder="1" applyAlignment="1">
      <alignment horizontal="right" vertical="center"/>
    </xf>
    <xf numFmtId="3" fontId="41" fillId="0" borderId="3744" xfId="1" applyNumberFormat="1" applyFont="1" applyBorder="1" applyAlignment="1">
      <alignment horizontal="right" vertical="center"/>
    </xf>
    <xf numFmtId="3" fontId="25" fillId="5" borderId="3744" xfId="1" applyNumberFormat="1" applyFont="1" applyFill="1" applyBorder="1" applyAlignment="1">
      <alignment horizontal="right" vertical="center"/>
    </xf>
    <xf numFmtId="49" fontId="21" fillId="4" borderId="3744" xfId="1" applyNumberFormat="1" applyFont="1" applyFill="1" applyBorder="1" applyAlignment="1">
      <alignment horizontal="center" vertical="center" wrapText="1"/>
    </xf>
    <xf numFmtId="0" fontId="21" fillId="4" borderId="3744" xfId="1" applyFont="1" applyFill="1" applyBorder="1" applyAlignment="1">
      <alignment vertical="center" wrapText="1"/>
    </xf>
    <xf numFmtId="3" fontId="23" fillId="4" borderId="3744" xfId="1" applyNumberFormat="1" applyFont="1" applyFill="1" applyBorder="1" applyAlignment="1">
      <alignment horizontal="right" vertical="center"/>
    </xf>
    <xf numFmtId="3" fontId="6" fillId="4" borderId="3744" xfId="1" applyNumberFormat="1" applyFont="1" applyFill="1" applyBorder="1" applyAlignment="1">
      <alignment horizontal="right" vertical="center"/>
    </xf>
    <xf numFmtId="3" fontId="44" fillId="5" borderId="3744" xfId="1" applyNumberFormat="1" applyFont="1" applyFill="1" applyBorder="1" applyAlignment="1">
      <alignment horizontal="right" vertical="center"/>
    </xf>
    <xf numFmtId="0" fontId="26" fillId="0" borderId="3744" xfId="1" quotePrefix="1" applyFont="1" applyBorder="1" applyAlignment="1">
      <alignment horizontal="left" vertical="center" wrapText="1"/>
    </xf>
    <xf numFmtId="0" fontId="26" fillId="6" borderId="3744" xfId="1" quotePrefix="1" applyFont="1" applyFill="1" applyBorder="1" applyAlignment="1">
      <alignment horizontal="center" vertical="center" wrapText="1"/>
    </xf>
    <xf numFmtId="3" fontId="24" fillId="4" borderId="3744" xfId="1" applyNumberFormat="1" applyFont="1" applyFill="1" applyBorder="1" applyAlignment="1">
      <alignment horizontal="right" vertical="center"/>
    </xf>
    <xf numFmtId="3" fontId="43" fillId="4" borderId="3744" xfId="1" applyNumberFormat="1" applyFont="1" applyFill="1" applyBorder="1" applyAlignment="1">
      <alignment horizontal="right" vertical="center"/>
    </xf>
    <xf numFmtId="49" fontId="21" fillId="0" borderId="3744" xfId="1" applyNumberFormat="1" applyFont="1" applyBorder="1" applyAlignment="1">
      <alignment horizontal="center" vertical="center" wrapText="1"/>
    </xf>
    <xf numFmtId="0" fontId="26" fillId="0" borderId="3744" xfId="1" applyFont="1" applyBorder="1" applyAlignment="1">
      <alignment vertical="center" wrapText="1"/>
    </xf>
    <xf numFmtId="49" fontId="21" fillId="0" borderId="3744" xfId="1" applyNumberFormat="1" applyFont="1" applyBorder="1" applyAlignment="1">
      <alignment vertical="center" wrapText="1"/>
    </xf>
    <xf numFmtId="0" fontId="26" fillId="6" borderId="3744" xfId="1" applyFont="1" applyFill="1" applyBorder="1" applyAlignment="1">
      <alignment horizontal="center" vertical="center" wrapText="1"/>
    </xf>
    <xf numFmtId="3" fontId="23" fillId="4" borderId="3772" xfId="1" applyNumberFormat="1" applyFont="1" applyFill="1" applyBorder="1" applyAlignment="1">
      <alignment horizontal="right" vertical="center"/>
    </xf>
    <xf numFmtId="3" fontId="6" fillId="4" borderId="3772" xfId="1" applyNumberFormat="1" applyFont="1" applyFill="1" applyBorder="1" applyAlignment="1">
      <alignment horizontal="right" vertical="center"/>
    </xf>
    <xf numFmtId="0" fontId="26" fillId="6" borderId="3744" xfId="1" applyFont="1" applyFill="1" applyBorder="1" applyAlignment="1">
      <alignment vertical="center" wrapText="1"/>
    </xf>
    <xf numFmtId="49" fontId="24" fillId="4" borderId="3772" xfId="1" applyNumberFormat="1" applyFont="1" applyFill="1" applyBorder="1" applyAlignment="1">
      <alignment horizontal="center" vertical="center" wrapText="1"/>
    </xf>
    <xf numFmtId="0" fontId="24" fillId="4" borderId="3772" xfId="1" applyFont="1" applyFill="1" applyBorder="1" applyAlignment="1">
      <alignment vertical="center" wrapText="1"/>
    </xf>
    <xf numFmtId="0" fontId="41" fillId="0" borderId="3744" xfId="1" quotePrefix="1" applyFont="1" applyBorder="1" applyAlignment="1">
      <alignment vertical="center" wrapText="1"/>
    </xf>
    <xf numFmtId="0" fontId="41" fillId="6" borderId="3744" xfId="1" quotePrefix="1" applyFont="1" applyFill="1" applyBorder="1" applyAlignment="1">
      <alignment horizontal="center" vertical="center" wrapText="1"/>
    </xf>
    <xf numFmtId="3" fontId="7" fillId="0" borderId="3744" xfId="2" applyNumberFormat="1" applyFont="1" applyFill="1" applyBorder="1" applyAlignment="1">
      <alignment horizontal="right" vertical="center"/>
    </xf>
    <xf numFmtId="0" fontId="45" fillId="4" borderId="3772" xfId="1" applyFont="1" applyFill="1" applyBorder="1" applyAlignment="1">
      <alignment horizontal="center" vertical="center" wrapText="1"/>
    </xf>
    <xf numFmtId="0" fontId="45" fillId="4" borderId="3772" xfId="1" applyFont="1" applyFill="1" applyBorder="1" applyAlignment="1">
      <alignment vertical="center" wrapText="1"/>
    </xf>
    <xf numFmtId="0" fontId="41" fillId="0" borderId="3744" xfId="1" applyFont="1" applyBorder="1" applyAlignment="1">
      <alignment vertical="center" wrapText="1"/>
    </xf>
    <xf numFmtId="49" fontId="41" fillId="6" borderId="3744" xfId="1" applyNumberFormat="1" applyFont="1" applyFill="1" applyBorder="1" applyAlignment="1">
      <alignment horizontal="center" vertical="center"/>
    </xf>
    <xf numFmtId="49" fontId="41" fillId="0" borderId="3744" xfId="1" applyNumberFormat="1" applyFont="1" applyBorder="1" applyAlignment="1">
      <alignment horizontal="center" vertical="center" wrapText="1"/>
    </xf>
    <xf numFmtId="49" fontId="41" fillId="6" borderId="3744" xfId="1" applyNumberFormat="1" applyFont="1" applyFill="1" applyBorder="1" applyAlignment="1">
      <alignment horizontal="center" vertical="center" wrapText="1"/>
    </xf>
    <xf numFmtId="3" fontId="41" fillId="5" borderId="3744" xfId="1" applyNumberFormat="1" applyFont="1" applyFill="1" applyBorder="1" applyAlignment="1">
      <alignment horizontal="right" vertical="center"/>
    </xf>
    <xf numFmtId="0" fontId="41" fillId="0" borderId="3744" xfId="1" applyFont="1" applyBorder="1" applyAlignment="1">
      <alignment horizontal="center" vertical="center" wrapText="1"/>
    </xf>
    <xf numFmtId="0" fontId="45" fillId="4" borderId="3744" xfId="1" applyFont="1" applyFill="1" applyBorder="1" applyAlignment="1">
      <alignment horizontal="center" vertical="center" wrapText="1"/>
    </xf>
    <xf numFmtId="0" fontId="45" fillId="4" borderId="3744" xfId="1" applyFont="1" applyFill="1" applyBorder="1" applyAlignment="1">
      <alignment vertical="center" wrapText="1"/>
    </xf>
    <xf numFmtId="0" fontId="41" fillId="0" borderId="3744" xfId="1" applyFont="1" applyBorder="1" applyAlignment="1">
      <alignment horizontal="left" vertical="center" wrapText="1"/>
    </xf>
    <xf numFmtId="49" fontId="41" fillId="6" borderId="3744" xfId="1" quotePrefix="1" applyNumberFormat="1" applyFont="1" applyFill="1" applyBorder="1" applyAlignment="1">
      <alignment horizontal="center" vertical="center" wrapText="1"/>
    </xf>
    <xf numFmtId="0" fontId="21" fillId="4" borderId="3744" xfId="1" applyFont="1" applyFill="1" applyBorder="1" applyAlignment="1">
      <alignment horizontal="center" vertical="center" wrapText="1"/>
    </xf>
    <xf numFmtId="49" fontId="26" fillId="6" borderId="3744" xfId="1" quotePrefix="1" applyNumberFormat="1" applyFont="1" applyFill="1" applyBorder="1" applyAlignment="1">
      <alignment horizontal="center" vertical="center" wrapText="1"/>
    </xf>
    <xf numFmtId="3" fontId="26" fillId="0" borderId="3744" xfId="1" applyNumberFormat="1" applyFont="1" applyBorder="1" applyAlignment="1">
      <alignment horizontal="right" vertical="center"/>
    </xf>
    <xf numFmtId="0" fontId="26" fillId="6" borderId="3744" xfId="1" quotePrefix="1" applyFont="1" applyFill="1" applyBorder="1" applyAlignment="1">
      <alignment horizontal="left" vertical="center" wrapText="1"/>
    </xf>
    <xf numFmtId="3" fontId="26" fillId="6" borderId="3744" xfId="1" applyNumberFormat="1" applyFont="1" applyFill="1" applyBorder="1" applyAlignment="1">
      <alignment horizontal="right" vertical="center"/>
    </xf>
    <xf numFmtId="0" fontId="21" fillId="4" borderId="3744" xfId="1" applyFont="1" applyFill="1" applyBorder="1" applyAlignment="1">
      <alignment horizontal="left" vertical="center" wrapText="1"/>
    </xf>
    <xf numFmtId="0" fontId="26" fillId="4" borderId="3744" xfId="1" quotePrefix="1" applyFont="1" applyFill="1" applyBorder="1" applyAlignment="1">
      <alignment horizontal="center" vertical="center" wrapText="1"/>
    </xf>
    <xf numFmtId="0" fontId="26" fillId="5" borderId="3744" xfId="1" quotePrefix="1" applyFont="1" applyFill="1" applyBorder="1" applyAlignment="1">
      <alignment horizontal="center" vertical="center" wrapText="1"/>
    </xf>
    <xf numFmtId="0" fontId="21" fillId="4" borderId="3772" xfId="1" applyFont="1" applyFill="1" applyBorder="1" applyAlignment="1">
      <alignment horizontal="center" vertical="center" wrapText="1"/>
    </xf>
    <xf numFmtId="3" fontId="27" fillId="5" borderId="3744" xfId="1" applyNumberFormat="1" applyFont="1" applyFill="1" applyBorder="1" applyAlignment="1">
      <alignment horizontal="right" vertical="center"/>
    </xf>
    <xf numFmtId="0" fontId="3" fillId="0" borderId="3774" xfId="1" applyBorder="1"/>
    <xf numFmtId="3" fontId="41" fillId="6" borderId="3744" xfId="1" applyNumberFormat="1" applyFont="1" applyFill="1" applyBorder="1" applyAlignment="1">
      <alignment horizontal="right" vertical="center"/>
    </xf>
    <xf numFmtId="49" fontId="26" fillId="0" borderId="3744" xfId="1" applyNumberFormat="1" applyFont="1" applyBorder="1" applyAlignment="1">
      <alignment horizontal="center" vertical="center" wrapText="1"/>
    </xf>
    <xf numFmtId="0" fontId="12" fillId="4" borderId="3772" xfId="1" applyFont="1" applyFill="1" applyBorder="1" applyAlignment="1">
      <alignment vertical="center" wrapText="1"/>
    </xf>
    <xf numFmtId="0" fontId="8" fillId="5" borderId="3744" xfId="1" quotePrefix="1" applyFont="1" applyFill="1" applyBorder="1" applyAlignment="1">
      <alignment horizontal="left" vertical="center" wrapText="1"/>
    </xf>
    <xf numFmtId="3" fontId="10" fillId="0" borderId="3744" xfId="2" applyNumberFormat="1" applyFont="1" applyFill="1" applyBorder="1" applyAlignment="1">
      <alignment horizontal="right" vertical="center"/>
    </xf>
    <xf numFmtId="3" fontId="9" fillId="0" borderId="3744" xfId="1" applyNumberFormat="1" applyFont="1" applyBorder="1" applyAlignment="1">
      <alignment horizontal="right" vertical="center"/>
    </xf>
    <xf numFmtId="49" fontId="8" fillId="5" borderId="3744" xfId="1" quotePrefix="1" applyNumberFormat="1" applyFont="1" applyFill="1" applyBorder="1" applyAlignment="1">
      <alignment horizontal="center" vertical="center" wrapText="1"/>
    </xf>
    <xf numFmtId="0" fontId="41" fillId="6" borderId="3744" xfId="1" quotePrefix="1" applyFont="1" applyFill="1" applyBorder="1" applyAlignment="1">
      <alignment horizontal="left" vertical="center" wrapText="1"/>
    </xf>
    <xf numFmtId="3" fontId="7" fillId="6" borderId="3744" xfId="1" applyNumberFormat="1" applyFont="1" applyFill="1" applyBorder="1" applyAlignment="1">
      <alignment horizontal="right" vertical="center"/>
    </xf>
    <xf numFmtId="0" fontId="9" fillId="0" borderId="3744" xfId="1" quotePrefix="1" applyFont="1" applyBorder="1" applyAlignment="1">
      <alignment horizontal="left" vertical="center" wrapText="1"/>
    </xf>
    <xf numFmtId="49" fontId="9" fillId="6" borderId="3744" xfId="1" applyNumberFormat="1" applyFont="1" applyFill="1" applyBorder="1" applyAlignment="1">
      <alignment horizontal="center" vertical="center" wrapText="1"/>
    </xf>
    <xf numFmtId="3" fontId="10" fillId="0" borderId="3744" xfId="1" applyNumberFormat="1" applyFont="1" applyBorder="1" applyAlignment="1">
      <alignment horizontal="right" vertical="center"/>
    </xf>
    <xf numFmtId="0" fontId="21" fillId="4" borderId="3744" xfId="1" quotePrefix="1" applyFont="1" applyFill="1" applyBorder="1" applyAlignment="1">
      <alignment horizontal="left" vertical="center" wrapText="1"/>
    </xf>
    <xf numFmtId="0" fontId="22" fillId="4" borderId="3744" xfId="1" quotePrefix="1" applyFont="1" applyFill="1" applyBorder="1" applyAlignment="1">
      <alignment horizontal="left" vertical="center" wrapText="1"/>
    </xf>
    <xf numFmtId="0" fontId="21" fillId="6" borderId="3744" xfId="1" applyFont="1" applyFill="1" applyBorder="1" applyAlignment="1">
      <alignment horizontal="center" vertical="center" wrapText="1"/>
    </xf>
    <xf numFmtId="0" fontId="26" fillId="6" borderId="3744" xfId="1" quotePrefix="1" applyFont="1" applyFill="1" applyBorder="1" applyAlignment="1">
      <alignment vertical="center" wrapText="1"/>
    </xf>
    <xf numFmtId="0" fontId="26" fillId="0" borderId="3744" xfId="1" quotePrefix="1" applyFont="1" applyBorder="1" applyAlignment="1">
      <alignment vertical="center" wrapText="1"/>
    </xf>
    <xf numFmtId="0" fontId="41" fillId="0" borderId="3744" xfId="1" quotePrefix="1" applyFont="1" applyBorder="1" applyAlignment="1">
      <alignment horizontal="center" vertical="center" wrapText="1"/>
    </xf>
    <xf numFmtId="0" fontId="45" fillId="4" borderId="3744" xfId="3" applyFont="1" applyFill="1" applyBorder="1" applyAlignment="1">
      <alignment horizontal="center" vertical="center" wrapText="1"/>
    </xf>
    <xf numFmtId="0" fontId="45" fillId="4" borderId="3744" xfId="3" applyFont="1" applyFill="1" applyBorder="1" applyAlignment="1">
      <alignment vertical="center" wrapText="1"/>
    </xf>
    <xf numFmtId="0" fontId="42" fillId="6" borderId="3744" xfId="3" applyFont="1" applyFill="1" applyBorder="1" applyAlignment="1">
      <alignment horizontal="left" vertical="center" wrapText="1"/>
    </xf>
    <xf numFmtId="0" fontId="41" fillId="0" borderId="3744" xfId="3" applyFont="1" applyBorder="1" applyAlignment="1">
      <alignment vertical="center" wrapText="1"/>
    </xf>
    <xf numFmtId="0" fontId="41" fillId="6" borderId="3744" xfId="3" applyFont="1" applyFill="1" applyBorder="1" applyAlignment="1">
      <alignment horizontal="center" vertical="center" wrapText="1"/>
    </xf>
    <xf numFmtId="0" fontId="41" fillId="5" borderId="3744" xfId="3" applyFont="1" applyFill="1" applyBorder="1" applyAlignment="1">
      <alignment horizontal="center" vertical="center" wrapText="1"/>
    </xf>
    <xf numFmtId="0" fontId="45" fillId="6" borderId="3744" xfId="3" applyFont="1" applyFill="1" applyBorder="1" applyAlignment="1">
      <alignment horizontal="center" vertical="center" wrapText="1"/>
    </xf>
    <xf numFmtId="0" fontId="26" fillId="6" borderId="3744" xfId="3" applyFont="1" applyFill="1" applyBorder="1" applyAlignment="1">
      <alignment vertical="center" wrapText="1"/>
    </xf>
    <xf numFmtId="49" fontId="26" fillId="6" borderId="3744" xfId="3" applyNumberFormat="1" applyFont="1" applyFill="1" applyBorder="1" applyAlignment="1">
      <alignment horizontal="center" vertical="center" wrapText="1"/>
    </xf>
    <xf numFmtId="0" fontId="41" fillId="0" borderId="3744" xfId="3" applyFont="1" applyBorder="1" applyAlignment="1">
      <alignment horizontal="center" vertical="center" wrapText="1"/>
    </xf>
    <xf numFmtId="3" fontId="7" fillId="0" borderId="3744" xfId="1" applyNumberFormat="1" applyFont="1" applyBorder="1" applyAlignment="1">
      <alignment horizontal="right" vertical="center"/>
    </xf>
    <xf numFmtId="0" fontId="41" fillId="6" borderId="3744" xfId="3" applyFont="1" applyFill="1" applyBorder="1" applyAlignment="1">
      <alignment vertical="center" wrapText="1"/>
    </xf>
    <xf numFmtId="0" fontId="42" fillId="5" borderId="3744" xfId="3" applyFont="1" applyFill="1" applyBorder="1" applyAlignment="1">
      <alignment horizontal="center" vertical="center" wrapText="1"/>
    </xf>
    <xf numFmtId="0" fontId="26" fillId="0" borderId="3744" xfId="1" applyFont="1" applyBorder="1" applyAlignment="1">
      <alignment horizontal="center" vertical="center" wrapText="1"/>
    </xf>
    <xf numFmtId="0" fontId="3" fillId="0" borderId="3744" xfId="1" applyBorder="1" applyAlignment="1">
      <alignment vertical="center"/>
    </xf>
    <xf numFmtId="3" fontId="41" fillId="0" borderId="3744" xfId="1" applyNumberFormat="1" applyFont="1" applyBorder="1" applyAlignment="1">
      <alignment vertical="center"/>
    </xf>
    <xf numFmtId="0" fontId="21" fillId="4" borderId="3744" xfId="3" applyFont="1" applyFill="1" applyBorder="1" applyAlignment="1">
      <alignment horizontal="center" vertical="center" wrapText="1"/>
    </xf>
    <xf numFmtId="0" fontId="21" fillId="4" borderId="3744" xfId="3" applyFont="1" applyFill="1" applyBorder="1" applyAlignment="1">
      <alignment vertical="center" wrapText="1"/>
    </xf>
    <xf numFmtId="0" fontId="26" fillId="0" borderId="3744" xfId="3" applyFont="1" applyBorder="1" applyAlignment="1">
      <alignment horizontal="left" vertical="center" wrapText="1"/>
    </xf>
    <xf numFmtId="0" fontId="26" fillId="6" borderId="3744" xfId="3" applyFont="1" applyFill="1" applyBorder="1" applyAlignment="1">
      <alignment horizontal="center" vertical="center" wrapText="1"/>
    </xf>
    <xf numFmtId="0" fontId="22" fillId="5" borderId="3744" xfId="3" applyFont="1" applyFill="1" applyBorder="1" applyAlignment="1">
      <alignment horizontal="center" vertical="center" wrapText="1"/>
    </xf>
    <xf numFmtId="3" fontId="44" fillId="0" borderId="3744" xfId="1" applyNumberFormat="1" applyFont="1" applyBorder="1" applyAlignment="1">
      <alignment horizontal="right" vertical="center"/>
    </xf>
    <xf numFmtId="0" fontId="9" fillId="0" borderId="102" xfId="3" applyFont="1" applyBorder="1" applyAlignment="1">
      <alignment vertical="center" wrapText="1"/>
    </xf>
    <xf numFmtId="0" fontId="45" fillId="4" borderId="3772" xfId="3" applyFont="1" applyFill="1" applyBorder="1" applyAlignment="1">
      <alignment horizontal="center" vertical="center" wrapText="1"/>
    </xf>
    <xf numFmtId="0" fontId="45" fillId="4" borderId="3772" xfId="3" applyFont="1" applyFill="1" applyBorder="1" applyAlignment="1">
      <alignment horizontal="left" vertical="center" wrapText="1"/>
    </xf>
    <xf numFmtId="0" fontId="42" fillId="6" borderId="3744" xfId="3" applyFont="1" applyFill="1" applyBorder="1" applyAlignment="1">
      <alignment horizontal="center" vertical="center" wrapText="1"/>
    </xf>
    <xf numFmtId="0" fontId="21" fillId="4" borderId="3744" xfId="3" applyFont="1" applyFill="1" applyBorder="1" applyAlignment="1">
      <alignment horizontal="left" vertical="center" wrapText="1"/>
    </xf>
    <xf numFmtId="0" fontId="45" fillId="4" borderId="3744" xfId="3" applyFont="1" applyFill="1" applyBorder="1" applyAlignment="1">
      <alignment horizontal="left" vertical="center" wrapText="1"/>
    </xf>
    <xf numFmtId="49" fontId="42" fillId="5" borderId="3744" xfId="3" applyNumberFormat="1" applyFont="1" applyFill="1" applyBorder="1" applyAlignment="1">
      <alignment horizontal="center" vertical="center" wrapText="1"/>
    </xf>
    <xf numFmtId="49" fontId="41" fillId="0" borderId="3744" xfId="3" applyNumberFormat="1" applyFont="1" applyBorder="1" applyAlignment="1">
      <alignment horizontal="center" vertical="center" wrapText="1"/>
    </xf>
    <xf numFmtId="0" fontId="46" fillId="0" borderId="102" xfId="3" applyFont="1" applyBorder="1" applyAlignment="1">
      <alignment vertical="center" wrapText="1"/>
    </xf>
    <xf numFmtId="0" fontId="22" fillId="6" borderId="100" xfId="3" applyFont="1" applyFill="1" applyBorder="1" applyAlignment="1">
      <alignment vertical="center" wrapText="1"/>
    </xf>
    <xf numFmtId="0" fontId="18" fillId="6" borderId="100" xfId="1" applyFont="1" applyFill="1" applyBorder="1" applyAlignment="1">
      <alignment horizontal="center" vertical="center" wrapText="1"/>
    </xf>
    <xf numFmtId="0" fontId="45" fillId="4" borderId="3772" xfId="3" applyFont="1" applyFill="1" applyBorder="1" applyAlignment="1">
      <alignment vertical="center" wrapText="1"/>
    </xf>
    <xf numFmtId="3" fontId="7" fillId="5" borderId="3744" xfId="1" applyNumberFormat="1" applyFont="1" applyFill="1" applyBorder="1" applyAlignment="1">
      <alignment horizontal="right" vertical="center"/>
    </xf>
    <xf numFmtId="0" fontId="8" fillId="0" borderId="3744" xfId="3" applyFont="1" applyBorder="1" applyAlignment="1">
      <alignment vertical="center" wrapText="1"/>
    </xf>
    <xf numFmtId="3" fontId="41" fillId="4" borderId="3744" xfId="1" applyNumberFormat="1" applyFont="1" applyFill="1" applyBorder="1" applyAlignment="1">
      <alignment horizontal="right" vertical="center"/>
    </xf>
    <xf numFmtId="0" fontId="42" fillId="0" borderId="3744" xfId="3" applyFont="1" applyBorder="1" applyAlignment="1">
      <alignment vertical="center" wrapText="1"/>
    </xf>
    <xf numFmtId="0" fontId="9" fillId="0" borderId="3744" xfId="3" applyFont="1" applyBorder="1" applyAlignment="1">
      <alignment vertical="center" wrapText="1"/>
    </xf>
    <xf numFmtId="0" fontId="21" fillId="6" borderId="3744" xfId="3" applyFont="1" applyFill="1" applyBorder="1" applyAlignment="1">
      <alignment vertical="center" wrapText="1"/>
    </xf>
    <xf numFmtId="0" fontId="26" fillId="0" borderId="3744" xfId="3" applyFont="1" applyBorder="1" applyAlignment="1">
      <alignment vertical="center" wrapText="1"/>
    </xf>
    <xf numFmtId="0" fontId="26" fillId="6" borderId="3744" xfId="3" quotePrefix="1" applyFont="1" applyFill="1" applyBorder="1" applyAlignment="1">
      <alignment horizontal="center" vertical="center" wrapText="1"/>
    </xf>
    <xf numFmtId="3" fontId="7" fillId="6" borderId="3744" xfId="2" applyNumberFormat="1" applyFont="1" applyFill="1" applyBorder="1" applyAlignment="1">
      <alignment horizontal="right" vertical="center"/>
    </xf>
    <xf numFmtId="0" fontId="12" fillId="6" borderId="3744" xfId="3" applyFont="1" applyFill="1" applyBorder="1" applyAlignment="1">
      <alignment vertical="center" wrapText="1"/>
    </xf>
    <xf numFmtId="0" fontId="9" fillId="6" borderId="3744" xfId="3" applyFont="1" applyFill="1" applyBorder="1" applyAlignment="1">
      <alignment vertical="center" wrapText="1"/>
    </xf>
    <xf numFmtId="0" fontId="9" fillId="6" borderId="3744" xfId="3" applyFont="1" applyFill="1" applyBorder="1" applyAlignment="1">
      <alignment horizontal="center" vertical="center" wrapText="1"/>
    </xf>
    <xf numFmtId="3" fontId="10" fillId="6" borderId="3744" xfId="2" applyNumberFormat="1" applyFont="1" applyFill="1" applyBorder="1" applyAlignment="1">
      <alignment horizontal="right" vertical="center"/>
    </xf>
    <xf numFmtId="3" fontId="9" fillId="6" borderId="3744" xfId="1" applyNumberFormat="1" applyFont="1" applyFill="1" applyBorder="1" applyAlignment="1">
      <alignment horizontal="right" vertical="center"/>
    </xf>
    <xf numFmtId="49" fontId="41" fillId="6" borderId="3744" xfId="3" applyNumberFormat="1" applyFont="1" applyFill="1" applyBorder="1" applyAlignment="1">
      <alignment horizontal="center" vertical="center" wrapText="1"/>
    </xf>
    <xf numFmtId="0" fontId="26" fillId="6" borderId="3744" xfId="3" quotePrefix="1" applyFont="1" applyFill="1" applyBorder="1" applyAlignment="1">
      <alignment horizontal="left" vertical="center" wrapText="1"/>
    </xf>
    <xf numFmtId="3" fontId="27" fillId="6" borderId="3744" xfId="2" applyNumberFormat="1" applyFont="1" applyFill="1" applyBorder="1" applyAlignment="1">
      <alignment horizontal="right" vertical="center"/>
    </xf>
    <xf numFmtId="0" fontId="5" fillId="6" borderId="102" xfId="3" applyFont="1" applyFill="1" applyBorder="1" applyAlignment="1">
      <alignment vertical="center" wrapText="1"/>
    </xf>
    <xf numFmtId="0" fontId="43" fillId="4" borderId="3772" xfId="3" applyFont="1" applyFill="1" applyBorder="1" applyAlignment="1">
      <alignment horizontal="center" vertical="center" wrapText="1"/>
    </xf>
    <xf numFmtId="0" fontId="43" fillId="4" borderId="3772" xfId="3" applyFont="1" applyFill="1" applyBorder="1" applyAlignment="1">
      <alignment vertical="center" wrapText="1"/>
    </xf>
    <xf numFmtId="0" fontId="24" fillId="4" borderId="3744" xfId="3" applyFont="1" applyFill="1" applyBorder="1" applyAlignment="1">
      <alignment horizontal="center" vertical="center" wrapText="1"/>
    </xf>
    <xf numFmtId="0" fontId="24" fillId="4" borderId="3744" xfId="3" applyFont="1" applyFill="1" applyBorder="1" applyAlignment="1">
      <alignment vertical="center" wrapText="1"/>
    </xf>
    <xf numFmtId="0" fontId="43" fillId="4" borderId="3744" xfId="3" applyFont="1" applyFill="1" applyBorder="1" applyAlignment="1">
      <alignment vertical="center" wrapText="1"/>
    </xf>
    <xf numFmtId="0" fontId="24" fillId="4" borderId="3772" xfId="3" applyFont="1" applyFill="1" applyBorder="1" applyAlignment="1">
      <alignment horizontal="center" vertical="center" wrapText="1"/>
    </xf>
    <xf numFmtId="0" fontId="24" fillId="4" borderId="3772" xfId="3" applyFont="1" applyFill="1" applyBorder="1" applyAlignment="1">
      <alignment vertical="center" wrapText="1"/>
    </xf>
    <xf numFmtId="3" fontId="26" fillId="5" borderId="3744" xfId="1" applyNumberFormat="1" applyFont="1" applyFill="1" applyBorder="1" applyAlignment="1">
      <alignment horizontal="right" vertical="center"/>
    </xf>
    <xf numFmtId="3" fontId="27" fillId="0" borderId="3744" xfId="1" applyNumberFormat="1" applyFont="1" applyBorder="1" applyAlignment="1">
      <alignment horizontal="right" vertical="center"/>
    </xf>
    <xf numFmtId="0" fontId="22" fillId="0" borderId="3744" xfId="3" applyFont="1" applyBorder="1" applyAlignment="1">
      <alignment horizontal="left" vertical="center" wrapText="1"/>
    </xf>
    <xf numFmtId="0" fontId="41" fillId="0" borderId="3744" xfId="3" quotePrefix="1" applyFont="1" applyBorder="1" applyAlignment="1">
      <alignment vertical="center" wrapText="1"/>
    </xf>
    <xf numFmtId="0" fontId="26" fillId="6" borderId="3744" xfId="3" applyFont="1" applyFill="1" applyBorder="1" applyAlignment="1">
      <alignment horizontal="left" vertical="center" wrapText="1"/>
    </xf>
    <xf numFmtId="49" fontId="26" fillId="0" borderId="3744" xfId="3" applyNumberFormat="1" applyFont="1" applyBorder="1" applyAlignment="1">
      <alignment horizontal="center" vertical="center" wrapText="1"/>
    </xf>
    <xf numFmtId="10" fontId="20" fillId="0" borderId="3744" xfId="0" applyNumberFormat="1" applyFont="1" applyBorder="1" applyAlignment="1">
      <alignment vertical="center" wrapText="1"/>
    </xf>
    <xf numFmtId="0" fontId="3" fillId="4" borderId="3744" xfId="1" applyFill="1" applyBorder="1"/>
    <xf numFmtId="0" fontId="21" fillId="4" borderId="3772" xfId="3" applyFont="1" applyFill="1" applyBorder="1" applyAlignment="1">
      <alignment horizontal="center" vertical="center" wrapText="1"/>
    </xf>
    <xf numFmtId="0" fontId="21" fillId="4" borderId="3772" xfId="3" applyFont="1" applyFill="1" applyBorder="1" applyAlignment="1">
      <alignment horizontal="left" vertical="center" wrapText="1"/>
    </xf>
    <xf numFmtId="0" fontId="8" fillId="0" borderId="3744" xfId="3" applyFont="1" applyBorder="1" applyAlignment="1">
      <alignment horizontal="center" vertical="center" wrapText="1"/>
    </xf>
    <xf numFmtId="0" fontId="38" fillId="5" borderId="3763" xfId="3" applyFont="1" applyFill="1" applyBorder="1" applyAlignment="1">
      <alignment vertical="center"/>
    </xf>
    <xf numFmtId="3" fontId="36" fillId="5" borderId="3763" xfId="1" applyNumberFormat="1" applyFont="1" applyFill="1" applyBorder="1" applyAlignment="1">
      <alignment horizontal="right" vertical="center"/>
    </xf>
    <xf numFmtId="3" fontId="9" fillId="5" borderId="3776" xfId="1" applyNumberFormat="1" applyFont="1" applyFill="1" applyBorder="1" applyAlignment="1">
      <alignment horizontal="right" vertical="center"/>
    </xf>
    <xf numFmtId="3" fontId="9" fillId="5" borderId="3763" xfId="1" applyNumberFormat="1" applyFont="1" applyFill="1" applyBorder="1" applyAlignment="1">
      <alignment horizontal="right" vertical="center"/>
    </xf>
    <xf numFmtId="0" fontId="36" fillId="5" borderId="3743" xfId="3" applyFont="1" applyFill="1" applyBorder="1" applyAlignment="1">
      <alignment vertical="center"/>
    </xf>
    <xf numFmtId="3" fontId="39" fillId="5" borderId="3750" xfId="1" applyNumberFormat="1" applyFont="1" applyFill="1" applyBorder="1" applyAlignment="1">
      <alignment horizontal="right" vertical="center"/>
    </xf>
    <xf numFmtId="3" fontId="39" fillId="5" borderId="3743" xfId="1" applyNumberFormat="1" applyFont="1" applyFill="1" applyBorder="1" applyAlignment="1">
      <alignment horizontal="right" vertical="center"/>
    </xf>
    <xf numFmtId="3" fontId="26" fillId="5" borderId="3750" xfId="1" applyNumberFormat="1" applyFont="1" applyFill="1" applyBorder="1" applyAlignment="1">
      <alignment horizontal="right" vertical="center"/>
    </xf>
    <xf numFmtId="3" fontId="9" fillId="5" borderId="3750" xfId="1" applyNumberFormat="1" applyFont="1" applyFill="1" applyBorder="1" applyAlignment="1">
      <alignment horizontal="right" vertical="center"/>
    </xf>
    <xf numFmtId="3" fontId="9" fillId="5" borderId="3743" xfId="1" applyNumberFormat="1" applyFont="1" applyFill="1" applyBorder="1" applyAlignment="1">
      <alignment horizontal="right" vertical="center"/>
    </xf>
    <xf numFmtId="3" fontId="37" fillId="5" borderId="3763" xfId="1" applyNumberFormat="1" applyFont="1" applyFill="1" applyBorder="1" applyAlignment="1">
      <alignment horizontal="right" vertical="center"/>
    </xf>
    <xf numFmtId="3" fontId="37" fillId="5" borderId="3191" xfId="1" applyNumberFormat="1" applyFont="1" applyFill="1" applyBorder="1" applyAlignment="1">
      <alignment horizontal="right" vertical="center"/>
    </xf>
    <xf numFmtId="0" fontId="19" fillId="0" borderId="3744" xfId="1" applyFont="1" applyBorder="1"/>
    <xf numFmtId="3" fontId="11" fillId="0" borderId="3744" xfId="2" applyNumberFormat="1" applyFont="1" applyBorder="1" applyAlignment="1">
      <alignment horizontal="right" vertical="center"/>
    </xf>
    <xf numFmtId="0" fontId="16" fillId="0" borderId="3744" xfId="1" applyFont="1" applyBorder="1"/>
    <xf numFmtId="3" fontId="10" fillId="0" borderId="3744" xfId="2" applyNumberFormat="1" applyFont="1" applyBorder="1" applyAlignment="1">
      <alignment horizontal="right" vertical="center"/>
    </xf>
    <xf numFmtId="3" fontId="5" fillId="0" borderId="3744" xfId="1" applyNumberFormat="1" applyFont="1" applyBorder="1" applyAlignment="1">
      <alignment horizontal="right" vertical="center"/>
    </xf>
    <xf numFmtId="3" fontId="16" fillId="0" borderId="3772" xfId="1" applyNumberFormat="1" applyFont="1" applyBorder="1"/>
    <xf numFmtId="3" fontId="9" fillId="0" borderId="3744" xfId="1" applyNumberFormat="1" applyFont="1" applyBorder="1" applyAlignment="1">
      <alignment horizontal="left" vertical="center"/>
    </xf>
    <xf numFmtId="3" fontId="16" fillId="0" borderId="3744" xfId="1" applyNumberFormat="1" applyFont="1" applyBorder="1"/>
    <xf numFmtId="0" fontId="19" fillId="0" borderId="3744" xfId="1" applyFont="1" applyBorder="1" applyAlignment="1">
      <alignment horizontal="center"/>
    </xf>
    <xf numFmtId="3" fontId="48" fillId="0" borderId="3744" xfId="1" applyNumberFormat="1" applyFont="1" applyBorder="1"/>
    <xf numFmtId="3" fontId="10" fillId="0" borderId="3744" xfId="1" applyNumberFormat="1" applyFont="1" applyBorder="1" applyAlignment="1">
      <alignment horizontal="left" vertical="center"/>
    </xf>
    <xf numFmtId="3" fontId="9" fillId="0" borderId="3777" xfId="1" applyNumberFormat="1" applyFont="1" applyBorder="1" applyAlignment="1">
      <alignment horizontal="left" vertical="center"/>
    </xf>
    <xf numFmtId="3" fontId="10" fillId="0" borderId="3777" xfId="1" applyNumberFormat="1" applyFont="1" applyBorder="1" applyAlignment="1">
      <alignment horizontal="right" vertical="center"/>
    </xf>
    <xf numFmtId="3" fontId="10" fillId="0" borderId="3777" xfId="2" applyNumberFormat="1" applyFont="1" applyBorder="1" applyAlignment="1">
      <alignment horizontal="right" vertical="center"/>
    </xf>
    <xf numFmtId="3" fontId="9" fillId="0" borderId="3777" xfId="1" applyNumberFormat="1" applyFont="1" applyBorder="1" applyAlignment="1">
      <alignment horizontal="right" vertical="center"/>
    </xf>
    <xf numFmtId="3" fontId="16" fillId="0" borderId="3777" xfId="1" applyNumberFormat="1" applyFont="1" applyBorder="1"/>
    <xf numFmtId="0" fontId="19" fillId="0" borderId="3744" xfId="1" applyFont="1" applyBorder="1" applyAlignment="1">
      <alignment horizontal="left"/>
    </xf>
    <xf numFmtId="3" fontId="19" fillId="0" borderId="3744" xfId="1" applyNumberFormat="1" applyFont="1" applyBorder="1"/>
    <xf numFmtId="3" fontId="5" fillId="0" borderId="3744" xfId="1" applyNumberFormat="1" applyFont="1" applyBorder="1" applyAlignment="1">
      <alignment horizontal="left" vertical="center"/>
    </xf>
    <xf numFmtId="0" fontId="41" fillId="0" borderId="102" xfId="1" applyFont="1" applyBorder="1" applyAlignment="1">
      <alignment vertical="center" wrapText="1"/>
    </xf>
    <xf numFmtId="0" fontId="17" fillId="0" borderId="102" xfId="1" applyFont="1" applyBorder="1" applyAlignment="1">
      <alignment vertical="center" wrapText="1"/>
    </xf>
    <xf numFmtId="0" fontId="17" fillId="0" borderId="102" xfId="3" applyFont="1" applyBorder="1" applyAlignment="1">
      <alignment vertical="center" wrapText="1"/>
    </xf>
    <xf numFmtId="0" fontId="9" fillId="0" borderId="102" xfId="1" applyFont="1" applyBorder="1" applyAlignment="1">
      <alignment vertical="center" wrapText="1"/>
    </xf>
    <xf numFmtId="3" fontId="45" fillId="4" borderId="3773" xfId="1" applyNumberFormat="1" applyFont="1" applyFill="1" applyBorder="1" applyAlignment="1">
      <alignment horizontal="right" vertical="center"/>
    </xf>
    <xf numFmtId="3" fontId="88" fillId="4" borderId="3773" xfId="1" applyNumberFormat="1" applyFont="1" applyFill="1" applyBorder="1" applyAlignment="1">
      <alignment horizontal="right" vertical="center"/>
    </xf>
    <xf numFmtId="3" fontId="25" fillId="5" borderId="3772" xfId="1" applyNumberFormat="1" applyFont="1" applyFill="1" applyBorder="1" applyAlignment="1">
      <alignment horizontal="right" vertical="center"/>
    </xf>
    <xf numFmtId="3" fontId="25" fillId="5" borderId="3773" xfId="1" applyNumberFormat="1" applyFont="1" applyFill="1" applyBorder="1" applyAlignment="1">
      <alignment horizontal="right" vertical="center"/>
    </xf>
    <xf numFmtId="0" fontId="5" fillId="0" borderId="3776" xfId="1" applyFont="1" applyBorder="1" applyAlignment="1">
      <alignment vertical="center" wrapText="1"/>
    </xf>
    <xf numFmtId="0" fontId="17" fillId="0" borderId="3776" xfId="1" applyFont="1" applyBorder="1" applyAlignment="1">
      <alignment vertical="center" wrapText="1"/>
    </xf>
    <xf numFmtId="0" fontId="8" fillId="0" borderId="100" xfId="1" applyFont="1" applyBorder="1" applyAlignment="1">
      <alignment vertical="center" wrapText="1"/>
    </xf>
    <xf numFmtId="0" fontId="26" fillId="6" borderId="3772" xfId="1" quotePrefix="1" applyFont="1" applyFill="1" applyBorder="1" applyAlignment="1">
      <alignment vertical="center" wrapText="1"/>
    </xf>
    <xf numFmtId="3" fontId="7" fillId="0" borderId="3772" xfId="2" applyNumberFormat="1" applyFont="1" applyFill="1" applyBorder="1" applyAlignment="1">
      <alignment horizontal="right" vertical="center"/>
    </xf>
    <xf numFmtId="3" fontId="41" fillId="0" borderId="3772" xfId="1" applyNumberFormat="1" applyFont="1" applyBorder="1" applyAlignment="1">
      <alignment horizontal="right" vertical="center"/>
    </xf>
    <xf numFmtId="3" fontId="41" fillId="0" borderId="3773" xfId="1" applyNumberFormat="1" applyFont="1" applyBorder="1" applyAlignment="1">
      <alignment horizontal="right" vertical="center"/>
    </xf>
    <xf numFmtId="0" fontId="8" fillId="0" borderId="3772" xfId="1" applyFont="1" applyBorder="1" applyAlignment="1">
      <alignment vertical="center" wrapText="1"/>
    </xf>
    <xf numFmtId="0" fontId="42" fillId="5" borderId="3772" xfId="3" applyFont="1" applyFill="1" applyBorder="1" applyAlignment="1">
      <alignment horizontal="center" vertical="center" wrapText="1"/>
    </xf>
    <xf numFmtId="3" fontId="44" fillId="5" borderId="3772" xfId="1" applyNumberFormat="1" applyFont="1" applyFill="1" applyBorder="1" applyAlignment="1">
      <alignment horizontal="right" vertical="center"/>
    </xf>
    <xf numFmtId="3" fontId="44" fillId="5" borderId="3773" xfId="1" applyNumberFormat="1" applyFont="1" applyFill="1" applyBorder="1" applyAlignment="1">
      <alignment horizontal="right" vertical="center"/>
    </xf>
    <xf numFmtId="0" fontId="9" fillId="6" borderId="3776" xfId="3" applyFont="1" applyFill="1" applyBorder="1" applyAlignment="1">
      <alignment vertical="center" wrapText="1"/>
    </xf>
    <xf numFmtId="0" fontId="24" fillId="0" borderId="3776" xfId="3" applyFont="1" applyBorder="1" applyAlignment="1">
      <alignment vertical="center" wrapText="1"/>
    </xf>
    <xf numFmtId="0" fontId="17" fillId="6" borderId="3776" xfId="3" applyFont="1" applyFill="1" applyBorder="1" applyAlignment="1">
      <alignment vertical="center" wrapText="1"/>
    </xf>
    <xf numFmtId="0" fontId="21" fillId="4" borderId="3772" xfId="3" applyFont="1" applyFill="1" applyBorder="1" applyAlignment="1">
      <alignment vertical="center" wrapText="1"/>
    </xf>
    <xf numFmtId="0" fontId="17" fillId="0" borderId="3776" xfId="3" applyFont="1" applyBorder="1" applyAlignment="1">
      <alignment vertical="center" wrapText="1"/>
    </xf>
    <xf numFmtId="0" fontId="37" fillId="5" borderId="3776" xfId="3" applyFont="1" applyFill="1" applyBorder="1" applyAlignment="1">
      <alignment horizontal="left" vertical="center"/>
    </xf>
    <xf numFmtId="0" fontId="22" fillId="5" borderId="3744" xfId="3" applyFont="1" applyFill="1" applyBorder="1" applyAlignment="1">
      <alignment horizontal="left" vertical="center" wrapText="1"/>
    </xf>
    <xf numFmtId="0" fontId="5" fillId="6" borderId="21" xfId="3" applyFont="1" applyFill="1" applyBorder="1" applyAlignment="1">
      <alignment horizontal="center" vertical="center" wrapText="1"/>
    </xf>
    <xf numFmtId="0" fontId="42" fillId="5" borderId="3744" xfId="3" applyFont="1" applyFill="1" applyBorder="1" applyAlignment="1">
      <alignment horizontal="left" vertical="center" wrapText="1"/>
    </xf>
    <xf numFmtId="0" fontId="22" fillId="0" borderId="3744" xfId="3" applyFont="1" applyBorder="1" applyAlignment="1">
      <alignment horizontal="center" vertical="center" wrapText="1"/>
    </xf>
    <xf numFmtId="0" fontId="42" fillId="0" borderId="3744" xfId="3" applyFont="1" applyBorder="1" applyAlignment="1">
      <alignment horizontal="center" vertical="center" wrapText="1"/>
    </xf>
    <xf numFmtId="0" fontId="41" fillId="0" borderId="3744" xfId="3" applyFont="1" applyBorder="1" applyAlignment="1">
      <alignment horizontal="left" vertical="center" wrapText="1"/>
    </xf>
    <xf numFmtId="0" fontId="26" fillId="0" borderId="3744" xfId="1" applyFont="1" applyBorder="1" applyAlignment="1">
      <alignment horizontal="left" vertical="center" wrapText="1"/>
    </xf>
    <xf numFmtId="0" fontId="42" fillId="0" borderId="3744" xfId="1" applyFont="1" applyBorder="1" applyAlignment="1">
      <alignment horizontal="center" vertical="center" wrapText="1"/>
    </xf>
    <xf numFmtId="0" fontId="26" fillId="0" borderId="3744" xfId="3" applyFont="1" applyBorder="1" applyAlignment="1">
      <alignment horizontal="center" vertical="center" wrapText="1"/>
    </xf>
    <xf numFmtId="0" fontId="42" fillId="6" borderId="3744" xfId="1" applyFont="1" applyFill="1" applyBorder="1" applyAlignment="1">
      <alignment horizontal="center" vertical="center" wrapText="1"/>
    </xf>
    <xf numFmtId="0" fontId="42" fillId="5" borderId="3744" xfId="1" applyFont="1" applyFill="1" applyBorder="1" applyAlignment="1">
      <alignment horizontal="left" vertical="center" wrapText="1"/>
    </xf>
    <xf numFmtId="0" fontId="42" fillId="5" borderId="3744" xfId="1" quotePrefix="1" applyFont="1" applyFill="1" applyBorder="1" applyAlignment="1">
      <alignment horizontal="left" vertical="center" wrapText="1"/>
    </xf>
    <xf numFmtId="0" fontId="22" fillId="5" borderId="3744" xfId="1" applyFont="1" applyFill="1" applyBorder="1" applyAlignment="1">
      <alignment horizontal="left" vertical="center" wrapText="1"/>
    </xf>
    <xf numFmtId="0" fontId="22" fillId="5" borderId="3744" xfId="1" quotePrefix="1" applyFont="1" applyFill="1" applyBorder="1" applyAlignment="1">
      <alignment horizontal="left" vertical="center" wrapText="1"/>
    </xf>
    <xf numFmtId="0" fontId="8" fillId="6" borderId="3744" xfId="1" applyFont="1" applyFill="1" applyBorder="1" applyAlignment="1">
      <alignment horizontal="center" vertical="center" wrapText="1"/>
    </xf>
    <xf numFmtId="0" fontId="22" fillId="5" borderId="3772" xfId="1" quotePrefix="1" applyFont="1" applyFill="1" applyBorder="1" applyAlignment="1">
      <alignment horizontal="left" vertical="center" wrapText="1"/>
    </xf>
    <xf numFmtId="0" fontId="22" fillId="6" borderId="3744" xfId="1" applyFont="1" applyFill="1" applyBorder="1" applyAlignment="1">
      <alignment horizontal="center" vertical="center" wrapText="1"/>
    </xf>
    <xf numFmtId="49" fontId="22" fillId="5" borderId="3744" xfId="1" applyNumberFormat="1" applyFont="1" applyFill="1" applyBorder="1" applyAlignment="1">
      <alignment horizontal="left" vertical="center" wrapText="1"/>
    </xf>
    <xf numFmtId="0" fontId="24" fillId="3" borderId="11" xfId="3" applyFont="1" applyFill="1" applyBorder="1" applyAlignment="1">
      <alignment horizontal="center" vertical="center" wrapText="1"/>
    </xf>
    <xf numFmtId="0" fontId="26" fillId="0" borderId="6" xfId="4" applyFont="1" applyBorder="1" applyAlignment="1">
      <alignment vertical="center" wrapText="1"/>
    </xf>
    <xf numFmtId="3" fontId="24" fillId="0" borderId="13" xfId="4" applyNumberFormat="1" applyFont="1" applyBorder="1" applyAlignment="1">
      <alignment vertical="center"/>
    </xf>
    <xf numFmtId="3" fontId="24" fillId="0" borderId="6" xfId="4" applyNumberFormat="1" applyFont="1" applyBorder="1" applyAlignment="1">
      <alignment vertical="center"/>
    </xf>
    <xf numFmtId="0" fontId="24" fillId="0" borderId="13" xfId="4" applyFont="1" applyBorder="1" applyAlignment="1">
      <alignment vertical="top"/>
    </xf>
    <xf numFmtId="3" fontId="24" fillId="0" borderId="13" xfId="3" applyNumberFormat="1" applyFont="1" applyBorder="1" applyAlignment="1">
      <alignment vertical="top"/>
    </xf>
    <xf numFmtId="0" fontId="22" fillId="5" borderId="104" xfId="1" quotePrefix="1" applyFont="1" applyFill="1" applyBorder="1" applyAlignment="1">
      <alignment horizontal="left" vertical="center" wrapText="1"/>
    </xf>
    <xf numFmtId="3" fontId="25" fillId="5" borderId="104" xfId="1" applyNumberFormat="1" applyFont="1" applyFill="1" applyBorder="1" applyAlignment="1">
      <alignment horizontal="right" vertical="center"/>
    </xf>
    <xf numFmtId="3" fontId="42" fillId="5" borderId="104" xfId="1" applyNumberFormat="1" applyFont="1" applyFill="1" applyBorder="1" applyAlignment="1">
      <alignment horizontal="right" vertical="center"/>
    </xf>
    <xf numFmtId="3" fontId="42" fillId="5" borderId="105" xfId="1" applyNumberFormat="1" applyFont="1" applyFill="1" applyBorder="1" applyAlignment="1">
      <alignment horizontal="right" vertical="center"/>
    </xf>
    <xf numFmtId="3" fontId="44" fillId="5" borderId="104" xfId="1" applyNumberFormat="1" applyFont="1" applyFill="1" applyBorder="1" applyAlignment="1">
      <alignment horizontal="right" vertical="center"/>
    </xf>
    <xf numFmtId="0" fontId="41" fillId="5" borderId="104" xfId="1" quotePrefix="1" applyFont="1" applyFill="1" applyBorder="1" applyAlignment="1">
      <alignment horizontal="center" vertical="center" wrapText="1"/>
    </xf>
    <xf numFmtId="49" fontId="22" fillId="5" borderId="104" xfId="1" applyNumberFormat="1" applyFont="1" applyFill="1" applyBorder="1" applyAlignment="1">
      <alignment vertical="center" wrapText="1"/>
    </xf>
    <xf numFmtId="0" fontId="41" fillId="6" borderId="104" xfId="1" quotePrefix="1" applyFont="1" applyFill="1" applyBorder="1" applyAlignment="1">
      <alignment horizontal="left" vertical="center" wrapText="1"/>
    </xf>
    <xf numFmtId="49" fontId="41" fillId="6" borderId="104" xfId="1" quotePrefix="1" applyNumberFormat="1" applyFont="1" applyFill="1" applyBorder="1" applyAlignment="1">
      <alignment horizontal="center" vertical="center" wrapText="1"/>
    </xf>
    <xf numFmtId="3" fontId="7" fillId="6" borderId="104" xfId="1" applyNumberFormat="1" applyFont="1" applyFill="1" applyBorder="1" applyAlignment="1">
      <alignment horizontal="right" vertical="center"/>
    </xf>
    <xf numFmtId="3" fontId="41" fillId="0" borderId="104" xfId="1" applyNumberFormat="1" applyFont="1" applyBorder="1" applyAlignment="1">
      <alignment horizontal="right" vertical="center"/>
    </xf>
    <xf numFmtId="0" fontId="21" fillId="0" borderId="104" xfId="1" applyFont="1" applyBorder="1" applyAlignment="1">
      <alignment horizontal="center" vertical="center" wrapText="1"/>
    </xf>
    <xf numFmtId="0" fontId="8" fillId="0" borderId="104" xfId="1" applyFont="1" applyBorder="1" applyAlignment="1">
      <alignment vertical="center" wrapText="1"/>
    </xf>
    <xf numFmtId="0" fontId="41" fillId="0" borderId="104" xfId="1" quotePrefix="1" applyFont="1" applyBorder="1" applyAlignment="1">
      <alignment horizontal="left" vertical="center" wrapText="1"/>
    </xf>
    <xf numFmtId="0" fontId="41" fillId="0" borderId="104" xfId="1" quotePrefix="1" applyFont="1" applyBorder="1" applyAlignment="1">
      <alignment horizontal="center" vertical="center" wrapText="1"/>
    </xf>
    <xf numFmtId="3" fontId="7" fillId="0" borderId="104" xfId="2" applyNumberFormat="1" applyFont="1" applyFill="1" applyBorder="1" applyAlignment="1">
      <alignment horizontal="right" vertical="center"/>
    </xf>
    <xf numFmtId="0" fontId="42" fillId="5" borderId="104" xfId="1" quotePrefix="1" applyFont="1" applyFill="1" applyBorder="1" applyAlignment="1">
      <alignment horizontal="left" vertical="center" wrapText="1"/>
    </xf>
    <xf numFmtId="0" fontId="26" fillId="0" borderId="104" xfId="3" applyFont="1" applyBorder="1" applyAlignment="1">
      <alignment horizontal="center" vertical="center" wrapText="1"/>
    </xf>
    <xf numFmtId="0" fontId="22" fillId="0" borderId="104" xfId="3" applyFont="1" applyBorder="1" applyAlignment="1">
      <alignment horizontal="left" vertical="center" wrapText="1"/>
    </xf>
    <xf numFmtId="0" fontId="26" fillId="0" borderId="104" xfId="1" quotePrefix="1" applyFont="1" applyBorder="1" applyAlignment="1">
      <alignment vertical="center" wrapText="1"/>
    </xf>
    <xf numFmtId="3" fontId="27" fillId="0" borderId="104" xfId="1" applyNumberFormat="1" applyFont="1" applyBorder="1" applyAlignment="1">
      <alignment horizontal="right" vertical="center"/>
    </xf>
    <xf numFmtId="3" fontId="27" fillId="0" borderId="105" xfId="1" applyNumberFormat="1" applyFont="1" applyBorder="1" applyAlignment="1">
      <alignment horizontal="right" vertical="center"/>
    </xf>
    <xf numFmtId="0" fontId="22" fillId="6" borderId="104" xfId="3" applyFont="1" applyFill="1" applyBorder="1" applyAlignment="1">
      <alignment horizontal="center" vertical="center" wrapText="1"/>
    </xf>
    <xf numFmtId="0" fontId="22" fillId="6" borderId="104" xfId="3" applyFont="1" applyFill="1" applyBorder="1" applyAlignment="1">
      <alignment vertical="center" wrapText="1"/>
    </xf>
    <xf numFmtId="0" fontId="12" fillId="6" borderId="104" xfId="3" applyFont="1" applyFill="1" applyBorder="1" applyAlignment="1">
      <alignment horizontal="center" vertical="center" wrapText="1"/>
    </xf>
    <xf numFmtId="0" fontId="9" fillId="0" borderId="104" xfId="3" applyFont="1" applyBorder="1" applyAlignment="1">
      <alignment vertical="center" wrapText="1"/>
    </xf>
    <xf numFmtId="0" fontId="9" fillId="6" borderId="104" xfId="3" applyFont="1" applyFill="1" applyBorder="1" applyAlignment="1">
      <alignment horizontal="center" vertical="center" wrapText="1"/>
    </xf>
    <xf numFmtId="3" fontId="10" fillId="0" borderId="104" xfId="2" applyNumberFormat="1" applyFont="1" applyFill="1" applyBorder="1" applyAlignment="1">
      <alignment horizontal="right" vertical="center"/>
    </xf>
    <xf numFmtId="3" fontId="9" fillId="0" borderId="104" xfId="1" applyNumberFormat="1" applyFont="1" applyBorder="1" applyAlignment="1">
      <alignment horizontal="right" vertical="center"/>
    </xf>
    <xf numFmtId="3" fontId="9" fillId="0" borderId="105" xfId="1" applyNumberFormat="1" applyFont="1" applyBorder="1" applyAlignment="1">
      <alignment horizontal="right" vertical="center"/>
    </xf>
    <xf numFmtId="0" fontId="42" fillId="6" borderId="104" xfId="3" applyFont="1" applyFill="1" applyBorder="1" applyAlignment="1">
      <alignment horizontal="center" vertical="center" wrapText="1"/>
    </xf>
    <xf numFmtId="0" fontId="22" fillId="5" borderId="104" xfId="3" applyFont="1" applyFill="1" applyBorder="1" applyAlignment="1">
      <alignment horizontal="left" vertical="center" wrapText="1"/>
    </xf>
    <xf numFmtId="0" fontId="22" fillId="6" borderId="104" xfId="3" applyFont="1" applyFill="1" applyBorder="1" applyAlignment="1">
      <alignment horizontal="left" vertical="center" wrapText="1"/>
    </xf>
    <xf numFmtId="0" fontId="26" fillId="6" borderId="104" xfId="3" applyFont="1" applyFill="1" applyBorder="1" applyAlignment="1">
      <alignment horizontal="left" vertical="center" wrapText="1"/>
    </xf>
    <xf numFmtId="0" fontId="26" fillId="6" borderId="104" xfId="3" applyFont="1" applyFill="1" applyBorder="1" applyAlignment="1">
      <alignment horizontal="center" vertical="center" wrapText="1"/>
    </xf>
    <xf numFmtId="3" fontId="27" fillId="6" borderId="104" xfId="1" applyNumberFormat="1" applyFont="1" applyFill="1" applyBorder="1" applyAlignment="1">
      <alignment horizontal="right" vertical="center"/>
    </xf>
    <xf numFmtId="3" fontId="26" fillId="6" borderId="104" xfId="1" applyNumberFormat="1" applyFont="1" applyFill="1" applyBorder="1" applyAlignment="1">
      <alignment horizontal="right" vertical="center"/>
    </xf>
    <xf numFmtId="3" fontId="26" fillId="6" borderId="105" xfId="1" applyNumberFormat="1" applyFont="1" applyFill="1" applyBorder="1" applyAlignment="1">
      <alignment horizontal="right" vertical="center"/>
    </xf>
    <xf numFmtId="0" fontId="42" fillId="5" borderId="104" xfId="3" applyFont="1" applyFill="1" applyBorder="1" applyAlignment="1">
      <alignment horizontal="left" vertical="center" wrapText="1"/>
    </xf>
    <xf numFmtId="0" fontId="37" fillId="5" borderId="81" xfId="3" applyFont="1" applyFill="1" applyBorder="1" applyAlignment="1">
      <alignment horizontal="left" vertical="center"/>
    </xf>
    <xf numFmtId="3" fontId="9" fillId="5" borderId="94" xfId="1" applyNumberFormat="1" applyFont="1" applyFill="1" applyBorder="1" applyAlignment="1">
      <alignment horizontal="right" vertical="center"/>
    </xf>
    <xf numFmtId="0" fontId="39" fillId="5" borderId="3418" xfId="3" applyFont="1" applyFill="1" applyBorder="1" applyAlignment="1">
      <alignment horizontal="left" vertical="center"/>
    </xf>
    <xf numFmtId="0" fontId="39" fillId="5" borderId="107" xfId="3" applyFont="1" applyFill="1" applyBorder="1" applyAlignment="1">
      <alignment horizontal="left" vertical="center"/>
    </xf>
    <xf numFmtId="0" fontId="38" fillId="5" borderId="97" xfId="3" applyFont="1" applyFill="1" applyBorder="1" applyAlignment="1">
      <alignment vertical="center"/>
    </xf>
    <xf numFmtId="0" fontId="39" fillId="5" borderId="2572" xfId="3" applyFont="1" applyFill="1" applyBorder="1" applyAlignment="1">
      <alignment horizontal="left" vertical="center"/>
    </xf>
    <xf numFmtId="0" fontId="39" fillId="5" borderId="3779" xfId="3" applyFont="1" applyFill="1" applyBorder="1" applyAlignment="1">
      <alignment horizontal="left" vertical="center"/>
    </xf>
    <xf numFmtId="0" fontId="39" fillId="5" borderId="3780" xfId="3" applyFont="1" applyFill="1" applyBorder="1" applyAlignment="1">
      <alignment horizontal="left" vertical="center"/>
    </xf>
    <xf numFmtId="3" fontId="39" fillId="5" borderId="2122" xfId="1" applyNumberFormat="1" applyFont="1" applyFill="1" applyBorder="1" applyAlignment="1">
      <alignment horizontal="right" vertical="center"/>
    </xf>
    <xf numFmtId="3" fontId="42" fillId="5" borderId="3781" xfId="1" applyNumberFormat="1" applyFont="1" applyFill="1" applyBorder="1" applyAlignment="1">
      <alignment horizontal="right" vertical="center"/>
    </xf>
    <xf numFmtId="3" fontId="41" fillId="0" borderId="3781" xfId="1" applyNumberFormat="1" applyFont="1" applyBorder="1" applyAlignment="1">
      <alignment horizontal="right" vertical="center"/>
    </xf>
    <xf numFmtId="3" fontId="88" fillId="4" borderId="3781" xfId="1" applyNumberFormat="1" applyFont="1" applyFill="1" applyBorder="1" applyAlignment="1">
      <alignment horizontal="right" vertical="center"/>
    </xf>
    <xf numFmtId="3" fontId="44" fillId="5" borderId="3781" xfId="1" applyNumberFormat="1" applyFont="1" applyFill="1" applyBorder="1" applyAlignment="1">
      <alignment horizontal="right" vertical="center"/>
    </xf>
    <xf numFmtId="3" fontId="45" fillId="4" borderId="3781" xfId="1" applyNumberFormat="1" applyFont="1" applyFill="1" applyBorder="1" applyAlignment="1">
      <alignment horizontal="right" vertical="center"/>
    </xf>
    <xf numFmtId="3" fontId="25" fillId="5" borderId="3781" xfId="1" applyNumberFormat="1" applyFont="1" applyFill="1" applyBorder="1" applyAlignment="1">
      <alignment horizontal="right" vertical="center"/>
    </xf>
    <xf numFmtId="3" fontId="89" fillId="4" borderId="3781" xfId="1" applyNumberFormat="1" applyFont="1" applyFill="1" applyBorder="1" applyAlignment="1">
      <alignment horizontal="right" vertical="center"/>
    </xf>
    <xf numFmtId="0" fontId="31" fillId="0" borderId="3744" xfId="1" applyFont="1" applyBorder="1" applyAlignment="1">
      <alignment horizontal="left" vertical="center" wrapText="1"/>
    </xf>
    <xf numFmtId="3" fontId="26" fillId="0" borderId="3781" xfId="1" applyNumberFormat="1" applyFont="1" applyBorder="1" applyAlignment="1">
      <alignment horizontal="right" vertical="center"/>
    </xf>
    <xf numFmtId="3" fontId="26" fillId="6" borderId="3781" xfId="1" applyNumberFormat="1" applyFont="1" applyFill="1" applyBorder="1" applyAlignment="1">
      <alignment horizontal="right" vertical="center"/>
    </xf>
    <xf numFmtId="3" fontId="9" fillId="0" borderId="3781" xfId="1" applyNumberFormat="1" applyFont="1" applyBorder="1" applyAlignment="1">
      <alignment horizontal="right" vertical="center"/>
    </xf>
    <xf numFmtId="3" fontId="22" fillId="5" borderId="3781" xfId="1" applyNumberFormat="1" applyFont="1" applyFill="1" applyBorder="1" applyAlignment="1">
      <alignment horizontal="right" vertical="center"/>
    </xf>
    <xf numFmtId="3" fontId="7" fillId="6" borderId="3781" xfId="1" applyNumberFormat="1" applyFont="1" applyFill="1" applyBorder="1" applyAlignment="1">
      <alignment horizontal="right" vertical="center"/>
    </xf>
    <xf numFmtId="3" fontId="41" fillId="6" borderId="3781" xfId="1" applyNumberFormat="1" applyFont="1" applyFill="1" applyBorder="1" applyAlignment="1">
      <alignment horizontal="right" vertical="center"/>
    </xf>
    <xf numFmtId="3" fontId="9" fillId="6" borderId="3781" xfId="1" applyNumberFormat="1" applyFont="1" applyFill="1" applyBorder="1" applyAlignment="1">
      <alignment horizontal="right" vertical="center"/>
    </xf>
    <xf numFmtId="0" fontId="43" fillId="6" borderId="3744" xfId="3" applyFont="1" applyFill="1" applyBorder="1" applyAlignment="1">
      <alignment vertical="center" wrapText="1"/>
    </xf>
    <xf numFmtId="0" fontId="39" fillId="5" borderId="3782" xfId="3" applyFont="1" applyFill="1" applyBorder="1" applyAlignment="1">
      <alignment horizontal="left" vertical="center"/>
    </xf>
    <xf numFmtId="3" fontId="24" fillId="0" borderId="13" xfId="4" applyNumberFormat="1" applyFont="1" applyBorder="1"/>
    <xf numFmtId="0" fontId="24" fillId="0" borderId="13" xfId="4" applyFont="1" applyBorder="1"/>
    <xf numFmtId="0" fontId="24" fillId="0" borderId="6" xfId="4" applyFont="1" applyBorder="1"/>
    <xf numFmtId="3" fontId="24" fillId="0" borderId="6" xfId="4" applyNumberFormat="1" applyFont="1" applyBorder="1"/>
    <xf numFmtId="49" fontId="41" fillId="0" borderId="3783" xfId="7" applyNumberFormat="1" applyFont="1" applyFill="1" applyBorder="1" applyAlignment="1" applyProtection="1">
      <alignment horizontal="center" vertical="center" wrapText="1"/>
      <protection locked="0"/>
    </xf>
    <xf numFmtId="3" fontId="43" fillId="0" borderId="3784" xfId="7" applyNumberFormat="1" applyFont="1" applyFill="1" applyBorder="1" applyAlignment="1" applyProtection="1">
      <alignment horizontal="center" vertical="center"/>
      <protection locked="0"/>
    </xf>
    <xf numFmtId="3" fontId="41" fillId="0" borderId="3784" xfId="7" applyNumberFormat="1" applyFont="1" applyFill="1" applyBorder="1" applyAlignment="1" applyProtection="1">
      <alignment horizontal="center" vertical="center"/>
      <protection locked="0"/>
    </xf>
    <xf numFmtId="3" fontId="41" fillId="0" borderId="3784" xfId="7" applyNumberFormat="1" applyFont="1" applyFill="1" applyBorder="1" applyAlignment="1" applyProtection="1">
      <alignment horizontal="left" vertical="center"/>
      <protection locked="0"/>
    </xf>
    <xf numFmtId="49" fontId="41" fillId="0" borderId="3785" xfId="7" applyNumberFormat="1" applyFont="1" applyFill="1" applyBorder="1" applyAlignment="1" applyProtection="1">
      <alignment horizontal="left" vertical="center" wrapText="1"/>
      <protection locked="0"/>
    </xf>
    <xf numFmtId="0" fontId="53" fillId="0" borderId="0" xfId="3" applyFont="1" applyAlignment="1">
      <alignment vertical="center" wrapText="1"/>
    </xf>
    <xf numFmtId="49" fontId="90" fillId="0" borderId="0" xfId="3" applyNumberFormat="1" applyFont="1" applyAlignment="1">
      <alignment horizontal="center" vertical="center" wrapText="1"/>
    </xf>
    <xf numFmtId="0" fontId="7" fillId="0" borderId="0" xfId="3" applyAlignment="1">
      <alignment horizontal="right"/>
    </xf>
    <xf numFmtId="0" fontId="94" fillId="20" borderId="3789" xfId="3" applyFont="1" applyFill="1" applyBorder="1" applyAlignment="1">
      <alignment horizontal="center" vertical="center" wrapText="1"/>
    </xf>
    <xf numFmtId="0" fontId="94" fillId="20" borderId="3781" xfId="3" applyFont="1" applyFill="1" applyBorder="1" applyAlignment="1">
      <alignment horizontal="center" vertical="center" wrapText="1"/>
    </xf>
    <xf numFmtId="49" fontId="98" fillId="18" borderId="3789" xfId="3" applyNumberFormat="1" applyFont="1" applyFill="1" applyBorder="1" applyAlignment="1">
      <alignment horizontal="center" vertical="center" wrapText="1"/>
    </xf>
    <xf numFmtId="3" fontId="99" fillId="18" borderId="3789" xfId="3" applyNumberFormat="1" applyFont="1" applyFill="1" applyBorder="1" applyAlignment="1">
      <alignment vertical="center"/>
    </xf>
    <xf numFmtId="3" fontId="99" fillId="18" borderId="3781" xfId="3" applyNumberFormat="1" applyFont="1" applyFill="1" applyBorder="1" applyAlignment="1">
      <alignment vertical="center"/>
    </xf>
    <xf numFmtId="0" fontId="100" fillId="0" borderId="0" xfId="3" applyFont="1"/>
    <xf numFmtId="49" fontId="101" fillId="5" borderId="3789" xfId="3" applyNumberFormat="1" applyFont="1" applyFill="1" applyBorder="1" applyAlignment="1">
      <alignment horizontal="center" vertical="center" wrapText="1"/>
    </xf>
    <xf numFmtId="3" fontId="102" fillId="5" borderId="3789" xfId="3" applyNumberFormat="1" applyFont="1" applyFill="1" applyBorder="1" applyAlignment="1">
      <alignment vertical="center"/>
    </xf>
    <xf numFmtId="3" fontId="102" fillId="5" borderId="3781" xfId="3" applyNumberFormat="1" applyFont="1" applyFill="1" applyBorder="1" applyAlignment="1">
      <alignment vertical="center"/>
    </xf>
    <xf numFmtId="49" fontId="96" fillId="0" borderId="3789" xfId="3" applyNumberFormat="1" applyFont="1" applyBorder="1" applyAlignment="1">
      <alignment horizontal="center" vertical="center"/>
    </xf>
    <xf numFmtId="3" fontId="96" fillId="0" borderId="3789" xfId="3" applyNumberFormat="1" applyFont="1" applyBorder="1" applyAlignment="1">
      <alignment vertical="center"/>
    </xf>
    <xf numFmtId="3" fontId="96" fillId="0" borderId="3781" xfId="3" applyNumberFormat="1" applyFont="1" applyBorder="1" applyAlignment="1">
      <alignment vertical="center"/>
    </xf>
    <xf numFmtId="49" fontId="101" fillId="5" borderId="3789" xfId="3" applyNumberFormat="1" applyFont="1" applyFill="1" applyBorder="1" applyAlignment="1">
      <alignment horizontal="center" vertical="center"/>
    </xf>
    <xf numFmtId="0" fontId="96" fillId="0" borderId="3790" xfId="3" applyFont="1" applyBorder="1" applyAlignment="1">
      <alignment horizontal="center" vertical="center"/>
    </xf>
    <xf numFmtId="0" fontId="96" fillId="0" borderId="3789" xfId="3" applyFont="1" applyBorder="1" applyAlignment="1">
      <alignment horizontal="center" vertical="center"/>
    </xf>
    <xf numFmtId="49" fontId="92" fillId="18" borderId="3789" xfId="3" applyNumberFormat="1" applyFont="1" applyFill="1" applyBorder="1" applyAlignment="1">
      <alignment horizontal="center" vertical="center" wrapText="1"/>
    </xf>
    <xf numFmtId="3" fontId="84" fillId="18" borderId="3789" xfId="3" applyNumberFormat="1" applyFont="1" applyFill="1" applyBorder="1" applyAlignment="1">
      <alignment vertical="center"/>
    </xf>
    <xf numFmtId="3" fontId="84" fillId="18" borderId="3781" xfId="3" applyNumberFormat="1" applyFont="1" applyFill="1" applyBorder="1" applyAlignment="1">
      <alignment vertical="center"/>
    </xf>
    <xf numFmtId="3" fontId="91" fillId="0" borderId="0" xfId="3" applyNumberFormat="1" applyFont="1"/>
    <xf numFmtId="0" fontId="91" fillId="0" borderId="0" xfId="3" applyFont="1"/>
    <xf numFmtId="49" fontId="90" fillId="5" borderId="3789" xfId="3" applyNumberFormat="1" applyFont="1" applyFill="1" applyBorder="1" applyAlignment="1">
      <alignment horizontal="center" vertical="center" wrapText="1"/>
    </xf>
    <xf numFmtId="3" fontId="103" fillId="5" borderId="3789" xfId="3" applyNumberFormat="1" applyFont="1" applyFill="1" applyBorder="1" applyAlignment="1">
      <alignment vertical="center"/>
    </xf>
    <xf numFmtId="3" fontId="103" fillId="5" borderId="3781" xfId="3" applyNumberFormat="1" applyFont="1" applyFill="1" applyBorder="1" applyAlignment="1">
      <alignment vertical="center"/>
    </xf>
    <xf numFmtId="49" fontId="53" fillId="0" borderId="3789" xfId="3" applyNumberFormat="1" applyFont="1" applyBorder="1" applyAlignment="1">
      <alignment horizontal="center" vertical="center" wrapText="1"/>
    </xf>
    <xf numFmtId="3" fontId="58" fillId="0" borderId="3789" xfId="3" applyNumberFormat="1" applyFont="1" applyBorder="1" applyAlignment="1">
      <alignment vertical="center"/>
    </xf>
    <xf numFmtId="3" fontId="58" fillId="0" borderId="3781" xfId="3" applyNumberFormat="1" applyFont="1" applyBorder="1" applyAlignment="1">
      <alignment vertical="center"/>
    </xf>
    <xf numFmtId="49" fontId="64" fillId="0" borderId="3789" xfId="3" applyNumberFormat="1" applyFont="1" applyBorder="1" applyAlignment="1">
      <alignment horizontal="center" vertical="center"/>
    </xf>
    <xf numFmtId="3" fontId="64" fillId="0" borderId="3789" xfId="3" applyNumberFormat="1" applyFont="1" applyBorder="1" applyAlignment="1">
      <alignment vertical="center"/>
    </xf>
    <xf numFmtId="3" fontId="64" fillId="0" borderId="3781" xfId="3" applyNumberFormat="1" applyFont="1" applyBorder="1" applyAlignment="1">
      <alignment vertical="center"/>
    </xf>
    <xf numFmtId="49" fontId="90" fillId="5" borderId="3789" xfId="3" applyNumberFormat="1" applyFont="1" applyFill="1" applyBorder="1" applyAlignment="1">
      <alignment horizontal="center" vertical="center"/>
    </xf>
    <xf numFmtId="0" fontId="64" fillId="0" borderId="3789" xfId="3" applyFont="1" applyBorder="1" applyAlignment="1">
      <alignment horizontal="center" vertical="center"/>
    </xf>
    <xf numFmtId="49" fontId="96" fillId="0" borderId="3782" xfId="3" applyNumberFormat="1" applyFont="1" applyBorder="1" applyAlignment="1">
      <alignment vertical="center"/>
    </xf>
    <xf numFmtId="0" fontId="96" fillId="0" borderId="3789" xfId="3" applyFont="1" applyBorder="1" applyAlignment="1">
      <alignment vertical="center" wrapText="1"/>
    </xf>
    <xf numFmtId="0" fontId="96" fillId="0" borderId="3789" xfId="3" applyFont="1" applyBorder="1" applyAlignment="1">
      <alignment vertical="center"/>
    </xf>
    <xf numFmtId="49" fontId="96" fillId="0" borderId="3789" xfId="3" applyNumberFormat="1" applyFont="1" applyBorder="1" applyAlignment="1">
      <alignment vertical="center"/>
    </xf>
    <xf numFmtId="49" fontId="90" fillId="5" borderId="104" xfId="3" applyNumberFormat="1" applyFont="1" applyFill="1" applyBorder="1" applyAlignment="1">
      <alignment horizontal="center" vertical="center"/>
    </xf>
    <xf numFmtId="3" fontId="103" fillId="5" borderId="104" xfId="3" applyNumberFormat="1" applyFont="1" applyFill="1" applyBorder="1" applyAlignment="1">
      <alignment vertical="center"/>
    </xf>
    <xf numFmtId="3" fontId="103" fillId="5" borderId="105" xfId="3" applyNumberFormat="1" applyFont="1" applyFill="1" applyBorder="1" applyAlignment="1">
      <alignment vertical="center"/>
    </xf>
    <xf numFmtId="0" fontId="97" fillId="0" borderId="3789" xfId="3" applyFont="1" applyBorder="1" applyAlignment="1">
      <alignment vertical="center" wrapText="1"/>
    </xf>
    <xf numFmtId="49" fontId="64" fillId="0" borderId="3772" xfId="3" applyNumberFormat="1" applyFont="1" applyBorder="1" applyAlignment="1">
      <alignment horizontal="center" vertical="center"/>
    </xf>
    <xf numFmtId="3" fontId="64" fillId="0" borderId="3772" xfId="3" applyNumberFormat="1" applyFont="1" applyBorder="1" applyAlignment="1">
      <alignment vertical="center"/>
    </xf>
    <xf numFmtId="3" fontId="64" fillId="0" borderId="3773" xfId="3" applyNumberFormat="1" applyFont="1" applyBorder="1" applyAlignment="1">
      <alignment vertical="center"/>
    </xf>
    <xf numFmtId="49" fontId="64" fillId="0" borderId="3789" xfId="3" applyNumberFormat="1" applyFont="1" applyBorder="1" applyAlignment="1">
      <alignment horizontal="center" vertical="center" wrapText="1"/>
    </xf>
    <xf numFmtId="49" fontId="104" fillId="0" borderId="3789" xfId="3" applyNumberFormat="1" applyFont="1" applyBorder="1" applyAlignment="1">
      <alignment horizontal="center" vertical="center" wrapText="1"/>
    </xf>
    <xf numFmtId="3" fontId="97" fillId="0" borderId="3789" xfId="3" applyNumberFormat="1" applyFont="1" applyBorder="1" applyAlignment="1">
      <alignment vertical="center"/>
    </xf>
    <xf numFmtId="3" fontId="97" fillId="0" borderId="3781" xfId="3" applyNumberFormat="1" applyFont="1" applyBorder="1" applyAlignment="1">
      <alignment vertical="center"/>
    </xf>
    <xf numFmtId="49" fontId="96" fillId="0" borderId="102" xfId="3" applyNumberFormat="1" applyFont="1" applyBorder="1" applyAlignment="1">
      <alignment vertical="center"/>
    </xf>
    <xf numFmtId="0" fontId="97" fillId="0" borderId="100" xfId="3" applyFont="1" applyBorder="1" applyAlignment="1">
      <alignment vertical="center" wrapText="1"/>
    </xf>
    <xf numFmtId="0" fontId="96" fillId="0" borderId="100" xfId="3" applyFont="1" applyBorder="1" applyAlignment="1">
      <alignment vertical="center"/>
    </xf>
    <xf numFmtId="49" fontId="96" fillId="0" borderId="100" xfId="3" applyNumberFormat="1" applyFont="1" applyBorder="1" applyAlignment="1">
      <alignment vertical="center"/>
    </xf>
    <xf numFmtId="49" fontId="96" fillId="0" borderId="3796" xfId="3" applyNumberFormat="1" applyFont="1" applyBorder="1" applyAlignment="1">
      <alignment vertical="center"/>
    </xf>
    <xf numFmtId="0" fontId="97" fillId="0" borderId="3772" xfId="3" applyFont="1" applyBorder="1" applyAlignment="1">
      <alignment vertical="center" wrapText="1"/>
    </xf>
    <xf numFmtId="0" fontId="96" fillId="0" borderId="3772" xfId="3" applyFont="1" applyBorder="1" applyAlignment="1">
      <alignment vertical="center"/>
    </xf>
    <xf numFmtId="49" fontId="96" fillId="0" borderId="3772" xfId="3" applyNumberFormat="1" applyFont="1" applyBorder="1" applyAlignment="1">
      <alignment vertical="center"/>
    </xf>
    <xf numFmtId="0" fontId="91" fillId="0" borderId="3789" xfId="3" applyFont="1" applyBorder="1" applyAlignment="1">
      <alignment horizontal="center"/>
    </xf>
    <xf numFmtId="0" fontId="91" fillId="0" borderId="0" xfId="3" applyFont="1" applyAlignment="1">
      <alignment horizontal="center"/>
    </xf>
    <xf numFmtId="0" fontId="96" fillId="0" borderId="104" xfId="3" applyFont="1" applyBorder="1" applyAlignment="1">
      <alignment horizontal="center" vertical="center"/>
    </xf>
    <xf numFmtId="49" fontId="96" fillId="0" borderId="104" xfId="3" applyNumberFormat="1" applyFont="1" applyBorder="1" applyAlignment="1">
      <alignment horizontal="center" vertical="center"/>
    </xf>
    <xf numFmtId="3" fontId="96" fillId="0" borderId="3772" xfId="3" applyNumberFormat="1" applyFont="1" applyBorder="1" applyAlignment="1">
      <alignment vertical="center"/>
    </xf>
    <xf numFmtId="3" fontId="96" fillId="0" borderId="3773" xfId="3" applyNumberFormat="1" applyFont="1" applyBorder="1" applyAlignment="1">
      <alignment vertical="center"/>
    </xf>
    <xf numFmtId="3" fontId="11" fillId="0" borderId="0" xfId="3" applyNumberFormat="1" applyFont="1"/>
    <xf numFmtId="0" fontId="11" fillId="0" borderId="0" xfId="3" applyFont="1"/>
    <xf numFmtId="0" fontId="6" fillId="0" borderId="0" xfId="3" applyFont="1"/>
    <xf numFmtId="3" fontId="10" fillId="0" borderId="0" xfId="3" applyNumberFormat="1" applyFont="1" applyAlignment="1">
      <alignment horizontal="right"/>
    </xf>
    <xf numFmtId="0" fontId="64" fillId="0" borderId="104" xfId="3" applyFont="1" applyBorder="1" applyAlignment="1">
      <alignment horizontal="center" vertical="center"/>
    </xf>
    <xf numFmtId="3" fontId="64" fillId="0" borderId="104" xfId="3" applyNumberFormat="1" applyFont="1" applyBorder="1" applyAlignment="1">
      <alignment vertical="center"/>
    </xf>
    <xf numFmtId="3" fontId="64" fillId="0" borderId="105" xfId="3" applyNumberFormat="1" applyFont="1" applyBorder="1" applyAlignment="1">
      <alignment vertical="center"/>
    </xf>
    <xf numFmtId="49" fontId="45" fillId="21" borderId="46" xfId="3" applyNumberFormat="1" applyFont="1" applyFill="1" applyBorder="1" applyAlignment="1">
      <alignment horizontal="center" vertical="center"/>
    </xf>
    <xf numFmtId="3" fontId="45" fillId="21" borderId="40" xfId="3" applyNumberFormat="1" applyFont="1" applyFill="1" applyBorder="1" applyAlignment="1">
      <alignment vertical="center"/>
    </xf>
    <xf numFmtId="3" fontId="45" fillId="21" borderId="36" xfId="3" applyNumberFormat="1" applyFont="1" applyFill="1" applyBorder="1" applyAlignment="1">
      <alignment vertical="center"/>
    </xf>
    <xf numFmtId="3" fontId="43" fillId="20" borderId="40" xfId="3" applyNumberFormat="1" applyFont="1" applyFill="1" applyBorder="1" applyAlignment="1">
      <alignment vertical="center"/>
    </xf>
    <xf numFmtId="3" fontId="43" fillId="20" borderId="36" xfId="3" applyNumberFormat="1" applyFont="1" applyFill="1" applyBorder="1" applyAlignment="1">
      <alignment vertical="center"/>
    </xf>
    <xf numFmtId="3" fontId="7" fillId="0" borderId="0" xfId="3" applyNumberFormat="1" applyAlignment="1">
      <alignment horizontal="right"/>
    </xf>
    <xf numFmtId="0" fontId="7" fillId="0" borderId="0" xfId="3" applyAlignment="1">
      <alignment horizontal="center"/>
    </xf>
    <xf numFmtId="3" fontId="7" fillId="0" borderId="0" xfId="3" applyNumberFormat="1" applyAlignment="1">
      <alignment horizontal="center"/>
    </xf>
    <xf numFmtId="0" fontId="45" fillId="0" borderId="0" xfId="3" applyFont="1" applyAlignment="1">
      <alignment horizontal="right" vertical="center"/>
    </xf>
    <xf numFmtId="3" fontId="88" fillId="0" borderId="0" xfId="3" applyNumberFormat="1" applyFont="1"/>
    <xf numFmtId="0" fontId="45" fillId="0" borderId="0" xfId="3" applyFont="1" applyAlignment="1">
      <alignment horizontal="right"/>
    </xf>
    <xf numFmtId="0" fontId="42" fillId="0" borderId="0" xfId="3" applyFont="1" applyAlignment="1">
      <alignment horizontal="right"/>
    </xf>
    <xf numFmtId="0" fontId="43" fillId="0" borderId="0" xfId="3" applyFont="1" applyAlignment="1">
      <alignment horizontal="right"/>
    </xf>
    <xf numFmtId="0" fontId="41" fillId="0" borderId="0" xfId="3" applyFont="1" applyAlignment="1">
      <alignment horizontal="right"/>
    </xf>
    <xf numFmtId="3" fontId="44" fillId="0" borderId="0" xfId="3" applyNumberFormat="1" applyFont="1"/>
    <xf numFmtId="0" fontId="12" fillId="0" borderId="0" xfId="3" applyFont="1" applyAlignment="1">
      <alignment horizontal="right"/>
    </xf>
    <xf numFmtId="3" fontId="105" fillId="0" borderId="0" xfId="3" applyNumberFormat="1" applyFont="1"/>
    <xf numFmtId="0" fontId="5" fillId="0" borderId="0" xfId="3" applyFont="1" applyAlignment="1">
      <alignment horizontal="right"/>
    </xf>
    <xf numFmtId="0" fontId="106" fillId="0" borderId="0" xfId="3" applyFont="1" applyAlignment="1">
      <alignment horizontal="left"/>
    </xf>
    <xf numFmtId="3" fontId="107" fillId="0" borderId="0" xfId="3" applyNumberFormat="1" applyFont="1"/>
    <xf numFmtId="0" fontId="12" fillId="0" borderId="0" xfId="3" applyFont="1" applyAlignment="1">
      <alignment horizontal="right" vertical="center"/>
    </xf>
    <xf numFmtId="0" fontId="8" fillId="0" borderId="0" xfId="3" applyFont="1" applyAlignment="1">
      <alignment horizontal="right" vertical="center"/>
    </xf>
    <xf numFmtId="0" fontId="8" fillId="0" borderId="0" xfId="3" applyFont="1" applyAlignment="1">
      <alignment horizontal="right"/>
    </xf>
    <xf numFmtId="0" fontId="9" fillId="0" borderId="0" xfId="3" applyFont="1" applyAlignment="1">
      <alignment horizontal="right"/>
    </xf>
    <xf numFmtId="0" fontId="12" fillId="0" borderId="0" xfId="3" applyFont="1" applyAlignment="1">
      <alignment horizontal="left"/>
    </xf>
    <xf numFmtId="0" fontId="7" fillId="0" borderId="0" xfId="3" applyAlignment="1">
      <alignment horizontal="left"/>
    </xf>
    <xf numFmtId="0" fontId="43" fillId="3" borderId="3789" xfId="3" applyFont="1" applyFill="1" applyBorder="1" applyAlignment="1">
      <alignment horizontal="center" vertical="center"/>
    </xf>
    <xf numFmtId="0" fontId="41" fillId="0" borderId="106" xfId="3" applyFont="1" applyBorder="1" applyAlignment="1">
      <alignment horizontal="center" vertical="center"/>
    </xf>
    <xf numFmtId="0" fontId="41" fillId="0" borderId="3789" xfId="3" applyFont="1" applyBorder="1" applyAlignment="1">
      <alignment horizontal="center" vertical="center"/>
    </xf>
    <xf numFmtId="3" fontId="41" fillId="0" borderId="3789" xfId="3" applyNumberFormat="1" applyFont="1" applyBorder="1" applyAlignment="1">
      <alignment horizontal="right" vertical="center" wrapText="1"/>
    </xf>
    <xf numFmtId="3" fontId="41" fillId="0" borderId="3789" xfId="3" applyNumberFormat="1" applyFont="1" applyBorder="1" applyAlignment="1">
      <alignment horizontal="right" vertical="center"/>
    </xf>
    <xf numFmtId="0" fontId="41" fillId="0" borderId="3781" xfId="3" applyFont="1" applyBorder="1" applyAlignment="1">
      <alignment vertical="center" wrapText="1"/>
    </xf>
    <xf numFmtId="3" fontId="14" fillId="0" borderId="0" xfId="3" applyNumberFormat="1" applyFont="1"/>
    <xf numFmtId="3" fontId="43" fillId="3" borderId="3801" xfId="3" applyNumberFormat="1" applyFont="1" applyFill="1" applyBorder="1" applyAlignment="1">
      <alignment horizontal="right" vertical="center"/>
    </xf>
    <xf numFmtId="3" fontId="43" fillId="3" borderId="3802" xfId="3" applyNumberFormat="1" applyFont="1" applyFill="1" applyBorder="1" applyAlignment="1">
      <alignment vertical="center"/>
    </xf>
    <xf numFmtId="0" fontId="43" fillId="3" borderId="3784" xfId="3" applyFont="1" applyFill="1" applyBorder="1" applyAlignment="1">
      <alignment horizontal="center" vertical="center"/>
    </xf>
    <xf numFmtId="0" fontId="41" fillId="0" borderId="3784" xfId="3" applyFont="1" applyBorder="1" applyAlignment="1">
      <alignment horizontal="center" vertical="center"/>
    </xf>
    <xf numFmtId="3" fontId="41" fillId="0" borderId="3784" xfId="3" applyNumberFormat="1" applyFont="1" applyBorder="1" applyAlignment="1">
      <alignment horizontal="right" vertical="center"/>
    </xf>
    <xf numFmtId="3" fontId="41" fillId="0" borderId="3784" xfId="3" applyNumberFormat="1" applyFont="1" applyBorder="1" applyAlignment="1">
      <alignment horizontal="right" vertical="center" wrapText="1"/>
    </xf>
    <xf numFmtId="3" fontId="7" fillId="0" borderId="3784" xfId="3" applyNumberFormat="1" applyBorder="1" applyAlignment="1">
      <alignment horizontal="right" vertical="center"/>
    </xf>
    <xf numFmtId="0" fontId="41" fillId="0" borderId="3772" xfId="3" applyFont="1" applyBorder="1" applyAlignment="1">
      <alignment horizontal="center" vertical="center"/>
    </xf>
    <xf numFmtId="3" fontId="41" fillId="0" borderId="3772" xfId="3" applyNumberFormat="1" applyFont="1" applyBorder="1" applyAlignment="1">
      <alignment horizontal="right" vertical="center"/>
    </xf>
    <xf numFmtId="0" fontId="41" fillId="0" borderId="3803" xfId="3" applyFont="1" applyBorder="1" applyAlignment="1">
      <alignment horizontal="center" vertical="center"/>
    </xf>
    <xf numFmtId="0" fontId="88" fillId="0" borderId="0" xfId="3" applyFont="1"/>
    <xf numFmtId="0" fontId="105" fillId="0" borderId="0" xfId="3" applyFont="1" applyAlignment="1">
      <alignment horizontal="right"/>
    </xf>
    <xf numFmtId="3" fontId="105" fillId="0" borderId="0" xfId="3" applyNumberFormat="1" applyFont="1" applyAlignment="1">
      <alignment vertical="center"/>
    </xf>
    <xf numFmtId="3" fontId="10" fillId="0" borderId="0" xfId="3" applyNumberFormat="1" applyFont="1" applyAlignment="1">
      <alignment vertical="center"/>
    </xf>
    <xf numFmtId="0" fontId="105" fillId="0" borderId="0" xfId="3" applyFont="1"/>
    <xf numFmtId="3" fontId="6" fillId="0" borderId="0" xfId="3" applyNumberFormat="1" applyFont="1"/>
    <xf numFmtId="3" fontId="44" fillId="0" borderId="0" xfId="3" applyNumberFormat="1" applyFont="1" applyAlignment="1">
      <alignment horizontal="right"/>
    </xf>
    <xf numFmtId="3" fontId="44" fillId="0" borderId="0" xfId="3" applyNumberFormat="1" applyFont="1" applyAlignment="1">
      <alignment horizontal="center"/>
    </xf>
    <xf numFmtId="3" fontId="41" fillId="0" borderId="3804" xfId="3" applyNumberFormat="1" applyFont="1" applyBorder="1" applyAlignment="1">
      <alignment horizontal="left" vertical="center" wrapText="1"/>
    </xf>
    <xf numFmtId="3" fontId="43" fillId="3" borderId="3779" xfId="3" applyNumberFormat="1" applyFont="1" applyFill="1" applyBorder="1" applyAlignment="1">
      <alignment horizontal="right" vertical="center"/>
    </xf>
    <xf numFmtId="49" fontId="43" fillId="0" borderId="0" xfId="3" applyNumberFormat="1" applyFont="1" applyAlignment="1">
      <alignment horizontal="center" vertical="center"/>
    </xf>
    <xf numFmtId="3" fontId="43" fillId="0" borderId="0" xfId="3" applyNumberFormat="1" applyFont="1" applyAlignment="1">
      <alignment horizontal="right" vertical="center"/>
    </xf>
    <xf numFmtId="3" fontId="43" fillId="0" borderId="0" xfId="3" applyNumberFormat="1" applyFont="1" applyAlignment="1">
      <alignment vertical="center"/>
    </xf>
    <xf numFmtId="0" fontId="41" fillId="0" borderId="3796" xfId="3" applyFont="1" applyBorder="1" applyAlignment="1">
      <alignment horizontal="center" vertical="center"/>
    </xf>
    <xf numFmtId="3" fontId="41" fillId="0" borderId="105" xfId="3" applyNumberFormat="1" applyFont="1" applyBorder="1" applyAlignment="1">
      <alignment vertical="center" wrapText="1"/>
    </xf>
    <xf numFmtId="3" fontId="24" fillId="0" borderId="13" xfId="3" applyNumberFormat="1" applyFont="1" applyBorder="1" applyAlignment="1">
      <alignment horizontal="center" vertical="center"/>
    </xf>
    <xf numFmtId="0" fontId="24" fillId="0" borderId="6" xfId="4" applyFont="1" applyBorder="1" applyAlignment="1">
      <alignment horizontal="center" vertical="center"/>
    </xf>
    <xf numFmtId="3" fontId="24" fillId="0" borderId="6" xfId="4" applyNumberFormat="1" applyFont="1" applyBorder="1" applyAlignment="1">
      <alignment horizontal="center" vertical="center"/>
    </xf>
    <xf numFmtId="0" fontId="24" fillId="0" borderId="2" xfId="4" applyFont="1" applyBorder="1" applyAlignment="1">
      <alignment horizontal="center" vertical="center"/>
    </xf>
    <xf numFmtId="3" fontId="24" fillId="0" borderId="2" xfId="4" applyNumberFormat="1" applyFont="1" applyBorder="1" applyAlignment="1">
      <alignment horizontal="center" vertical="center"/>
    </xf>
    <xf numFmtId="0" fontId="26" fillId="0" borderId="2" xfId="4" applyFont="1" applyBorder="1" applyAlignment="1">
      <alignment horizontal="left" vertical="center" wrapText="1"/>
    </xf>
    <xf numFmtId="0" fontId="26" fillId="6" borderId="2" xfId="3" applyFont="1" applyFill="1" applyBorder="1" applyAlignment="1">
      <alignment horizontal="left" vertical="center" wrapText="1"/>
    </xf>
    <xf numFmtId="49" fontId="64" fillId="0" borderId="104" xfId="3" applyNumberFormat="1" applyFont="1" applyBorder="1" applyAlignment="1">
      <alignment horizontal="center" vertical="center"/>
    </xf>
    <xf numFmtId="3" fontId="24" fillId="0" borderId="2" xfId="4" applyNumberFormat="1" applyFont="1" applyBorder="1" applyAlignment="1">
      <alignment vertical="center"/>
    </xf>
    <xf numFmtId="0" fontId="24" fillId="0" borderId="6" xfId="4" applyFont="1" applyBorder="1" applyAlignment="1">
      <alignment vertical="top"/>
    </xf>
    <xf numFmtId="3" fontId="24" fillId="0" borderId="6" xfId="3" applyNumberFormat="1" applyFont="1" applyBorder="1" applyAlignment="1">
      <alignment horizontal="center"/>
    </xf>
    <xf numFmtId="3" fontId="24" fillId="0" borderId="6" xfId="3" applyNumberFormat="1" applyFont="1" applyBorder="1" applyAlignment="1">
      <alignment vertical="center"/>
    </xf>
    <xf numFmtId="3" fontId="24" fillId="0" borderId="6" xfId="3" applyNumberFormat="1" applyFont="1" applyBorder="1" applyAlignment="1">
      <alignment vertical="top"/>
    </xf>
    <xf numFmtId="3" fontId="84" fillId="18" borderId="3804" xfId="3" applyNumberFormat="1" applyFont="1" applyFill="1" applyBorder="1" applyAlignment="1">
      <alignment vertical="center"/>
    </xf>
    <xf numFmtId="3" fontId="103" fillId="5" borderId="3804" xfId="3" applyNumberFormat="1" applyFont="1" applyFill="1" applyBorder="1" applyAlignment="1">
      <alignment vertical="center"/>
    </xf>
    <xf numFmtId="3" fontId="58" fillId="0" borderId="3804" xfId="3" applyNumberFormat="1" applyFont="1" applyBorder="1" applyAlignment="1">
      <alignment vertical="center"/>
    </xf>
    <xf numFmtId="3" fontId="64" fillId="0" borderId="3804" xfId="3" applyNumberFormat="1" applyFont="1" applyBorder="1" applyAlignment="1">
      <alignment vertical="center"/>
    </xf>
    <xf numFmtId="3" fontId="45" fillId="21" borderId="3808" xfId="3" applyNumberFormat="1" applyFont="1" applyFill="1" applyBorder="1" applyAlignment="1">
      <alignment vertical="center"/>
    </xf>
    <xf numFmtId="3" fontId="45" fillId="21" borderId="3809" xfId="3" applyNumberFormat="1" applyFont="1" applyFill="1" applyBorder="1" applyAlignment="1">
      <alignment vertical="center"/>
    </xf>
    <xf numFmtId="49" fontId="64" fillId="0" borderId="106" xfId="3" applyNumberFormat="1" applyFont="1" applyBorder="1" applyAlignment="1">
      <alignment vertical="center"/>
    </xf>
    <xf numFmtId="49" fontId="64" fillId="0" borderId="102" xfId="3" applyNumberFormat="1" applyFont="1" applyBorder="1" applyAlignment="1">
      <alignment vertical="center"/>
    </xf>
    <xf numFmtId="49" fontId="64" fillId="0" borderId="3796" xfId="3" applyNumberFormat="1" applyFont="1" applyBorder="1" applyAlignment="1">
      <alignment vertical="center"/>
    </xf>
    <xf numFmtId="0" fontId="58" fillId="0" borderId="3807" xfId="3" applyFont="1" applyBorder="1" applyAlignment="1">
      <alignment vertical="center" wrapText="1"/>
    </xf>
    <xf numFmtId="0" fontId="58" fillId="0" borderId="3772" xfId="3" applyFont="1" applyBorder="1" applyAlignment="1">
      <alignment vertical="center" wrapText="1"/>
    </xf>
    <xf numFmtId="0" fontId="64" fillId="0" borderId="104" xfId="3" applyFont="1" applyBorder="1" applyAlignment="1">
      <alignment vertical="center"/>
    </xf>
    <xf numFmtId="0" fontId="64" fillId="0" borderId="3807" xfId="3" applyFont="1" applyBorder="1" applyAlignment="1">
      <alignment vertical="center"/>
    </xf>
    <xf numFmtId="0" fontId="64" fillId="0" borderId="3772" xfId="3" applyFont="1" applyBorder="1" applyAlignment="1">
      <alignment vertical="center"/>
    </xf>
    <xf numFmtId="49" fontId="64" fillId="0" borderId="104" xfId="3" applyNumberFormat="1" applyFont="1" applyBorder="1" applyAlignment="1">
      <alignment vertical="center"/>
    </xf>
    <xf numFmtId="49" fontId="64" fillId="0" borderId="3807" xfId="3" applyNumberFormat="1" applyFont="1" applyBorder="1" applyAlignment="1">
      <alignment vertical="center"/>
    </xf>
    <xf numFmtId="49" fontId="64" fillId="0" borderId="3772" xfId="3" applyNumberFormat="1" applyFont="1" applyBorder="1" applyAlignment="1">
      <alignment vertical="center"/>
    </xf>
    <xf numFmtId="0" fontId="58" fillId="0" borderId="104" xfId="3" applyFont="1" applyBorder="1" applyAlignment="1">
      <alignment vertical="center" wrapText="1"/>
    </xf>
    <xf numFmtId="49" fontId="64" fillId="0" borderId="3803" xfId="3" applyNumberFormat="1" applyFont="1" applyBorder="1" applyAlignment="1">
      <alignment vertical="center"/>
    </xf>
    <xf numFmtId="0" fontId="58" fillId="0" borderId="3789" xfId="3" applyFont="1" applyBorder="1" applyAlignment="1">
      <alignment vertical="center" wrapText="1"/>
    </xf>
    <xf numFmtId="0" fontId="64" fillId="0" borderId="3789" xfId="3" applyFont="1" applyBorder="1" applyAlignment="1">
      <alignment vertical="center"/>
    </xf>
    <xf numFmtId="49" fontId="64" fillId="0" borderId="3789" xfId="3" applyNumberFormat="1" applyFont="1" applyBorder="1" applyAlignment="1">
      <alignment vertical="center"/>
    </xf>
    <xf numFmtId="49" fontId="96" fillId="0" borderId="106" xfId="3" applyNumberFormat="1" applyFont="1" applyBorder="1" applyAlignment="1">
      <alignment vertical="center"/>
    </xf>
    <xf numFmtId="0" fontId="97" fillId="0" borderId="104" xfId="3" applyFont="1" applyBorder="1" applyAlignment="1">
      <alignment vertical="center" wrapText="1"/>
    </xf>
    <xf numFmtId="0" fontId="96" fillId="0" borderId="104" xfId="3" applyFont="1" applyBorder="1" applyAlignment="1">
      <alignment vertical="center"/>
    </xf>
    <xf numFmtId="49" fontId="96" fillId="0" borderId="104" xfId="3" applyNumberFormat="1" applyFont="1" applyBorder="1" applyAlignment="1">
      <alignment vertical="center"/>
    </xf>
    <xf numFmtId="3" fontId="96" fillId="0" borderId="104" xfId="3" applyNumberFormat="1" applyFont="1" applyBorder="1" applyAlignment="1">
      <alignment vertical="center"/>
    </xf>
    <xf numFmtId="3" fontId="96" fillId="0" borderId="105" xfId="3" applyNumberFormat="1" applyFont="1" applyBorder="1" applyAlignment="1">
      <alignment vertical="center"/>
    </xf>
    <xf numFmtId="49" fontId="95" fillId="20" borderId="106" xfId="3" applyNumberFormat="1" applyFont="1" applyFill="1" applyBorder="1" applyAlignment="1">
      <alignment horizontal="center" vertical="center"/>
    </xf>
    <xf numFmtId="49" fontId="95" fillId="20" borderId="104" xfId="3" applyNumberFormat="1" applyFont="1" applyFill="1" applyBorder="1" applyAlignment="1">
      <alignment horizontal="center" vertical="center"/>
    </xf>
    <xf numFmtId="0" fontId="52" fillId="20" borderId="104" xfId="3" applyFont="1" applyFill="1" applyBorder="1" applyAlignment="1">
      <alignment horizontal="center" vertical="center"/>
    </xf>
    <xf numFmtId="0" fontId="52" fillId="20" borderId="105" xfId="3" applyFont="1" applyFill="1" applyBorder="1" applyAlignment="1">
      <alignment horizontal="center" vertical="center"/>
    </xf>
    <xf numFmtId="3" fontId="43" fillId="21" borderId="3808" xfId="3" applyNumberFormat="1" applyFont="1" applyFill="1" applyBorder="1" applyAlignment="1">
      <alignment vertical="center"/>
    </xf>
    <xf numFmtId="3" fontId="43" fillId="21" borderId="3809" xfId="3" applyNumberFormat="1" applyFont="1" applyFill="1" applyBorder="1" applyAlignment="1">
      <alignment vertical="center"/>
    </xf>
    <xf numFmtId="49" fontId="50" fillId="0" borderId="3" xfId="3" applyNumberFormat="1" applyFont="1" applyBorder="1" applyAlignment="1">
      <alignment horizontal="center" vertical="center"/>
    </xf>
    <xf numFmtId="0" fontId="50" fillId="0" borderId="6" xfId="3" applyFont="1" applyBorder="1" applyAlignment="1">
      <alignment horizontal="center" vertical="center"/>
    </xf>
    <xf numFmtId="49" fontId="41" fillId="14" borderId="381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812" xfId="7" applyNumberFormat="1" applyFont="1" applyFill="1" applyBorder="1" applyAlignment="1" applyProtection="1">
      <alignment horizontal="left" vertical="center" wrapText="1"/>
      <protection locked="0"/>
    </xf>
    <xf numFmtId="49" fontId="43" fillId="15" borderId="381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8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802" xfId="7" applyNumberFormat="1" applyFont="1" applyFill="1" applyBorder="1" applyAlignment="1" applyProtection="1">
      <alignment horizontal="left" vertical="center" wrapText="1"/>
      <protection locked="0"/>
    </xf>
    <xf numFmtId="49" fontId="41" fillId="6" borderId="3814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3815" xfId="7" applyNumberFormat="1" applyFont="1" applyFill="1" applyBorder="1" applyAlignment="1" applyProtection="1">
      <alignment horizontal="left" vertical="center" wrapText="1"/>
      <protection locked="0"/>
    </xf>
    <xf numFmtId="3" fontId="41" fillId="6" borderId="1421" xfId="7" applyNumberFormat="1" applyFont="1" applyFill="1" applyBorder="1" applyAlignment="1" applyProtection="1">
      <alignment horizontal="right" vertical="center"/>
      <protection locked="0"/>
    </xf>
    <xf numFmtId="49" fontId="45" fillId="17" borderId="381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816" xfId="0" applyNumberFormat="1" applyFont="1" applyBorder="1" applyAlignment="1">
      <alignment vertical="center" wrapText="1"/>
    </xf>
    <xf numFmtId="49" fontId="41" fillId="14" borderId="381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81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81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816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820" xfId="7" applyNumberFormat="1" applyFont="1" applyFill="1" applyBorder="1" applyAlignment="1" applyProtection="1">
      <alignment horizontal="right" vertical="center"/>
      <protection locked="0"/>
    </xf>
    <xf numFmtId="49" fontId="41" fillId="19" borderId="3" xfId="7" applyNumberFormat="1" applyFont="1" applyFill="1" applyBorder="1" applyAlignment="1" applyProtection="1">
      <alignment vertical="center" wrapText="1"/>
      <protection locked="0"/>
    </xf>
    <xf numFmtId="0" fontId="21" fillId="4" borderId="3787" xfId="1" applyFont="1" applyFill="1" applyBorder="1" applyAlignment="1">
      <alignment horizontal="center" vertical="center" wrapText="1"/>
    </xf>
    <xf numFmtId="0" fontId="21" fillId="4" borderId="3787" xfId="1" applyFont="1" applyFill="1" applyBorder="1" applyAlignment="1">
      <alignment horizontal="left" vertical="center" wrapText="1"/>
    </xf>
    <xf numFmtId="0" fontId="26" fillId="4" borderId="3787" xfId="1" quotePrefix="1" applyFont="1" applyFill="1" applyBorder="1" applyAlignment="1">
      <alignment horizontal="center" vertical="center" wrapText="1"/>
    </xf>
    <xf numFmtId="3" fontId="23" fillId="4" borderId="3787" xfId="1" applyNumberFormat="1" applyFont="1" applyFill="1" applyBorder="1" applyAlignment="1">
      <alignment horizontal="right" vertical="center"/>
    </xf>
    <xf numFmtId="3" fontId="6" fillId="4" borderId="3787" xfId="1" applyNumberFormat="1" applyFont="1" applyFill="1" applyBorder="1" applyAlignment="1">
      <alignment horizontal="right" vertical="center"/>
    </xf>
    <xf numFmtId="3" fontId="88" fillId="4" borderId="3788" xfId="1" applyNumberFormat="1" applyFont="1" applyFill="1" applyBorder="1" applyAlignment="1">
      <alignment horizontal="right" vertical="center"/>
    </xf>
    <xf numFmtId="0" fontId="26" fillId="5" borderId="3789" xfId="1" quotePrefix="1" applyFont="1" applyFill="1" applyBorder="1" applyAlignment="1">
      <alignment horizontal="center" vertical="center" wrapText="1"/>
    </xf>
    <xf numFmtId="3" fontId="27" fillId="5" borderId="3789" xfId="1" applyNumberFormat="1" applyFont="1" applyFill="1" applyBorder="1" applyAlignment="1">
      <alignment horizontal="right" vertical="center"/>
    </xf>
    <xf numFmtId="0" fontId="26" fillId="0" borderId="3789" xfId="1" applyFont="1" applyBorder="1" applyAlignment="1">
      <alignment horizontal="left" vertical="center" wrapText="1"/>
    </xf>
    <xf numFmtId="0" fontId="26" fillId="6" borderId="3789" xfId="1" quotePrefix="1" applyFont="1" applyFill="1" applyBorder="1" applyAlignment="1">
      <alignment horizontal="center" vertical="center" wrapText="1"/>
    </xf>
    <xf numFmtId="3" fontId="27" fillId="0" borderId="3789" xfId="2" applyNumberFormat="1" applyFont="1" applyFill="1" applyBorder="1" applyAlignment="1">
      <alignment horizontal="right" vertical="center"/>
    </xf>
    <xf numFmtId="3" fontId="41" fillId="0" borderId="3789" xfId="1" applyNumberFormat="1" applyFont="1" applyBorder="1" applyAlignment="1">
      <alignment horizontal="right" vertical="center"/>
    </xf>
    <xf numFmtId="3" fontId="41" fillId="0" borderId="3804" xfId="1" applyNumberFormat="1" applyFont="1" applyBorder="1" applyAlignment="1">
      <alignment horizontal="right" vertical="center"/>
    </xf>
    <xf numFmtId="0" fontId="22" fillId="5" borderId="3779" xfId="1" quotePrefix="1" applyFont="1" applyFill="1" applyBorder="1" applyAlignment="1">
      <alignment horizontal="left" vertical="center" wrapText="1"/>
    </xf>
    <xf numFmtId="3" fontId="25" fillId="5" borderId="3779" xfId="1" applyNumberFormat="1" applyFont="1" applyFill="1" applyBorder="1" applyAlignment="1">
      <alignment horizontal="right" vertical="center"/>
    </xf>
    <xf numFmtId="3" fontId="44" fillId="5" borderId="3779" xfId="1" applyNumberFormat="1" applyFont="1" applyFill="1" applyBorder="1" applyAlignment="1">
      <alignment horizontal="right" vertical="center"/>
    </xf>
    <xf numFmtId="3" fontId="42" fillId="5" borderId="3779" xfId="1" applyNumberFormat="1" applyFont="1" applyFill="1" applyBorder="1" applyAlignment="1">
      <alignment horizontal="right" vertical="center"/>
    </xf>
    <xf numFmtId="3" fontId="42" fillId="5" borderId="3802" xfId="1" applyNumberFormat="1" applyFont="1" applyFill="1" applyBorder="1" applyAlignment="1">
      <alignment horizontal="right" vertical="center"/>
    </xf>
    <xf numFmtId="0" fontId="21" fillId="6" borderId="3790" xfId="3" applyFont="1" applyFill="1" applyBorder="1" applyAlignment="1">
      <alignment horizontal="center" vertical="center" wrapText="1"/>
    </xf>
    <xf numFmtId="0" fontId="41" fillId="0" borderId="3789" xfId="3" applyFont="1" applyBorder="1" applyAlignment="1">
      <alignment vertical="center" wrapText="1"/>
    </xf>
    <xf numFmtId="49" fontId="41" fillId="6" borderId="3789" xfId="3" applyNumberFormat="1" applyFont="1" applyFill="1" applyBorder="1" applyAlignment="1">
      <alignment horizontal="center" vertical="center" wrapText="1"/>
    </xf>
    <xf numFmtId="3" fontId="7" fillId="0" borderId="3789" xfId="2" applyNumberFormat="1" applyFont="1" applyFill="1" applyBorder="1" applyAlignment="1">
      <alignment horizontal="right" vertical="center"/>
    </xf>
    <xf numFmtId="0" fontId="17" fillId="0" borderId="7" xfId="3" applyFont="1" applyBorder="1" applyAlignment="1">
      <alignment vertical="center" wrapText="1"/>
    </xf>
    <xf numFmtId="0" fontId="22" fillId="5" borderId="3779" xfId="3" applyFont="1" applyFill="1" applyBorder="1" applyAlignment="1">
      <alignment horizontal="left" vertical="center" wrapText="1"/>
    </xf>
    <xf numFmtId="0" fontId="5" fillId="0" borderId="7" xfId="1" quotePrefix="1" applyFont="1" applyBorder="1" applyAlignment="1">
      <alignment vertical="center" wrapText="1"/>
    </xf>
    <xf numFmtId="0" fontId="55" fillId="0" borderId="2302" xfId="3" applyFont="1" applyBorder="1" applyAlignment="1">
      <alignment horizontal="center" vertical="center"/>
    </xf>
    <xf numFmtId="49" fontId="50" fillId="0" borderId="3764" xfId="3" applyNumberFormat="1" applyFont="1" applyBorder="1" applyAlignment="1">
      <alignment horizontal="center" vertical="center"/>
    </xf>
    <xf numFmtId="0" fontId="55" fillId="0" borderId="3821" xfId="3" applyFont="1" applyBorder="1" applyAlignment="1">
      <alignment horizontal="center" vertical="center"/>
    </xf>
    <xf numFmtId="3" fontId="55" fillId="0" borderId="3822" xfId="3" applyNumberFormat="1" applyFont="1" applyBorder="1" applyAlignment="1">
      <alignment horizontal="right" vertical="center" wrapText="1"/>
    </xf>
    <xf numFmtId="3" fontId="55" fillId="6" borderId="3823" xfId="3" applyNumberFormat="1" applyFont="1" applyFill="1" applyBorder="1" applyAlignment="1">
      <alignment horizontal="right" vertical="center"/>
    </xf>
    <xf numFmtId="3" fontId="75" fillId="0" borderId="3822" xfId="3" applyNumberFormat="1" applyFont="1" applyBorder="1" applyAlignment="1">
      <alignment horizontal="right" vertical="center"/>
    </xf>
    <xf numFmtId="0" fontId="55" fillId="0" borderId="3822" xfId="3" applyFont="1" applyBorder="1" applyAlignment="1">
      <alignment vertical="center" wrapText="1"/>
    </xf>
    <xf numFmtId="0" fontId="55" fillId="0" borderId="3825" xfId="3" applyFont="1" applyBorder="1" applyAlignment="1">
      <alignment horizontal="center" vertical="center"/>
    </xf>
    <xf numFmtId="3" fontId="55" fillId="6" borderId="3826" xfId="3" applyNumberFormat="1" applyFont="1" applyFill="1" applyBorder="1" applyAlignment="1">
      <alignment horizontal="right" vertical="center"/>
    </xf>
    <xf numFmtId="0" fontId="24" fillId="0" borderId="3" xfId="4" applyFont="1" applyBorder="1" applyAlignment="1">
      <alignment horizontal="center"/>
    </xf>
    <xf numFmtId="3" fontId="24" fillId="0" borderId="3" xfId="4" applyNumberFormat="1" applyFont="1" applyBorder="1" applyAlignment="1">
      <alignment horizontal="center"/>
    </xf>
    <xf numFmtId="3" fontId="24" fillId="0" borderId="13" xfId="4" applyNumberFormat="1" applyFont="1" applyBorder="1" applyAlignment="1">
      <alignment horizontal="center"/>
    </xf>
    <xf numFmtId="0" fontId="24" fillId="0" borderId="3" xfId="4" applyFont="1" applyBorder="1"/>
    <xf numFmtId="3" fontId="24" fillId="0" borderId="3" xfId="4" applyNumberFormat="1" applyFont="1" applyBorder="1"/>
    <xf numFmtId="0" fontId="26" fillId="0" borderId="2" xfId="4" applyFont="1" applyBorder="1" applyAlignment="1">
      <alignment vertical="center" wrapText="1"/>
    </xf>
    <xf numFmtId="0" fontId="41" fillId="6" borderId="2" xfId="3" applyFont="1" applyFill="1" applyBorder="1" applyAlignment="1">
      <alignment horizontal="left" vertical="top" wrapText="1"/>
    </xf>
    <xf numFmtId="0" fontId="24" fillId="0" borderId="3" xfId="4" applyFont="1" applyBorder="1" applyAlignment="1">
      <alignment vertical="top"/>
    </xf>
    <xf numFmtId="3" fontId="24" fillId="0" borderId="3" xfId="3" applyNumberFormat="1" applyFont="1" applyBorder="1" applyAlignment="1">
      <alignment vertical="center"/>
    </xf>
    <xf numFmtId="3" fontId="24" fillId="0" borderId="3" xfId="3" applyNumberFormat="1" applyFont="1" applyBorder="1" applyAlignment="1">
      <alignment vertical="top"/>
    </xf>
    <xf numFmtId="0" fontId="24" fillId="0" borderId="6" xfId="4" applyFont="1" applyBorder="1" applyAlignment="1">
      <alignment horizontal="center" vertical="top"/>
    </xf>
    <xf numFmtId="3" fontId="24" fillId="0" borderId="6" xfId="3" applyNumberFormat="1" applyFont="1" applyBorder="1" applyAlignment="1">
      <alignment horizontal="center" vertical="top"/>
    </xf>
    <xf numFmtId="3" fontId="7" fillId="0" borderId="3781" xfId="1" applyNumberFormat="1" applyFont="1" applyBorder="1" applyAlignment="1">
      <alignment horizontal="right" vertical="center"/>
    </xf>
    <xf numFmtId="3" fontId="25" fillId="5" borderId="3804" xfId="1" applyNumberFormat="1" applyFont="1" applyFill="1" applyBorder="1" applyAlignment="1">
      <alignment horizontal="right" vertical="center"/>
    </xf>
    <xf numFmtId="49" fontId="41" fillId="0" borderId="10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72" xfId="7" applyNumberFormat="1" applyFont="1" applyFill="1" applyBorder="1" applyAlignment="1" applyProtection="1">
      <alignment horizontal="left" vertical="center" wrapText="1"/>
      <protection locked="0"/>
    </xf>
    <xf numFmtId="3" fontId="41" fillId="0" borderId="3824" xfId="7" applyNumberFormat="1" applyFont="1" applyFill="1" applyBorder="1" applyAlignment="1" applyProtection="1">
      <alignment horizontal="right" vertical="center"/>
      <protection locked="0"/>
    </xf>
    <xf numFmtId="3" fontId="5" fillId="0" borderId="0" xfId="7" applyNumberFormat="1" applyFont="1" applyFill="1" applyBorder="1" applyAlignment="1" applyProtection="1">
      <alignment horizontal="center" vertical="center"/>
      <protection locked="0"/>
    </xf>
    <xf numFmtId="3" fontId="5" fillId="0" borderId="796" xfId="7" applyNumberFormat="1" applyFont="1" applyFill="1" applyBorder="1" applyAlignment="1" applyProtection="1">
      <alignment horizontal="center" vertical="center"/>
      <protection locked="0"/>
    </xf>
    <xf numFmtId="3" fontId="9" fillId="0" borderId="796" xfId="7" applyNumberFormat="1" applyFont="1" applyFill="1" applyBorder="1" applyAlignment="1" applyProtection="1">
      <alignment horizontal="center" vertical="center"/>
      <protection locked="0"/>
    </xf>
    <xf numFmtId="3" fontId="9" fillId="0" borderId="719" xfId="7" applyNumberFormat="1" applyFont="1" applyFill="1" applyBorder="1" applyAlignment="1" applyProtection="1">
      <alignment horizontal="center" vertical="center"/>
      <protection locked="0"/>
    </xf>
    <xf numFmtId="3" fontId="9" fillId="0" borderId="796" xfId="7" applyNumberFormat="1" applyFont="1" applyFill="1" applyBorder="1" applyAlignment="1" applyProtection="1">
      <alignment horizontal="left" vertical="center"/>
      <protection locked="0"/>
    </xf>
    <xf numFmtId="49" fontId="12" fillId="14" borderId="21" xfId="7" applyNumberFormat="1" applyFont="1" applyFill="1" applyBorder="1" applyAlignment="1" applyProtection="1">
      <alignment horizontal="center" vertical="center" wrapText="1"/>
      <protection locked="0"/>
    </xf>
    <xf numFmtId="3" fontId="12" fillId="0" borderId="3789" xfId="7" applyNumberFormat="1" applyFont="1" applyFill="1" applyBorder="1" applyAlignment="1" applyProtection="1">
      <alignment horizontal="center" vertical="center"/>
      <protection locked="0"/>
    </xf>
    <xf numFmtId="3" fontId="12" fillId="0" borderId="3827" xfId="7" applyNumberFormat="1" applyFont="1" applyFill="1" applyBorder="1" applyAlignment="1" applyProtection="1">
      <alignment horizontal="center" vertical="center"/>
      <protection locked="0"/>
    </xf>
    <xf numFmtId="3" fontId="12" fillId="0" borderId="3828" xfId="7" applyNumberFormat="1" applyFont="1" applyFill="1" applyBorder="1" applyAlignment="1" applyProtection="1">
      <alignment horizontal="center" vertical="center"/>
      <protection locked="0"/>
    </xf>
    <xf numFmtId="3" fontId="12" fillId="0" borderId="3789" xfId="7" applyNumberFormat="1" applyFont="1" applyFill="1" applyBorder="1" applyAlignment="1" applyProtection="1">
      <alignment horizontal="left" vertical="center"/>
      <protection locked="0"/>
    </xf>
    <xf numFmtId="0" fontId="12" fillId="0" borderId="0" xfId="7" applyNumberFormat="1" applyFont="1" applyFill="1" applyBorder="1" applyAlignment="1" applyProtection="1">
      <alignment horizontal="left" vertical="center"/>
      <protection locked="0"/>
    </xf>
    <xf numFmtId="3" fontId="5" fillId="0" borderId="3789" xfId="7" applyNumberFormat="1" applyFont="1" applyFill="1" applyBorder="1" applyAlignment="1" applyProtection="1">
      <alignment horizontal="center" vertical="center"/>
      <protection locked="0"/>
    </xf>
    <xf numFmtId="3" fontId="9" fillId="0" borderId="3827" xfId="7" applyNumberFormat="1" applyFont="1" applyFill="1" applyBorder="1" applyAlignment="1" applyProtection="1">
      <alignment horizontal="center" vertical="center"/>
      <protection locked="0"/>
    </xf>
    <xf numFmtId="3" fontId="9" fillId="0" borderId="3789" xfId="7" applyNumberFormat="1" applyFont="1" applyFill="1" applyBorder="1" applyAlignment="1" applyProtection="1">
      <alignment horizontal="center" vertical="center"/>
      <protection locked="0"/>
    </xf>
    <xf numFmtId="3" fontId="9" fillId="0" borderId="3828" xfId="7" applyNumberFormat="1" applyFont="1" applyFill="1" applyBorder="1" applyAlignment="1" applyProtection="1">
      <alignment horizontal="center" vertical="center"/>
      <protection locked="0"/>
    </xf>
    <xf numFmtId="3" fontId="9" fillId="0" borderId="3789" xfId="7" applyNumberFormat="1" applyFont="1" applyFill="1" applyBorder="1" applyAlignment="1" applyProtection="1">
      <alignment horizontal="left" vertical="center"/>
      <protection locked="0"/>
    </xf>
    <xf numFmtId="3" fontId="41" fillId="0" borderId="3827" xfId="7" applyNumberFormat="1" applyFont="1" applyFill="1" applyBorder="1" applyAlignment="1" applyProtection="1">
      <alignment horizontal="center" vertical="center"/>
      <protection locked="0"/>
    </xf>
    <xf numFmtId="3" fontId="41" fillId="0" borderId="3828" xfId="7" applyNumberFormat="1" applyFont="1" applyFill="1" applyBorder="1" applyAlignment="1" applyProtection="1">
      <alignment horizontal="center" vertical="center"/>
      <protection locked="0"/>
    </xf>
    <xf numFmtId="3" fontId="9" fillId="0" borderId="2340" xfId="7" applyNumberFormat="1" applyFont="1" applyFill="1" applyBorder="1" applyAlignment="1" applyProtection="1">
      <alignment horizontal="center" vertical="center"/>
      <protection locked="0"/>
    </xf>
    <xf numFmtId="3" fontId="9" fillId="0" borderId="2314" xfId="7" applyNumberFormat="1" applyFont="1" applyFill="1" applyBorder="1" applyAlignment="1" applyProtection="1">
      <alignment horizontal="center" vertical="center"/>
      <protection locked="0"/>
    </xf>
    <xf numFmtId="3" fontId="9" fillId="0" borderId="2885" xfId="7" applyNumberFormat="1" applyFont="1" applyFill="1" applyBorder="1" applyAlignment="1" applyProtection="1">
      <alignment horizontal="center" vertical="center"/>
      <protection locked="0"/>
    </xf>
    <xf numFmtId="0" fontId="26" fillId="0" borderId="2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55" fillId="0" borderId="72" xfId="3" applyFont="1" applyBorder="1" applyAlignment="1">
      <alignment horizontal="center" vertical="center"/>
    </xf>
    <xf numFmtId="3" fontId="55" fillId="0" borderId="13" xfId="3" applyNumberFormat="1" applyFont="1" applyBorder="1" applyAlignment="1">
      <alignment horizontal="right" vertical="center" wrapText="1"/>
    </xf>
    <xf numFmtId="3" fontId="55" fillId="6" borderId="0" xfId="3" applyNumberFormat="1" applyFont="1" applyFill="1" applyAlignment="1">
      <alignment horizontal="right" vertical="center"/>
    </xf>
    <xf numFmtId="3" fontId="55" fillId="0" borderId="13" xfId="3" applyNumberFormat="1" applyFont="1" applyBorder="1" applyAlignment="1">
      <alignment horizontal="right" vertical="center"/>
    </xf>
    <xf numFmtId="0" fontId="55" fillId="0" borderId="13" xfId="3" applyFont="1" applyBorder="1" applyAlignment="1">
      <alignment vertical="center" wrapText="1"/>
    </xf>
    <xf numFmtId="0" fontId="55" fillId="0" borderId="2884" xfId="3" applyFont="1" applyBorder="1" applyAlignment="1">
      <alignment horizontal="center" vertical="center"/>
    </xf>
    <xf numFmtId="3" fontId="55" fillId="0" borderId="2884" xfId="3" applyNumberFormat="1" applyFont="1" applyBorder="1" applyAlignment="1">
      <alignment horizontal="right" vertical="center" wrapText="1"/>
    </xf>
    <xf numFmtId="3" fontId="55" fillId="6" borderId="3833" xfId="3" applyNumberFormat="1" applyFont="1" applyFill="1" applyBorder="1" applyAlignment="1">
      <alignment horizontal="right" vertical="center"/>
    </xf>
    <xf numFmtId="3" fontId="55" fillId="0" borderId="2884" xfId="3" applyNumberFormat="1" applyFont="1" applyBorder="1" applyAlignment="1">
      <alignment horizontal="right" vertical="center"/>
    </xf>
    <xf numFmtId="0" fontId="55" fillId="0" borderId="2884" xfId="3" applyFont="1" applyBorder="1" applyAlignment="1">
      <alignment vertical="center" wrapText="1"/>
    </xf>
    <xf numFmtId="0" fontId="55" fillId="0" borderId="3763" xfId="3" applyFont="1" applyBorder="1" applyAlignment="1">
      <alignment horizontal="center" vertical="center"/>
    </xf>
    <xf numFmtId="3" fontId="55" fillId="6" borderId="3774" xfId="3" applyNumberFormat="1" applyFont="1" applyFill="1" applyBorder="1" applyAlignment="1">
      <alignment horizontal="right" vertical="center"/>
    </xf>
    <xf numFmtId="3" fontId="55" fillId="0" borderId="3763" xfId="3" applyNumberFormat="1" applyFont="1" applyBorder="1" applyAlignment="1">
      <alignment horizontal="right" vertical="center"/>
    </xf>
    <xf numFmtId="0" fontId="55" fillId="0" borderId="3763" xfId="3" applyFont="1" applyBorder="1" applyAlignment="1">
      <alignment vertical="center" wrapText="1"/>
    </xf>
    <xf numFmtId="3" fontId="41" fillId="0" borderId="3834" xfId="7" applyNumberFormat="1" applyFont="1" applyFill="1" applyBorder="1" applyAlignment="1" applyProtection="1">
      <alignment horizontal="center" vertical="center"/>
      <protection locked="0"/>
    </xf>
    <xf numFmtId="3" fontId="41" fillId="0" borderId="3835" xfId="7" applyNumberFormat="1" applyFont="1" applyFill="1" applyBorder="1" applyAlignment="1" applyProtection="1">
      <alignment horizontal="center" vertical="center"/>
      <protection locked="0"/>
    </xf>
    <xf numFmtId="3" fontId="41" fillId="0" borderId="3035" xfId="7" applyNumberFormat="1" applyFont="1" applyFill="1" applyBorder="1" applyAlignment="1" applyProtection="1">
      <alignment horizontal="left" vertical="center"/>
      <protection locked="0"/>
    </xf>
    <xf numFmtId="0" fontId="22" fillId="0" borderId="3772" xfId="1" applyFont="1" applyBorder="1" applyAlignment="1">
      <alignment horizontal="center" vertical="center" wrapText="1"/>
    </xf>
    <xf numFmtId="0" fontId="21" fillId="4" borderId="3789" xfId="1" applyFont="1" applyFill="1" applyBorder="1" applyAlignment="1">
      <alignment vertical="center" wrapText="1"/>
    </xf>
    <xf numFmtId="0" fontId="21" fillId="4" borderId="3789" xfId="1" applyFont="1" applyFill="1" applyBorder="1" applyAlignment="1">
      <alignment horizontal="center" vertical="center" wrapText="1"/>
    </xf>
    <xf numFmtId="3" fontId="89" fillId="4" borderId="3789" xfId="2" applyNumberFormat="1" applyFont="1" applyFill="1" applyBorder="1" applyAlignment="1">
      <alignment horizontal="right" vertical="center"/>
    </xf>
    <xf numFmtId="3" fontId="21" fillId="4" borderId="3789" xfId="1" applyNumberFormat="1" applyFont="1" applyFill="1" applyBorder="1" applyAlignment="1">
      <alignment horizontal="right" vertical="center"/>
    </xf>
    <xf numFmtId="3" fontId="21" fillId="4" borderId="3804" xfId="1" applyNumberFormat="1" applyFont="1" applyFill="1" applyBorder="1" applyAlignment="1">
      <alignment horizontal="right" vertical="center"/>
    </xf>
    <xf numFmtId="0" fontId="21" fillId="5" borderId="3035" xfId="1" applyFont="1" applyFill="1" applyBorder="1" applyAlignment="1">
      <alignment horizontal="center" vertical="center" wrapText="1"/>
    </xf>
    <xf numFmtId="3" fontId="89" fillId="5" borderId="3035" xfId="2" applyNumberFormat="1" applyFont="1" applyFill="1" applyBorder="1" applyAlignment="1">
      <alignment horizontal="right" vertical="center"/>
    </xf>
    <xf numFmtId="3" fontId="21" fillId="5" borderId="3035" xfId="1" applyNumberFormat="1" applyFont="1" applyFill="1" applyBorder="1" applyAlignment="1">
      <alignment horizontal="right" vertical="center"/>
    </xf>
    <xf numFmtId="3" fontId="22" fillId="5" borderId="3836" xfId="1" applyNumberFormat="1" applyFont="1" applyFill="1" applyBorder="1" applyAlignment="1">
      <alignment horizontal="right" vertical="center"/>
    </xf>
    <xf numFmtId="0" fontId="22" fillId="5" borderId="3789" xfId="1" applyFont="1" applyFill="1" applyBorder="1" applyAlignment="1">
      <alignment horizontal="center" vertical="center" wrapText="1"/>
    </xf>
    <xf numFmtId="3" fontId="25" fillId="5" borderId="3789" xfId="2" applyNumberFormat="1" applyFont="1" applyFill="1" applyBorder="1" applyAlignment="1">
      <alignment horizontal="right" vertical="center"/>
    </xf>
    <xf numFmtId="3" fontId="22" fillId="5" borderId="3789" xfId="1" applyNumberFormat="1" applyFont="1" applyFill="1" applyBorder="1" applyAlignment="1">
      <alignment horizontal="right" vertical="center"/>
    </xf>
    <xf numFmtId="3" fontId="22" fillId="5" borderId="3804" xfId="1" applyNumberFormat="1" applyFont="1" applyFill="1" applyBorder="1" applyAlignment="1">
      <alignment horizontal="right" vertical="center"/>
    </xf>
    <xf numFmtId="3" fontId="26" fillId="6" borderId="3789" xfId="1" applyNumberFormat="1" applyFont="1" applyFill="1" applyBorder="1" applyAlignment="1">
      <alignment horizontal="right" vertical="center"/>
    </xf>
    <xf numFmtId="3" fontId="26" fillId="6" borderId="3804" xfId="1" applyNumberFormat="1" applyFont="1" applyFill="1" applyBorder="1" applyAlignment="1">
      <alignment horizontal="right" vertical="center"/>
    </xf>
    <xf numFmtId="0" fontId="21" fillId="5" borderId="2977" xfId="1" applyFont="1" applyFill="1" applyBorder="1" applyAlignment="1">
      <alignment horizontal="center" vertical="center" wrapText="1"/>
    </xf>
    <xf numFmtId="3" fontId="89" fillId="5" borderId="2977" xfId="2" applyNumberFormat="1" applyFont="1" applyFill="1" applyBorder="1" applyAlignment="1">
      <alignment horizontal="right" vertical="center"/>
    </xf>
    <xf numFmtId="3" fontId="21" fillId="5" borderId="2977" xfId="1" applyNumberFormat="1" applyFont="1" applyFill="1" applyBorder="1" applyAlignment="1">
      <alignment horizontal="right" vertical="center"/>
    </xf>
    <xf numFmtId="3" fontId="26" fillId="0" borderId="2313" xfId="7" applyNumberFormat="1" applyFont="1" applyFill="1" applyBorder="1" applyAlignment="1" applyProtection="1">
      <alignment horizontal="right" vertical="center"/>
      <protection locked="0"/>
    </xf>
    <xf numFmtId="3" fontId="26" fillId="0" borderId="2305" xfId="7" applyNumberFormat="1" applyFont="1" applyFill="1" applyBorder="1" applyAlignment="1" applyProtection="1">
      <alignment horizontal="right" vertical="center"/>
      <protection locked="0"/>
    </xf>
    <xf numFmtId="49" fontId="26" fillId="14" borderId="3831" xfId="7" applyNumberFormat="1" applyFont="1" applyFill="1" applyBorder="1" applyAlignment="1" applyProtection="1">
      <alignment horizontal="center" vertical="center" wrapText="1"/>
      <protection locked="0"/>
    </xf>
    <xf numFmtId="49" fontId="26" fillId="14" borderId="3823" xfId="7" applyNumberFormat="1" applyFont="1" applyFill="1" applyBorder="1" applyAlignment="1" applyProtection="1">
      <alignment horizontal="left" vertical="center" wrapText="1"/>
      <protection locked="0"/>
    </xf>
    <xf numFmtId="3" fontId="26" fillId="0" borderId="2472" xfId="7" applyNumberFormat="1" applyFont="1" applyFill="1" applyBorder="1" applyAlignment="1" applyProtection="1">
      <alignment horizontal="right" vertical="center"/>
      <protection locked="0"/>
    </xf>
    <xf numFmtId="49" fontId="26" fillId="14" borderId="793" xfId="7" applyNumberFormat="1" applyFont="1" applyFill="1" applyBorder="1" applyAlignment="1" applyProtection="1">
      <alignment horizontal="center" vertical="center" wrapText="1"/>
      <protection locked="0"/>
    </xf>
    <xf numFmtId="49" fontId="26" fillId="14" borderId="794" xfId="7" applyNumberFormat="1" applyFont="1" applyFill="1" applyBorder="1" applyAlignment="1" applyProtection="1">
      <alignment horizontal="left" vertical="center" wrapText="1"/>
      <protection locked="0"/>
    </xf>
    <xf numFmtId="3" fontId="26" fillId="0" borderId="795" xfId="7" applyNumberFormat="1" applyFont="1" applyFill="1" applyBorder="1" applyAlignment="1" applyProtection="1">
      <alignment horizontal="right" vertical="center"/>
      <protection locked="0"/>
    </xf>
    <xf numFmtId="49" fontId="21" fillId="17" borderId="2" xfId="7" applyNumberFormat="1" applyFont="1" applyFill="1" applyBorder="1" applyAlignment="1" applyProtection="1">
      <alignment horizontal="center" vertical="center" wrapText="1"/>
      <protection locked="0"/>
    </xf>
    <xf numFmtId="49" fontId="21" fillId="18" borderId="46" xfId="7" applyNumberFormat="1" applyFont="1" applyFill="1" applyBorder="1" applyAlignment="1" applyProtection="1">
      <alignment horizontal="center" vertical="center" wrapText="1"/>
      <protection locked="0"/>
    </xf>
    <xf numFmtId="49" fontId="21" fillId="18" borderId="12" xfId="7" applyNumberFormat="1" applyFont="1" applyFill="1" applyBorder="1" applyAlignment="1" applyProtection="1">
      <alignment horizontal="left" vertical="center" wrapText="1"/>
      <protection locked="0"/>
    </xf>
    <xf numFmtId="3" fontId="21" fillId="18" borderId="2" xfId="7" applyNumberFormat="1" applyFont="1" applyFill="1" applyBorder="1" applyAlignment="1" applyProtection="1">
      <alignment horizontal="right" vertical="center"/>
      <protection locked="0"/>
    </xf>
    <xf numFmtId="49" fontId="26" fillId="14" borderId="13" xfId="7" applyNumberFormat="1" applyFont="1" applyFill="1" applyBorder="1" applyAlignment="1" applyProtection="1">
      <alignment horizontal="center" vertical="center" wrapText="1"/>
      <protection locked="0"/>
    </xf>
    <xf numFmtId="3" fontId="26" fillId="0" borderId="13" xfId="7" applyNumberFormat="1" applyFont="1" applyFill="1" applyBorder="1" applyAlignment="1" applyProtection="1">
      <alignment horizontal="right" vertical="center"/>
      <protection locked="0"/>
    </xf>
    <xf numFmtId="3" fontId="26" fillId="0" borderId="3822" xfId="7" applyNumberFormat="1" applyFont="1" applyFill="1" applyBorder="1" applyAlignment="1" applyProtection="1">
      <alignment horizontal="right" vertical="center"/>
      <protection locked="0"/>
    </xf>
    <xf numFmtId="49" fontId="26" fillId="14" borderId="3829" xfId="7" applyNumberFormat="1" applyFont="1" applyFill="1" applyBorder="1" applyAlignment="1" applyProtection="1">
      <alignment horizontal="center" vertical="center" wrapText="1"/>
      <protection locked="0"/>
    </xf>
    <xf numFmtId="49" fontId="26" fillId="14" borderId="3830" xfId="7" applyNumberFormat="1" applyFont="1" applyFill="1" applyBorder="1" applyAlignment="1" applyProtection="1">
      <alignment horizontal="left" vertical="center" wrapText="1"/>
      <protection locked="0"/>
    </xf>
    <xf numFmtId="49" fontId="21" fillId="18" borderId="12" xfId="7" applyNumberFormat="1" applyFont="1" applyFill="1" applyBorder="1" applyAlignment="1" applyProtection="1">
      <alignment horizontal="center" vertical="center" wrapText="1"/>
      <protection locked="0"/>
    </xf>
    <xf numFmtId="49" fontId="26" fillId="14" borderId="13" xfId="7" applyNumberFormat="1" applyFont="1" applyFill="1" applyBorder="1" applyAlignment="1" applyProtection="1">
      <alignment vertical="center" wrapText="1"/>
      <protection locked="0"/>
    </xf>
    <xf numFmtId="49" fontId="26" fillId="14" borderId="6" xfId="7" applyNumberFormat="1" applyFont="1" applyFill="1" applyBorder="1" applyAlignment="1" applyProtection="1">
      <alignment vertical="center" wrapText="1"/>
      <protection locked="0"/>
    </xf>
    <xf numFmtId="0" fontId="22" fillId="5" borderId="3744" xfId="1" applyFont="1" applyFill="1" applyBorder="1" applyAlignment="1">
      <alignment horizontal="left" vertical="center" wrapText="1"/>
    </xf>
    <xf numFmtId="0" fontId="37" fillId="5" borderId="3750" xfId="3" applyFont="1" applyFill="1" applyBorder="1" applyAlignment="1">
      <alignment horizontal="left" vertical="center"/>
    </xf>
    <xf numFmtId="0" fontId="3" fillId="0" borderId="107" xfId="1" applyBorder="1" applyAlignment="1">
      <alignment horizontal="left" vertical="center"/>
    </xf>
    <xf numFmtId="0" fontId="37" fillId="5" borderId="3776" xfId="3" applyFont="1" applyFill="1" applyBorder="1" applyAlignment="1">
      <alignment horizontal="left" vertical="center"/>
    </xf>
    <xf numFmtId="0" fontId="3" fillId="0" borderId="1175" xfId="1" applyBorder="1" applyAlignment="1">
      <alignment horizontal="left" vertical="center"/>
    </xf>
    <xf numFmtId="0" fontId="37" fillId="5" borderId="3752" xfId="3" applyFont="1" applyFill="1" applyBorder="1" applyAlignment="1">
      <alignment horizontal="left" vertical="center"/>
    </xf>
    <xf numFmtId="0" fontId="3" fillId="0" borderId="3754" xfId="1" applyBorder="1" applyAlignment="1">
      <alignment horizontal="left" vertical="center"/>
    </xf>
    <xf numFmtId="0" fontId="19" fillId="0" borderId="11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9" fillId="0" borderId="3778" xfId="1" applyFont="1" applyBorder="1" applyAlignment="1">
      <alignment horizontal="center"/>
    </xf>
    <xf numFmtId="0" fontId="22" fillId="5" borderId="3744" xfId="3" applyFont="1" applyFill="1" applyBorder="1" applyAlignment="1">
      <alignment horizontal="left" vertical="center" wrapText="1"/>
    </xf>
    <xf numFmtId="0" fontId="5" fillId="6" borderId="21" xfId="3" applyFont="1" applyFill="1" applyBorder="1" applyAlignment="1">
      <alignment horizontal="center" vertical="center" wrapText="1"/>
    </xf>
    <xf numFmtId="0" fontId="42" fillId="5" borderId="104" xfId="3" applyFont="1" applyFill="1" applyBorder="1" applyAlignment="1">
      <alignment horizontal="left" vertical="center" wrapText="1"/>
    </xf>
    <xf numFmtId="0" fontId="35" fillId="2" borderId="11" xfId="3" applyFont="1" applyFill="1" applyBorder="1" applyAlignment="1">
      <alignment horizontal="center" vertical="center" wrapText="1"/>
    </xf>
    <xf numFmtId="0" fontId="35" fillId="2" borderId="12" xfId="3" applyFont="1" applyFill="1" applyBorder="1" applyAlignment="1">
      <alignment horizontal="center" vertical="center" wrapText="1"/>
    </xf>
    <xf numFmtId="0" fontId="42" fillId="5" borderId="3744" xfId="3" applyFont="1" applyFill="1" applyBorder="1" applyAlignment="1">
      <alignment horizontal="left" vertical="center" wrapText="1"/>
    </xf>
    <xf numFmtId="0" fontId="22" fillId="5" borderId="104" xfId="3" applyFont="1" applyFill="1" applyBorder="1" applyAlignment="1">
      <alignment horizontal="left" vertical="center" wrapText="1"/>
    </xf>
    <xf numFmtId="0" fontId="21" fillId="6" borderId="3744" xfId="3" applyFont="1" applyFill="1" applyBorder="1" applyAlignment="1">
      <alignment horizontal="center" vertical="center" wrapText="1"/>
    </xf>
    <xf numFmtId="0" fontId="26" fillId="0" borderId="3744" xfId="3" applyFont="1" applyBorder="1" applyAlignment="1">
      <alignment horizontal="left" vertical="center" wrapText="1"/>
    </xf>
    <xf numFmtId="0" fontId="22" fillId="0" borderId="3744" xfId="3" applyFont="1" applyBorder="1" applyAlignment="1">
      <alignment horizontal="center" vertical="center" wrapText="1"/>
    </xf>
    <xf numFmtId="0" fontId="8" fillId="6" borderId="3744" xfId="3" applyFont="1" applyFill="1" applyBorder="1" applyAlignment="1">
      <alignment horizontal="center" vertical="center" wrapText="1"/>
    </xf>
    <xf numFmtId="0" fontId="5" fillId="0" borderId="3744" xfId="3" applyFont="1" applyBorder="1" applyAlignment="1">
      <alignment horizontal="center" vertical="center" wrapText="1"/>
    </xf>
    <xf numFmtId="0" fontId="42" fillId="6" borderId="104" xfId="3" applyFont="1" applyFill="1" applyBorder="1" applyAlignment="1">
      <alignment horizontal="center" vertical="center" wrapText="1"/>
    </xf>
    <xf numFmtId="0" fontId="42" fillId="6" borderId="100" xfId="3" applyFont="1" applyFill="1" applyBorder="1" applyAlignment="1">
      <alignment horizontal="center" vertical="center" wrapText="1"/>
    </xf>
    <xf numFmtId="0" fontId="42" fillId="6" borderId="3772" xfId="3" applyFont="1" applyFill="1" applyBorder="1" applyAlignment="1">
      <alignment horizontal="center" vertical="center" wrapText="1"/>
    </xf>
    <xf numFmtId="0" fontId="22" fillId="5" borderId="3779" xfId="3" applyFont="1" applyFill="1" applyBorder="1" applyAlignment="1">
      <alignment horizontal="left" vertical="center" wrapText="1"/>
    </xf>
    <xf numFmtId="0" fontId="8" fillId="6" borderId="100" xfId="3" applyFont="1" applyFill="1" applyBorder="1" applyAlignment="1">
      <alignment horizontal="center" vertical="center" wrapText="1"/>
    </xf>
    <xf numFmtId="0" fontId="42" fillId="0" borderId="3744" xfId="3" applyFont="1" applyBorder="1" applyAlignment="1">
      <alignment horizontal="center" vertical="center" wrapText="1"/>
    </xf>
    <xf numFmtId="0" fontId="41" fillId="0" borderId="3744" xfId="3" applyFont="1" applyBorder="1" applyAlignment="1">
      <alignment horizontal="left" vertical="center" wrapText="1"/>
    </xf>
    <xf numFmtId="0" fontId="26" fillId="0" borderId="3744" xfId="1" applyFont="1" applyBorder="1" applyAlignment="1">
      <alignment horizontal="left" vertical="center" wrapText="1"/>
    </xf>
    <xf numFmtId="0" fontId="22" fillId="0" borderId="104" xfId="3" applyFont="1" applyBorder="1" applyAlignment="1">
      <alignment horizontal="center" vertical="center" wrapText="1"/>
    </xf>
    <xf numFmtId="0" fontId="22" fillId="0" borderId="100" xfId="3" applyFont="1" applyBorder="1" applyAlignment="1">
      <alignment horizontal="center" vertical="center" wrapText="1"/>
    </xf>
    <xf numFmtId="0" fontId="26" fillId="0" borderId="104" xfId="3" applyFont="1" applyBorder="1" applyAlignment="1">
      <alignment horizontal="left" vertical="center" wrapText="1"/>
    </xf>
    <xf numFmtId="0" fontId="26" fillId="0" borderId="3772" xfId="3" applyFont="1" applyBorder="1" applyAlignment="1">
      <alignment horizontal="left" vertical="center" wrapText="1"/>
    </xf>
    <xf numFmtId="0" fontId="26" fillId="0" borderId="100" xfId="3" applyFont="1" applyBorder="1" applyAlignment="1">
      <alignment horizontal="center" vertical="center" wrapText="1"/>
    </xf>
    <xf numFmtId="0" fontId="26" fillId="0" borderId="3772" xfId="3" applyFont="1" applyBorder="1" applyAlignment="1">
      <alignment horizontal="center" vertical="center" wrapText="1"/>
    </xf>
    <xf numFmtId="0" fontId="42" fillId="0" borderId="3744" xfId="1" applyFont="1" applyBorder="1" applyAlignment="1">
      <alignment horizontal="center" vertical="center" wrapText="1"/>
    </xf>
    <xf numFmtId="0" fontId="26" fillId="0" borderId="3744" xfId="3" applyFont="1" applyBorder="1" applyAlignment="1">
      <alignment horizontal="center" vertical="center" wrapText="1"/>
    </xf>
    <xf numFmtId="0" fontId="42" fillId="5" borderId="3772" xfId="3" applyFont="1" applyFill="1" applyBorder="1" applyAlignment="1">
      <alignment horizontal="left" vertical="center" wrapText="1"/>
    </xf>
    <xf numFmtId="0" fontId="42" fillId="6" borderId="3744" xfId="1" applyFont="1" applyFill="1" applyBorder="1" applyAlignment="1">
      <alignment horizontal="center" vertical="center" wrapText="1"/>
    </xf>
    <xf numFmtId="0" fontId="42" fillId="5" borderId="3744" xfId="1" applyFont="1" applyFill="1" applyBorder="1" applyAlignment="1">
      <alignment horizontal="left" vertical="center" wrapText="1"/>
    </xf>
    <xf numFmtId="0" fontId="42" fillId="5" borderId="3744" xfId="1" quotePrefix="1" applyFont="1" applyFill="1" applyBorder="1" applyAlignment="1">
      <alignment horizontal="left" vertical="center" wrapText="1"/>
    </xf>
    <xf numFmtId="0" fontId="45" fillId="0" borderId="3744" xfId="1" applyFont="1" applyBorder="1" applyAlignment="1">
      <alignment horizontal="center" vertical="center" wrapText="1"/>
    </xf>
    <xf numFmtId="0" fontId="42" fillId="5" borderId="104" xfId="1" applyFont="1" applyFill="1" applyBorder="1" applyAlignment="1">
      <alignment horizontal="left" vertical="center" wrapText="1"/>
    </xf>
    <xf numFmtId="0" fontId="42" fillId="5" borderId="104" xfId="1" quotePrefix="1" applyFont="1" applyFill="1" applyBorder="1" applyAlignment="1">
      <alignment horizontal="left" vertical="center" wrapText="1"/>
    </xf>
    <xf numFmtId="0" fontId="26" fillId="0" borderId="3744" xfId="1" quotePrefix="1" applyFont="1" applyBorder="1" applyAlignment="1">
      <alignment horizontal="center" vertical="center" wrapText="1"/>
    </xf>
    <xf numFmtId="0" fontId="26" fillId="0" borderId="3772" xfId="1" quotePrefix="1" applyFont="1" applyBorder="1" applyAlignment="1">
      <alignment horizontal="center" vertical="center" wrapText="1"/>
    </xf>
    <xf numFmtId="0" fontId="42" fillId="0" borderId="104" xfId="1" applyFont="1" applyBorder="1" applyAlignment="1">
      <alignment horizontal="center" vertical="center" wrapText="1"/>
    </xf>
    <xf numFmtId="0" fontId="42" fillId="0" borderId="3775" xfId="1" applyFont="1" applyBorder="1" applyAlignment="1">
      <alignment horizontal="center" vertical="center" wrapText="1"/>
    </xf>
    <xf numFmtId="0" fontId="26" fillId="0" borderId="104" xfId="1" quotePrefix="1" applyFont="1" applyBorder="1" applyAlignment="1">
      <alignment horizontal="center" vertical="center" wrapText="1"/>
    </xf>
    <xf numFmtId="0" fontId="26" fillId="0" borderId="100" xfId="1" quotePrefix="1" applyFont="1" applyBorder="1" applyAlignment="1">
      <alignment horizontal="center" vertical="center" wrapText="1"/>
    </xf>
    <xf numFmtId="0" fontId="21" fillId="0" borderId="104" xfId="1" applyFont="1" applyBorder="1" applyAlignment="1">
      <alignment horizontal="center" vertical="center" wrapText="1"/>
    </xf>
    <xf numFmtId="0" fontId="21" fillId="0" borderId="3772" xfId="1" applyFont="1" applyBorder="1" applyAlignment="1">
      <alignment horizontal="center" vertical="center" wrapText="1"/>
    </xf>
    <xf numFmtId="0" fontId="22" fillId="5" borderId="3744" xfId="1" quotePrefix="1" applyFont="1" applyFill="1" applyBorder="1" applyAlignment="1">
      <alignment horizontal="left" vertical="center" wrapText="1"/>
    </xf>
    <xf numFmtId="0" fontId="22" fillId="5" borderId="3744" xfId="1" applyFont="1" applyFill="1" applyBorder="1" applyAlignment="1">
      <alignment horizontal="left" vertical="center"/>
    </xf>
    <xf numFmtId="0" fontId="8" fillId="0" borderId="3744" xfId="1" applyFont="1" applyBorder="1" applyAlignment="1">
      <alignment horizontal="center" vertical="center" wrapText="1"/>
    </xf>
    <xf numFmtId="0" fontId="26" fillId="0" borderId="104" xfId="1" applyFont="1" applyBorder="1" applyAlignment="1">
      <alignment horizontal="left" vertical="center" wrapText="1"/>
    </xf>
    <xf numFmtId="0" fontId="26" fillId="0" borderId="100" xfId="1" applyFont="1" applyBorder="1" applyAlignment="1">
      <alignment horizontal="left" vertical="center" wrapText="1"/>
    </xf>
    <xf numFmtId="0" fontId="26" fillId="0" borderId="3772" xfId="1" applyFont="1" applyBorder="1" applyAlignment="1">
      <alignment horizontal="left" vertical="center" wrapText="1"/>
    </xf>
    <xf numFmtId="0" fontId="8" fillId="0" borderId="104" xfId="1" applyFont="1" applyBorder="1" applyAlignment="1">
      <alignment horizontal="center" vertical="center" wrapText="1"/>
    </xf>
    <xf numFmtId="0" fontId="8" fillId="0" borderId="100" xfId="1" applyFont="1" applyBorder="1" applyAlignment="1">
      <alignment horizontal="center" vertical="center" wrapText="1"/>
    </xf>
    <xf numFmtId="0" fontId="8" fillId="0" borderId="3772" xfId="1" applyFont="1" applyBorder="1" applyAlignment="1">
      <alignment horizontal="center" vertical="center" wrapText="1"/>
    </xf>
    <xf numFmtId="0" fontId="8" fillId="6" borderId="3744" xfId="1" applyFont="1" applyFill="1" applyBorder="1" applyAlignment="1">
      <alignment horizontal="center" vertical="center" wrapText="1"/>
    </xf>
    <xf numFmtId="0" fontId="8" fillId="6" borderId="104" xfId="1" applyFont="1" applyFill="1" applyBorder="1" applyAlignment="1">
      <alignment horizontal="center" vertical="center" wrapText="1"/>
    </xf>
    <xf numFmtId="0" fontId="5" fillId="0" borderId="104" xfId="1" applyFont="1" applyBorder="1" applyAlignment="1">
      <alignment horizontal="center" vertical="center" wrapText="1"/>
    </xf>
    <xf numFmtId="0" fontId="5" fillId="0" borderId="100" xfId="1" applyFont="1" applyBorder="1" applyAlignment="1">
      <alignment horizontal="center" vertical="center" wrapText="1"/>
    </xf>
    <xf numFmtId="0" fontId="31" fillId="0" borderId="21" xfId="1" applyFont="1" applyBorder="1" applyAlignment="1">
      <alignment horizontal="center" vertical="center" wrapText="1"/>
    </xf>
    <xf numFmtId="0" fontId="21" fillId="0" borderId="3744" xfId="1" applyFont="1" applyBorder="1" applyAlignment="1">
      <alignment horizontal="center" vertical="center" wrapText="1"/>
    </xf>
    <xf numFmtId="0" fontId="22" fillId="5" borderId="104" xfId="1" applyFont="1" applyFill="1" applyBorder="1" applyAlignment="1">
      <alignment horizontal="left" vertical="center" wrapText="1"/>
    </xf>
    <xf numFmtId="0" fontId="8" fillId="6" borderId="100" xfId="1" applyFont="1" applyFill="1" applyBorder="1" applyAlignment="1">
      <alignment horizontal="center" vertical="center" wrapText="1"/>
    </xf>
    <xf numFmtId="0" fontId="8" fillId="6" borderId="3772" xfId="1" applyFont="1" applyFill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22" fillId="5" borderId="3789" xfId="1" applyFont="1" applyFill="1" applyBorder="1" applyAlignment="1">
      <alignment horizontal="left" vertical="center" wrapText="1"/>
    </xf>
    <xf numFmtId="0" fontId="22" fillId="6" borderId="3790" xfId="1" applyFont="1" applyFill="1" applyBorder="1" applyAlignment="1">
      <alignment horizontal="center" vertical="center" wrapText="1"/>
    </xf>
    <xf numFmtId="0" fontId="22" fillId="6" borderId="3807" xfId="1" applyFont="1" applyFill="1" applyBorder="1" applyAlignment="1">
      <alignment horizontal="center" vertical="center" wrapText="1"/>
    </xf>
    <xf numFmtId="0" fontId="22" fillId="6" borderId="3772" xfId="1" applyFont="1" applyFill="1" applyBorder="1" applyAlignment="1">
      <alignment horizontal="center" vertical="center" wrapText="1"/>
    </xf>
    <xf numFmtId="0" fontId="26" fillId="0" borderId="3789" xfId="1" applyFont="1" applyBorder="1" applyAlignment="1">
      <alignment horizontal="left" vertical="center" wrapText="1"/>
    </xf>
    <xf numFmtId="0" fontId="22" fillId="5" borderId="3779" xfId="1" applyFont="1" applyFill="1" applyBorder="1" applyAlignment="1">
      <alignment horizontal="left" vertical="center" wrapText="1"/>
    </xf>
    <xf numFmtId="0" fontId="22" fillId="5" borderId="3779" xfId="1" quotePrefix="1" applyFont="1" applyFill="1" applyBorder="1" applyAlignment="1">
      <alignment horizontal="left" vertical="center" wrapText="1"/>
    </xf>
    <xf numFmtId="0" fontId="15" fillId="6" borderId="104" xfId="1" applyFont="1" applyFill="1" applyBorder="1" applyAlignment="1">
      <alignment horizontal="center" vertical="center" wrapText="1"/>
    </xf>
    <xf numFmtId="0" fontId="15" fillId="6" borderId="3772" xfId="1" applyFont="1" applyFill="1" applyBorder="1" applyAlignment="1">
      <alignment horizontal="center" vertical="center" wrapText="1"/>
    </xf>
    <xf numFmtId="0" fontId="22" fillId="5" borderId="3772" xfId="1" applyFont="1" applyFill="1" applyBorder="1" applyAlignment="1">
      <alignment horizontal="left" vertical="center" wrapText="1"/>
    </xf>
    <xf numFmtId="0" fontId="22" fillId="5" borderId="3772" xfId="1" quotePrefix="1" applyFont="1" applyFill="1" applyBorder="1" applyAlignment="1">
      <alignment horizontal="left" vertical="center" wrapText="1"/>
    </xf>
    <xf numFmtId="0" fontId="22" fillId="0" borderId="104" xfId="1" applyFont="1" applyBorder="1" applyAlignment="1">
      <alignment horizontal="center" vertical="center" wrapText="1"/>
    </xf>
    <xf numFmtId="0" fontId="22" fillId="0" borderId="100" xfId="1" applyFont="1" applyBorder="1" applyAlignment="1">
      <alignment horizontal="center" vertical="center" wrapText="1"/>
    </xf>
    <xf numFmtId="0" fontId="22" fillId="0" borderId="3772" xfId="1" applyFont="1" applyBorder="1" applyAlignment="1">
      <alignment horizontal="center" vertical="center" wrapText="1"/>
    </xf>
    <xf numFmtId="0" fontId="42" fillId="6" borderId="104" xfId="1" applyFont="1" applyFill="1" applyBorder="1" applyAlignment="1">
      <alignment horizontal="center" vertical="center" wrapText="1"/>
    </xf>
    <xf numFmtId="0" fontId="42" fillId="6" borderId="100" xfId="1" applyFont="1" applyFill="1" applyBorder="1" applyAlignment="1">
      <alignment horizontal="center" vertical="center" wrapText="1"/>
    </xf>
    <xf numFmtId="0" fontId="42" fillId="6" borderId="3772" xfId="1" applyFont="1" applyFill="1" applyBorder="1" applyAlignment="1">
      <alignment horizontal="center" vertical="center" wrapText="1"/>
    </xf>
    <xf numFmtId="0" fontId="24" fillId="0" borderId="21" xfId="1" quotePrefix="1" applyFont="1" applyBorder="1" applyAlignment="1">
      <alignment horizontal="center" vertical="center" wrapText="1"/>
    </xf>
    <xf numFmtId="0" fontId="22" fillId="6" borderId="3744" xfId="1" applyFont="1" applyFill="1" applyBorder="1" applyAlignment="1">
      <alignment horizontal="center" vertical="center" wrapText="1"/>
    </xf>
    <xf numFmtId="0" fontId="22" fillId="5" borderId="104" xfId="1" quotePrefix="1" applyFont="1" applyFill="1" applyBorder="1" applyAlignment="1">
      <alignment horizontal="left" vertical="center" wrapText="1"/>
    </xf>
    <xf numFmtId="0" fontId="5" fillId="0" borderId="21" xfId="1" quotePrefix="1" applyFont="1" applyBorder="1" applyAlignment="1">
      <alignment horizontal="center" vertical="center" wrapText="1"/>
    </xf>
    <xf numFmtId="3" fontId="26" fillId="0" borderId="0" xfId="1" applyNumberFormat="1" applyFont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24" fillId="2" borderId="6" xfId="1" applyFont="1" applyFill="1" applyBorder="1" applyAlignment="1">
      <alignment horizontal="center" vertical="center" wrapText="1"/>
    </xf>
    <xf numFmtId="3" fontId="24" fillId="2" borderId="3" xfId="1" applyNumberFormat="1" applyFont="1" applyFill="1" applyBorder="1" applyAlignment="1">
      <alignment horizontal="center" vertical="center" wrapText="1"/>
    </xf>
    <xf numFmtId="3" fontId="24" fillId="2" borderId="6" xfId="1" applyNumberFormat="1" applyFont="1" applyFill="1" applyBorder="1" applyAlignment="1">
      <alignment horizontal="center" vertical="center" wrapText="1"/>
    </xf>
    <xf numFmtId="10" fontId="24" fillId="2" borderId="3" xfId="1" applyNumberFormat="1" applyFont="1" applyFill="1" applyBorder="1" applyAlignment="1">
      <alignment horizontal="center" vertical="center" wrapText="1"/>
    </xf>
    <xf numFmtId="10" fontId="24" fillId="2" borderId="6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22" fillId="5" borderId="3744" xfId="1" applyNumberFormat="1" applyFont="1" applyFill="1" applyBorder="1" applyAlignment="1">
      <alignment horizontal="left" vertical="center" wrapText="1"/>
    </xf>
    <xf numFmtId="0" fontId="26" fillId="6" borderId="3744" xfId="1" applyFont="1" applyFill="1" applyBorder="1" applyAlignment="1">
      <alignment horizontal="left" vertical="center" wrapText="1"/>
    </xf>
    <xf numFmtId="49" fontId="42" fillId="14" borderId="180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18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9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0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04" xfId="7" applyNumberFormat="1" applyFont="1" applyFill="1" applyBorder="1" applyAlignment="1" applyProtection="1">
      <alignment horizontal="center" vertical="center" wrapText="1"/>
      <protection locked="0"/>
    </xf>
    <xf numFmtId="49" fontId="43" fillId="14" borderId="205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20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09" xfId="7" applyNumberFormat="1" applyFont="1" applyFill="1" applyBorder="1" applyAlignment="1" applyProtection="1">
      <alignment horizontal="left" vertical="center" wrapText="1"/>
      <protection locked="0"/>
    </xf>
    <xf numFmtId="0" fontId="41" fillId="0" borderId="0" xfId="7" applyNumberFormat="1" applyFont="1" applyFill="1" applyBorder="1" applyAlignment="1" applyProtection="1">
      <alignment horizontal="right" vertical="center" wrapText="1"/>
      <protection locked="0"/>
    </xf>
    <xf numFmtId="0" fontId="57" fillId="0" borderId="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3" xfId="7" applyNumberFormat="1" applyFont="1" applyFill="1" applyBorder="1" applyAlignment="1" applyProtection="1">
      <alignment horizontal="center" vertical="center" wrapText="1"/>
      <protection locked="0"/>
    </xf>
    <xf numFmtId="49" fontId="43" fillId="0" borderId="12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29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34" xfId="7" applyNumberFormat="1" applyFont="1" applyFill="1" applyBorder="1" applyAlignment="1" applyProtection="1">
      <alignment horizontal="left" vertical="center"/>
      <protection locked="0"/>
    </xf>
    <xf numFmtId="49" fontId="41" fillId="0" borderId="29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09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10" xfId="7" applyNumberFormat="1" applyFont="1" applyFill="1" applyBorder="1" applyAlignment="1" applyProtection="1">
      <alignment horizontal="center" vertical="center" wrapText="1"/>
      <protection locked="0"/>
    </xf>
    <xf numFmtId="49" fontId="43" fillId="14" borderId="31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16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221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22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2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2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2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2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83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28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97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28" xfId="7" applyNumberFormat="1" applyFont="1" applyFill="1" applyBorder="1" applyAlignment="1" applyProtection="1">
      <alignment horizontal="center" vertical="center" wrapText="1"/>
      <protection locked="0"/>
    </xf>
    <xf numFmtId="49" fontId="43" fillId="14" borderId="405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40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405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40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40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50" xfId="7" applyNumberFormat="1" applyFont="1" applyFill="1" applyBorder="1" applyAlignment="1" applyProtection="1">
      <alignment horizontal="left" vertical="center" wrapText="1"/>
      <protection locked="0"/>
    </xf>
    <xf numFmtId="49" fontId="42" fillId="0" borderId="353" xfId="7" applyNumberFormat="1" applyFont="1" applyFill="1" applyBorder="1" applyAlignment="1" applyProtection="1">
      <alignment vertical="center" wrapText="1"/>
      <protection locked="0"/>
    </xf>
    <xf numFmtId="0" fontId="40" fillId="0" borderId="353" xfId="0" applyFont="1" applyBorder="1" applyAlignment="1">
      <alignment vertical="center" wrapText="1"/>
    </xf>
    <xf numFmtId="49" fontId="41" fillId="0" borderId="372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73" xfId="7" applyNumberFormat="1" applyFont="1" applyFill="1" applyBorder="1" applyAlignment="1" applyProtection="1">
      <alignment horizontal="center" vertical="center" wrapText="1"/>
      <protection locked="0"/>
    </xf>
    <xf numFmtId="49" fontId="42" fillId="14" borderId="12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2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63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35" xfId="7" applyNumberFormat="1" applyFont="1" applyFill="1" applyBorder="1" applyAlignment="1" applyProtection="1">
      <alignment horizontal="center" vertical="center" wrapText="1"/>
      <protection locked="0"/>
    </xf>
    <xf numFmtId="49" fontId="43" fillId="14" borderId="12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63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639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645" xfId="7" applyNumberFormat="1" applyFont="1" applyFill="1" applyBorder="1" applyAlignment="1" applyProtection="1">
      <alignment horizontal="left" vertical="center" wrapText="1"/>
      <protection locked="0"/>
    </xf>
    <xf numFmtId="0" fontId="40" fillId="0" borderId="646" xfId="0" applyFont="1" applyBorder="1" applyAlignment="1">
      <alignment horizontal="left" vertical="center" wrapText="1"/>
    </xf>
    <xf numFmtId="49" fontId="41" fillId="0" borderId="495" xfId="7" applyNumberFormat="1" applyFont="1" applyFill="1" applyBorder="1" applyAlignment="1" applyProtection="1">
      <alignment horizontal="left" vertical="center" wrapText="1"/>
      <protection locked="0"/>
    </xf>
    <xf numFmtId="49" fontId="42" fillId="0" borderId="498" xfId="7" applyNumberFormat="1" applyFont="1" applyFill="1" applyBorder="1" applyAlignment="1" applyProtection="1">
      <alignment vertical="center" wrapText="1"/>
      <protection locked="0"/>
    </xf>
    <xf numFmtId="0" fontId="40" fillId="0" borderId="498" xfId="0" applyFont="1" applyBorder="1" applyAlignment="1">
      <alignment vertical="center" wrapText="1"/>
    </xf>
    <xf numFmtId="49" fontId="41" fillId="0" borderId="517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51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68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685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69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697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700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11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65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651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652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653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65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66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670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680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681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3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3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36" xfId="7" applyNumberFormat="1" applyFont="1" applyFill="1" applyBorder="1" applyAlignment="1" applyProtection="1">
      <alignment horizontal="center" vertical="center" wrapText="1"/>
      <protection locked="0"/>
    </xf>
    <xf numFmtId="0" fontId="85" fillId="0" borderId="737" xfId="0" applyFont="1" applyBorder="1" applyAlignment="1">
      <alignment vertical="center" wrapText="1"/>
    </xf>
    <xf numFmtId="49" fontId="42" fillId="14" borderId="69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3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696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711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1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22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725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859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86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85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86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861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86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69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790" xfId="7" applyNumberFormat="1" applyFont="1" applyFill="1" applyBorder="1" applyAlignment="1" applyProtection="1">
      <alignment horizontal="left" vertical="center" wrapText="1"/>
      <protection locked="0"/>
    </xf>
    <xf numFmtId="49" fontId="42" fillId="0" borderId="297" xfId="7" applyNumberFormat="1" applyFont="1" applyFill="1" applyBorder="1" applyAlignment="1" applyProtection="1">
      <alignment horizontal="left" vertical="center" wrapText="1"/>
      <protection locked="0"/>
    </xf>
    <xf numFmtId="0" fontId="40" fillId="0" borderId="696" xfId="0" applyFont="1" applyBorder="1" applyAlignment="1">
      <alignment horizontal="left" vertical="center" wrapText="1"/>
    </xf>
    <xf numFmtId="49" fontId="43" fillId="0" borderId="75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6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85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851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850" xfId="7" applyNumberFormat="1" applyFont="1" applyFill="1" applyBorder="1" applyAlignment="1" applyProtection="1">
      <alignment horizontal="left" vertical="center"/>
      <protection locked="0"/>
    </xf>
    <xf numFmtId="0" fontId="42" fillId="0" borderId="851" xfId="7" applyNumberFormat="1" applyFont="1" applyFill="1" applyBorder="1" applyAlignment="1" applyProtection="1">
      <alignment horizontal="left" vertical="center"/>
      <protection locked="0"/>
    </xf>
    <xf numFmtId="49" fontId="42" fillId="14" borderId="859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860" xfId="7" applyNumberFormat="1" applyFont="1" applyFill="1" applyBorder="1" applyAlignment="1" applyProtection="1">
      <alignment horizontal="left" vertical="center" wrapText="1"/>
      <protection locked="0"/>
    </xf>
    <xf numFmtId="49" fontId="24" fillId="14" borderId="696" xfId="7" applyNumberFormat="1" applyFont="1" applyFill="1" applyBorder="1" applyAlignment="1" applyProtection="1">
      <alignment horizontal="left" vertical="center" wrapText="1"/>
      <protection locked="0"/>
    </xf>
    <xf numFmtId="49" fontId="26" fillId="14" borderId="79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92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925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928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92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956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959" xfId="7" applyNumberFormat="1" applyFont="1" applyFill="1" applyBorder="1" applyAlignment="1" applyProtection="1">
      <alignment horizontal="left" vertical="center"/>
      <protection locked="0"/>
    </xf>
    <xf numFmtId="49" fontId="43" fillId="19" borderId="696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696" xfId="0" applyFont="1" applyBorder="1" applyAlignment="1">
      <alignment horizontal="left" vertical="center" wrapText="1"/>
    </xf>
    <xf numFmtId="49" fontId="41" fillId="19" borderId="887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887" xfId="0" applyFont="1" applyBorder="1" applyAlignment="1">
      <alignment horizontal="left" vertical="center" wrapText="1"/>
    </xf>
    <xf numFmtId="0" fontId="42" fillId="0" borderId="890" xfId="7" applyNumberFormat="1" applyFont="1" applyFill="1" applyBorder="1" applyAlignment="1" applyProtection="1">
      <alignment horizontal="left" vertical="center"/>
      <protection locked="0"/>
    </xf>
    <xf numFmtId="49" fontId="41" fillId="19" borderId="913" xfId="7" applyNumberFormat="1" applyFont="1" applyFill="1" applyBorder="1" applyAlignment="1" applyProtection="1">
      <alignment horizontal="center" vertical="center" wrapText="1"/>
      <protection locked="0"/>
    </xf>
    <xf numFmtId="49" fontId="41" fillId="19" borderId="914" xfId="7" applyNumberFormat="1" applyFont="1" applyFill="1" applyBorder="1" applyAlignment="1" applyProtection="1">
      <alignment horizontal="center" vertical="center" wrapText="1"/>
      <protection locked="0"/>
    </xf>
    <xf numFmtId="49" fontId="42" fillId="14" borderId="91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75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75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5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68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69" xfId="7" applyNumberFormat="1" applyFont="1" applyFill="1" applyBorder="1" applyAlignment="1" applyProtection="1">
      <alignment horizontal="center" vertical="center" wrapText="1"/>
      <protection locked="0"/>
    </xf>
    <xf numFmtId="49" fontId="42" fillId="0" borderId="1070" xfId="7" applyNumberFormat="1" applyFont="1" applyFill="1" applyBorder="1" applyAlignment="1" applyProtection="1">
      <alignment horizontal="left" vertical="center" wrapText="1"/>
      <protection locked="0"/>
    </xf>
    <xf numFmtId="0" fontId="40" fillId="0" borderId="1070" xfId="0" applyFont="1" applyBorder="1" applyAlignment="1">
      <alignment horizontal="left" vertical="center" wrapText="1"/>
    </xf>
    <xf numFmtId="49" fontId="41" fillId="0" borderId="1076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1076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974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97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987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99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2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24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97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119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120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123" xfId="7" applyNumberFormat="1" applyFont="1" applyFill="1" applyBorder="1" applyAlignment="1" applyProtection="1">
      <alignment horizontal="left" vertical="center"/>
      <protection locked="0"/>
    </xf>
    <xf numFmtId="49" fontId="41" fillId="14" borderId="1081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85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8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070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107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9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09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181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184" xfId="7" applyNumberFormat="1" applyFont="1" applyFill="1" applyBorder="1" applyAlignment="1" applyProtection="1">
      <alignment horizontal="left" vertical="center"/>
      <protection locked="0"/>
    </xf>
    <xf numFmtId="49" fontId="42" fillId="14" borderId="85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26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26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21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131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142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145" xfId="7" applyNumberFormat="1" applyFont="1" applyFill="1" applyBorder="1" applyAlignment="1" applyProtection="1">
      <alignment horizontal="left" vertical="center"/>
      <protection locked="0"/>
    </xf>
    <xf numFmtId="49" fontId="42" fillId="14" borderId="115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97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180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352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355" xfId="7" applyNumberFormat="1" applyFont="1" applyFill="1" applyBorder="1" applyAlignment="1" applyProtection="1">
      <alignment horizontal="left" vertical="center"/>
      <protection locked="0"/>
    </xf>
    <xf numFmtId="49" fontId="42" fillId="0" borderId="0" xfId="7" applyNumberFormat="1" applyFont="1" applyFill="1" applyBorder="1" applyAlignment="1" applyProtection="1">
      <alignment horizontal="left" vertical="center" wrapText="1"/>
      <protection locked="0"/>
    </xf>
    <xf numFmtId="49" fontId="42" fillId="0" borderId="97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38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38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39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39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319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131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330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333" xfId="7" applyNumberFormat="1" applyFont="1" applyFill="1" applyBorder="1" applyAlignment="1" applyProtection="1">
      <alignment horizontal="left" vertical="center"/>
      <protection locked="0"/>
    </xf>
    <xf numFmtId="49" fontId="41" fillId="14" borderId="147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0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47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474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473" xfId="7" applyNumberFormat="1" applyFont="1" applyFill="1" applyBorder="1" applyAlignment="1" applyProtection="1">
      <alignment horizontal="left" vertical="center"/>
      <protection locked="0"/>
    </xf>
    <xf numFmtId="0" fontId="42" fillId="0" borderId="1474" xfId="7" applyNumberFormat="1" applyFont="1" applyFill="1" applyBorder="1" applyAlignment="1" applyProtection="1">
      <alignment horizontal="left" vertical="center"/>
      <protection locked="0"/>
    </xf>
    <xf numFmtId="49" fontId="42" fillId="14" borderId="1387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1388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1413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141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1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1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42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426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429" xfId="7" applyNumberFormat="1" applyFont="1" applyFill="1" applyBorder="1" applyAlignment="1" applyProtection="1">
      <alignment horizontal="left" vertical="center"/>
      <protection locked="0"/>
    </xf>
    <xf numFmtId="0" fontId="42" fillId="0" borderId="1430" xfId="7" applyNumberFormat="1" applyFont="1" applyFill="1" applyBorder="1" applyAlignment="1" applyProtection="1">
      <alignment horizontal="left" vertical="center"/>
      <protection locked="0"/>
    </xf>
    <xf numFmtId="49" fontId="42" fillId="14" borderId="1318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13" xfId="0" applyFont="1" applyBorder="1" applyAlignment="1">
      <alignment horizontal="center" vertical="center" wrapText="1"/>
    </xf>
    <xf numFmtId="0" fontId="85" fillId="0" borderId="6" xfId="0" applyFont="1" applyBorder="1" applyAlignment="1">
      <alignment horizontal="center" vertical="center" wrapText="1"/>
    </xf>
    <xf numFmtId="0" fontId="87" fillId="0" borderId="974" xfId="0" applyFont="1" applyBorder="1" applyAlignment="1">
      <alignment horizontal="left" vertical="center" wrapText="1"/>
    </xf>
    <xf numFmtId="49" fontId="41" fillId="14" borderId="1664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1664" xfId="0" applyFont="1" applyBorder="1" applyAlignment="1">
      <alignment horizontal="left" vertical="center" wrapText="1"/>
    </xf>
    <xf numFmtId="49" fontId="41" fillId="14" borderId="0" xfId="7" applyNumberFormat="1" applyFont="1" applyFill="1" applyBorder="1" applyAlignment="1" applyProtection="1">
      <alignment horizontal="center" vertical="center" wrapText="1"/>
      <protection locked="0"/>
    </xf>
    <xf numFmtId="0" fontId="85" fillId="0" borderId="0" xfId="0" applyFont="1" applyAlignment="1">
      <alignment vertical="center"/>
    </xf>
    <xf numFmtId="49" fontId="43" fillId="14" borderId="1671" xfId="7" applyNumberFormat="1" applyFont="1" applyFill="1" applyBorder="1" applyAlignment="1" applyProtection="1">
      <alignment horizontal="left" vertical="center" wrapText="1"/>
      <protection locked="0"/>
    </xf>
    <xf numFmtId="0" fontId="87" fillId="0" borderId="1671" xfId="0" applyFont="1" applyBorder="1" applyAlignment="1">
      <alignment horizontal="left" vertical="center" wrapText="1"/>
    </xf>
    <xf numFmtId="49" fontId="41" fillId="14" borderId="1674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1674" xfId="0" applyFont="1" applyBorder="1" applyAlignment="1">
      <alignment horizontal="left" vertical="center" wrapText="1"/>
    </xf>
    <xf numFmtId="49" fontId="41" fillId="14" borderId="149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9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505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506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1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852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108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64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642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1652" xfId="7" applyNumberFormat="1" applyFont="1" applyFill="1" applyBorder="1" applyAlignment="1" applyProtection="1">
      <alignment horizontal="left" vertical="center" wrapText="1"/>
      <protection locked="0"/>
    </xf>
    <xf numFmtId="0" fontId="40" fillId="0" borderId="204" xfId="0" applyFont="1" applyBorder="1" applyAlignment="1">
      <alignment horizontal="left" vertical="center" wrapText="1"/>
    </xf>
    <xf numFmtId="49" fontId="41" fillId="0" borderId="6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169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69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6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681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1681" xfId="0" applyFont="1" applyBorder="1" applyAlignment="1">
      <alignment horizontal="left" vertical="center" wrapText="1"/>
    </xf>
    <xf numFmtId="49" fontId="41" fillId="14" borderId="168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712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719" xfId="7" applyNumberFormat="1" applyFont="1" applyFill="1" applyBorder="1" applyAlignment="1" applyProtection="1">
      <alignment horizontal="left" vertical="center"/>
      <protection locked="0"/>
    </xf>
    <xf numFmtId="49" fontId="41" fillId="14" borderId="1774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138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700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1703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1704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138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712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1713" xfId="0" applyFont="1" applyBorder="1" applyAlignment="1">
      <alignment horizontal="left" vertical="center" wrapText="1"/>
    </xf>
    <xf numFmtId="49" fontId="41" fillId="0" borderId="1916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919" xfId="7" applyNumberFormat="1" applyFont="1" applyFill="1" applyBorder="1" applyAlignment="1" applyProtection="1">
      <alignment horizontal="left" vertical="center"/>
      <protection locked="0"/>
    </xf>
    <xf numFmtId="49" fontId="41" fillId="14" borderId="1942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1943" xfId="0" applyFont="1" applyBorder="1" applyAlignment="1">
      <alignment horizontal="left" vertical="center" wrapText="1"/>
    </xf>
    <xf numFmtId="49" fontId="41" fillId="0" borderId="194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781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784" xfId="7" applyNumberFormat="1" applyFont="1" applyFill="1" applyBorder="1" applyAlignment="1" applyProtection="1">
      <alignment horizontal="left" vertical="center"/>
      <protection locked="0"/>
    </xf>
    <xf numFmtId="49" fontId="42" fillId="14" borderId="181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87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9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74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129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2130" xfId="7" applyNumberFormat="1" applyFont="1" applyFill="1" applyBorder="1" applyAlignment="1" applyProtection="1">
      <alignment horizontal="left" vertical="center"/>
      <protection locked="0"/>
    </xf>
    <xf numFmtId="49" fontId="42" fillId="14" borderId="215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0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2202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951" xfId="7" applyNumberFormat="1" applyFont="1" applyFill="1" applyBorder="1" applyAlignment="1" applyProtection="1">
      <alignment horizontal="left" vertical="center"/>
      <protection locked="0"/>
    </xf>
    <xf numFmtId="49" fontId="41" fillId="14" borderId="201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021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04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138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387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1388" xfId="0" applyFont="1" applyBorder="1" applyAlignment="1">
      <alignment horizontal="left" vertical="center" wrapText="1"/>
    </xf>
    <xf numFmtId="49" fontId="42" fillId="14" borderId="2228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222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479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2269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227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7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272" xfId="7" applyNumberFormat="1" applyFont="1" applyFill="1" applyBorder="1" applyAlignment="1" applyProtection="1">
      <alignment horizontal="left" vertical="center" wrapText="1"/>
      <protection locked="0"/>
    </xf>
    <xf numFmtId="49" fontId="42" fillId="19" borderId="2282" xfId="7" applyNumberFormat="1" applyFont="1" applyFill="1" applyBorder="1" applyAlignment="1" applyProtection="1">
      <alignment horizontal="left" vertical="center" wrapText="1"/>
      <protection locked="0"/>
    </xf>
    <xf numFmtId="0" fontId="40" fillId="6" borderId="2283" xfId="0" applyFont="1" applyFill="1" applyBorder="1" applyAlignment="1">
      <alignment horizontal="left" vertical="center" wrapText="1"/>
    </xf>
    <xf numFmtId="0" fontId="85" fillId="0" borderId="974" xfId="0" applyFont="1" applyBorder="1" applyAlignment="1">
      <alignment horizontal="left" vertical="center" wrapText="1"/>
    </xf>
    <xf numFmtId="49" fontId="41" fillId="0" borderId="220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22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223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974" xfId="7" applyNumberFormat="1" applyFont="1" applyFill="1" applyBorder="1" applyAlignment="1" applyProtection="1">
      <alignment horizontal="left" vertical="center"/>
      <protection locked="0"/>
    </xf>
    <xf numFmtId="0" fontId="42" fillId="0" borderId="1388" xfId="7" applyNumberFormat="1" applyFont="1" applyFill="1" applyBorder="1" applyAlignment="1" applyProtection="1">
      <alignment horizontal="left" vertical="center"/>
      <protection locked="0"/>
    </xf>
    <xf numFmtId="49" fontId="41" fillId="14" borderId="232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323" xfId="7" applyNumberFormat="1" applyFont="1" applyFill="1" applyBorder="1" applyAlignment="1" applyProtection="1">
      <alignment horizontal="left" vertical="center" wrapText="1"/>
      <protection locked="0"/>
    </xf>
    <xf numFmtId="49" fontId="43" fillId="19" borderId="974" xfId="7" applyNumberFormat="1" applyFont="1" applyFill="1" applyBorder="1" applyAlignment="1" applyProtection="1">
      <alignment horizontal="left" vertical="center" wrapText="1"/>
      <protection locked="0"/>
    </xf>
    <xf numFmtId="49" fontId="41" fillId="19" borderId="2330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2330" xfId="0" applyFont="1" applyBorder="1" applyAlignment="1">
      <alignment horizontal="left" vertical="center" wrapText="1"/>
    </xf>
    <xf numFmtId="49" fontId="43" fillId="14" borderId="1387" xfId="7" applyNumberFormat="1" applyFont="1" applyFill="1" applyBorder="1" applyAlignment="1" applyProtection="1">
      <alignment horizontal="left" wrapText="1"/>
      <protection locked="0"/>
    </xf>
    <xf numFmtId="49" fontId="43" fillId="14" borderId="1388" xfId="7" applyNumberFormat="1" applyFont="1" applyFill="1" applyBorder="1" applyAlignment="1" applyProtection="1">
      <alignment horizontal="left" wrapText="1"/>
      <protection locked="0"/>
    </xf>
    <xf numFmtId="49" fontId="41" fillId="14" borderId="2341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56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230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73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2306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20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30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308" xfId="7" applyNumberFormat="1" applyFont="1" applyFill="1" applyBorder="1" applyAlignment="1" applyProtection="1">
      <alignment horizontal="left" vertical="center" wrapText="1"/>
      <protection locked="0"/>
    </xf>
    <xf numFmtId="49" fontId="41" fillId="19" borderId="2315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2315" xfId="0" applyFont="1" applyBorder="1" applyAlignment="1">
      <alignment horizontal="left" vertical="center" wrapText="1"/>
    </xf>
    <xf numFmtId="49" fontId="41" fillId="14" borderId="2348" xfId="7" applyNumberFormat="1" applyFont="1" applyFill="1" applyBorder="1" applyAlignment="1" applyProtection="1">
      <alignment horizontal="left" vertical="center" wrapText="1"/>
      <protection locked="0"/>
    </xf>
    <xf numFmtId="49" fontId="41" fillId="6" borderId="1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341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2348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2393" xfId="7" applyNumberFormat="1" applyFont="1" applyFill="1" applyBorder="1" applyAlignment="1" applyProtection="1">
      <alignment horizontal="left" vertical="center"/>
      <protection locked="0"/>
    </xf>
    <xf numFmtId="49" fontId="42" fillId="14" borderId="2417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241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426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2429" xfId="7" applyNumberFormat="1" applyFont="1" applyFill="1" applyBorder="1" applyAlignment="1" applyProtection="1">
      <alignment horizontal="left" vertical="center"/>
      <protection locked="0"/>
    </xf>
    <xf numFmtId="49" fontId="42" fillId="14" borderId="245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370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2373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38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38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390" xfId="7" applyNumberFormat="1" applyFont="1" applyFill="1" applyBorder="1" applyAlignment="1" applyProtection="1">
      <alignment horizontal="left" vertical="center" wrapText="1"/>
      <protection locked="0"/>
    </xf>
    <xf numFmtId="49" fontId="42" fillId="19" borderId="2475" xfId="7" applyNumberFormat="1" applyFont="1" applyFill="1" applyBorder="1" applyAlignment="1" applyProtection="1">
      <alignment horizontal="left" vertical="center" wrapText="1"/>
      <protection locked="0"/>
    </xf>
    <xf numFmtId="0" fontId="40" fillId="6" borderId="2475" xfId="0" applyFont="1" applyFill="1" applyBorder="1" applyAlignment="1">
      <alignment horizontal="left" vertical="center" wrapText="1"/>
    </xf>
    <xf numFmtId="49" fontId="43" fillId="0" borderId="1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475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46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2463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246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46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1" xfId="7" applyNumberFormat="1" applyFont="1" applyFill="1" applyBorder="1" applyAlignment="1" applyProtection="1">
      <alignment horizontal="center" vertical="center" wrapText="1"/>
      <protection locked="0"/>
    </xf>
    <xf numFmtId="0" fontId="85" fillId="0" borderId="72" xfId="0" applyFont="1" applyBorder="1" applyAlignment="1">
      <alignment vertical="center" wrapText="1"/>
    </xf>
    <xf numFmtId="49" fontId="43" fillId="14" borderId="2471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57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57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65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66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667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2478" xfId="7" applyNumberFormat="1" applyFont="1" applyFill="1" applyBorder="1" applyAlignment="1" applyProtection="1">
      <alignment horizontal="left" vertical="center"/>
      <protection locked="0"/>
    </xf>
    <xf numFmtId="49" fontId="41" fillId="14" borderId="2557" xfId="7" applyNumberFormat="1" applyFont="1" applyFill="1" applyBorder="1" applyAlignment="1" applyProtection="1">
      <alignment horizontal="left" vertical="center" wrapText="1"/>
      <protection locked="0"/>
    </xf>
    <xf numFmtId="49" fontId="43" fillId="14" borderId="256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571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800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107" xfId="7" applyNumberFormat="1" applyFont="1" applyFill="1" applyBorder="1" applyAlignment="1" applyProtection="1">
      <alignment horizontal="left" vertical="center"/>
      <protection locked="0"/>
    </xf>
    <xf numFmtId="49" fontId="42" fillId="14" borderId="281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86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85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47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2773" xfId="7" applyNumberFormat="1" applyFont="1" applyFill="1" applyBorder="1" applyAlignment="1" applyProtection="1">
      <alignment horizontal="left" vertical="center" wrapText="1"/>
      <protection locked="0"/>
    </xf>
    <xf numFmtId="49" fontId="42" fillId="19" borderId="974" xfId="7" applyNumberFormat="1" applyFont="1" applyFill="1" applyBorder="1" applyAlignment="1" applyProtection="1">
      <alignment horizontal="left" vertical="center" wrapText="1"/>
      <protection locked="0"/>
    </xf>
    <xf numFmtId="0" fontId="40" fillId="6" borderId="974" xfId="0" applyFont="1" applyFill="1" applyBorder="1" applyAlignment="1">
      <alignment horizontal="left" vertical="center" wrapText="1"/>
    </xf>
    <xf numFmtId="49" fontId="43" fillId="0" borderId="138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78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78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04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06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117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2991" xfId="7" applyNumberFormat="1" applyFont="1" applyFill="1" applyBorder="1" applyAlignment="1" applyProtection="1">
      <alignment horizontal="left" vertical="center" wrapText="1"/>
      <protection locked="0"/>
    </xf>
    <xf numFmtId="49" fontId="41" fillId="19" borderId="3113" xfId="7" applyNumberFormat="1" applyFont="1" applyFill="1" applyBorder="1" applyAlignment="1" applyProtection="1">
      <alignment horizontal="left" vertical="center" wrapText="1"/>
      <protection locked="0"/>
    </xf>
    <xf numFmtId="49" fontId="41" fillId="19" borderId="204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115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11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09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09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387" xfId="7" applyNumberFormat="1" applyFont="1" applyFill="1" applyBorder="1" applyAlignment="1" applyProtection="1">
      <alignment horizontal="center" vertical="center" wrapText="1"/>
      <protection locked="0"/>
    </xf>
    <xf numFmtId="0" fontId="85" fillId="0" borderId="1388" xfId="0" applyFont="1" applyBorder="1" applyAlignment="1">
      <alignment vertical="center" wrapText="1"/>
    </xf>
    <xf numFmtId="49" fontId="43" fillId="14" borderId="310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10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216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23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12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13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137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2019" xfId="7" applyNumberFormat="1" applyFont="1" applyFill="1" applyBorder="1" applyAlignment="1" applyProtection="1">
      <alignment horizontal="left" vertical="center"/>
      <protection locked="0"/>
    </xf>
    <xf numFmtId="49" fontId="42" fillId="14" borderId="315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19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0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3262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326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26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26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202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205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21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21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7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107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277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281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354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355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358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370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371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29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332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347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3389" xfId="7" applyNumberFormat="1" applyFont="1" applyFill="1" applyBorder="1" applyAlignment="1" applyProtection="1">
      <alignment horizontal="left" vertical="center"/>
      <protection locked="0"/>
    </xf>
    <xf numFmtId="0" fontId="42" fillId="0" borderId="3390" xfId="7" applyNumberFormat="1" applyFont="1" applyFill="1" applyBorder="1" applyAlignment="1" applyProtection="1">
      <alignment horizontal="left" vertical="center"/>
      <protection locked="0"/>
    </xf>
    <xf numFmtId="49" fontId="42" fillId="14" borderId="341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419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3422" xfId="7" applyNumberFormat="1" applyFont="1" applyFill="1" applyBorder="1" applyAlignment="1" applyProtection="1">
      <alignment horizontal="left" vertical="center"/>
      <protection locked="0"/>
    </xf>
    <xf numFmtId="0" fontId="42" fillId="0" borderId="3423" xfId="7" applyNumberFormat="1" applyFont="1" applyFill="1" applyBorder="1" applyAlignment="1" applyProtection="1">
      <alignment horizontal="left" vertical="center"/>
      <protection locked="0"/>
    </xf>
    <xf numFmtId="49" fontId="42" fillId="0" borderId="344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376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37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38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49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459" xfId="7" applyNumberFormat="1" applyFont="1" applyFill="1" applyBorder="1" applyAlignment="1" applyProtection="1">
      <alignment horizontal="left" vertical="center" wrapText="1"/>
      <protection locked="0"/>
    </xf>
    <xf numFmtId="49" fontId="42" fillId="0" borderId="3460" xfId="7" applyNumberFormat="1" applyFont="1" applyFill="1" applyBorder="1" applyAlignment="1" applyProtection="1">
      <alignment horizontal="left" vertical="center" wrapText="1"/>
      <protection locked="0"/>
    </xf>
    <xf numFmtId="49" fontId="42" fillId="0" borderId="10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974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768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47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505" xfId="7" applyNumberFormat="1" applyFont="1" applyFill="1" applyBorder="1" applyAlignment="1" applyProtection="1">
      <alignment horizontal="center" vertical="center" wrapText="1"/>
      <protection locked="0"/>
    </xf>
    <xf numFmtId="0" fontId="85" fillId="0" borderId="3506" xfId="0" applyFont="1" applyBorder="1" applyAlignment="1">
      <alignment vertical="center" wrapText="1"/>
    </xf>
    <xf numFmtId="49" fontId="41" fillId="14" borderId="3509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3509" xfId="0" applyFont="1" applyBorder="1" applyAlignment="1">
      <alignment horizontal="left" vertical="center" wrapText="1"/>
    </xf>
    <xf numFmtId="49" fontId="41" fillId="0" borderId="3516" xfId="7" applyNumberFormat="1" applyFont="1" applyFill="1" applyBorder="1" applyAlignment="1" applyProtection="1">
      <alignment horizontal="left" vertical="center" wrapText="1"/>
      <protection locked="0"/>
    </xf>
    <xf numFmtId="0" fontId="87" fillId="0" borderId="1175" xfId="0" applyFont="1" applyBorder="1" applyAlignment="1">
      <alignment horizontal="left" vertical="center" wrapText="1"/>
    </xf>
    <xf numFmtId="49" fontId="41" fillId="14" borderId="3490" xfId="7" applyNumberFormat="1" applyFont="1" applyFill="1" applyBorder="1" applyAlignment="1" applyProtection="1">
      <alignment horizontal="center" vertical="center" wrapText="1"/>
      <protection locked="0"/>
    </xf>
    <xf numFmtId="0" fontId="85" fillId="0" borderId="3491" xfId="0" applyFont="1" applyBorder="1" applyAlignment="1">
      <alignment vertical="center" wrapText="1"/>
    </xf>
    <xf numFmtId="49" fontId="41" fillId="14" borderId="3492" xfId="7" applyNumberFormat="1" applyFont="1" applyFill="1" applyBorder="1" applyAlignment="1" applyProtection="1">
      <alignment horizontal="left" vertical="center" wrapText="1"/>
      <protection locked="0"/>
    </xf>
    <xf numFmtId="0" fontId="85" fillId="0" borderId="3492" xfId="0" applyFont="1" applyBorder="1" applyAlignment="1">
      <alignment horizontal="left" vertical="center" wrapText="1"/>
    </xf>
    <xf numFmtId="49" fontId="41" fillId="0" borderId="3543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83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52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539" xfId="7" applyNumberFormat="1" applyFont="1" applyFill="1" applyBorder="1" applyAlignment="1" applyProtection="1">
      <alignment horizontal="center" vertical="center" wrapText="1"/>
      <protection locked="0"/>
    </xf>
    <xf numFmtId="0" fontId="85" fillId="0" borderId="204" xfId="0" applyFont="1" applyBorder="1" applyAlignment="1">
      <alignment horizontal="center" vertical="center" wrapText="1"/>
    </xf>
    <xf numFmtId="49" fontId="43" fillId="14" borderId="357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57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58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586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593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594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551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552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559" xfId="7" applyNumberFormat="1" applyFont="1" applyFill="1" applyBorder="1" applyAlignment="1" applyProtection="1">
      <alignment horizontal="center" vertical="center" wrapText="1"/>
      <protection locked="0"/>
    </xf>
    <xf numFmtId="49" fontId="41" fillId="0" borderId="3565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615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597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600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60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706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707" xfId="7" applyNumberFormat="1" applyFont="1" applyFill="1" applyBorder="1" applyAlignment="1" applyProtection="1">
      <alignment horizontal="left" vertical="center" wrapText="1"/>
      <protection locked="0"/>
    </xf>
    <xf numFmtId="0" fontId="42" fillId="0" borderId="3710" xfId="7" applyNumberFormat="1" applyFont="1" applyFill="1" applyBorder="1" applyAlignment="1" applyProtection="1">
      <alignment horizontal="left" vertical="center"/>
      <protection locked="0"/>
    </xf>
    <xf numFmtId="0" fontId="42" fillId="0" borderId="3711" xfId="7" applyNumberFormat="1" applyFont="1" applyFill="1" applyBorder="1" applyAlignment="1" applyProtection="1">
      <alignment horizontal="left" vertical="center"/>
      <protection locked="0"/>
    </xf>
    <xf numFmtId="49" fontId="41" fillId="14" borderId="85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1082" xfId="7" applyNumberFormat="1" applyFont="1" applyFill="1" applyBorder="1" applyAlignment="1" applyProtection="1">
      <alignment horizontal="center" vertical="center" wrapText="1"/>
      <protection locked="0"/>
    </xf>
    <xf numFmtId="49" fontId="41" fillId="14" borderId="3739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740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686" xfId="7" applyNumberFormat="1" applyFont="1" applyFill="1" applyBorder="1" applyAlignment="1" applyProtection="1">
      <alignment horizontal="left" vertical="center" wrapText="1"/>
      <protection locked="0"/>
    </xf>
    <xf numFmtId="49" fontId="42" fillId="14" borderId="3689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692" xfId="7" applyNumberFormat="1" applyFont="1" applyFill="1" applyBorder="1" applyAlignment="1" applyProtection="1">
      <alignment horizontal="left" vertical="center" wrapText="1"/>
      <protection locked="0"/>
    </xf>
    <xf numFmtId="49" fontId="41" fillId="0" borderId="3693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79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700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701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3747" xfId="7" applyNumberFormat="1" applyFont="1" applyFill="1" applyBorder="1" applyAlignment="1" applyProtection="1">
      <alignment horizontal="left" vertical="center" wrapText="1"/>
      <protection locked="0"/>
    </xf>
    <xf numFmtId="49" fontId="43" fillId="0" borderId="3748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747" xfId="7" applyNumberFormat="1" applyFont="1" applyFill="1" applyBorder="1" applyAlignment="1" applyProtection="1">
      <alignment horizontal="left" vertical="center" wrapText="1"/>
      <protection locked="0"/>
    </xf>
    <xf numFmtId="49" fontId="41" fillId="14" borderId="3749" xfId="7" applyNumberFormat="1" applyFont="1" applyFill="1" applyBorder="1" applyAlignment="1" applyProtection="1">
      <alignment horizontal="left" vertical="center" wrapText="1"/>
      <protection locked="0"/>
    </xf>
    <xf numFmtId="49" fontId="43" fillId="15" borderId="46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40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47" xfId="7" applyNumberFormat="1" applyFont="1" applyFill="1" applyBorder="1" applyAlignment="1" applyProtection="1">
      <alignment horizontal="center" vertical="center" wrapText="1"/>
      <protection locked="0"/>
    </xf>
    <xf numFmtId="49" fontId="43" fillId="14" borderId="11" xfId="7" applyNumberFormat="1" applyFont="1" applyFill="1" applyBorder="1" applyAlignment="1" applyProtection="1">
      <alignment horizontal="center" vertical="center" wrapText="1"/>
      <protection locked="0"/>
    </xf>
    <xf numFmtId="49" fontId="43" fillId="14" borderId="12" xfId="7" applyNumberFormat="1" applyFont="1" applyFill="1" applyBorder="1" applyAlignment="1" applyProtection="1">
      <alignment horizontal="center" vertical="center" wrapText="1"/>
      <protection locked="0"/>
    </xf>
    <xf numFmtId="49" fontId="43" fillId="15" borderId="46" xfId="7" applyNumberFormat="1" applyFont="1" applyFill="1" applyBorder="1" applyAlignment="1" applyProtection="1">
      <alignment horizontal="center" vertical="top" wrapText="1"/>
      <protection locked="0"/>
    </xf>
    <xf numFmtId="49" fontId="43" fillId="15" borderId="40" xfId="7" applyNumberFormat="1" applyFont="1" applyFill="1" applyBorder="1" applyAlignment="1" applyProtection="1">
      <alignment horizontal="center" vertical="top" wrapText="1"/>
      <protection locked="0"/>
    </xf>
    <xf numFmtId="49" fontId="43" fillId="15" borderId="47" xfId="7" applyNumberFormat="1" applyFont="1" applyFill="1" applyBorder="1" applyAlignment="1" applyProtection="1">
      <alignment horizontal="center" vertical="top" wrapText="1"/>
      <protection locked="0"/>
    </xf>
    <xf numFmtId="49" fontId="45" fillId="18" borderId="46" xfId="9" applyNumberFormat="1" applyFont="1" applyFill="1" applyBorder="1" applyAlignment="1">
      <alignment horizontal="left" vertical="center"/>
    </xf>
    <xf numFmtId="49" fontId="45" fillId="18" borderId="40" xfId="9" applyNumberFormat="1" applyFont="1" applyFill="1" applyBorder="1" applyAlignment="1">
      <alignment horizontal="left" vertical="center"/>
    </xf>
    <xf numFmtId="49" fontId="45" fillId="18" borderId="47" xfId="9" applyNumberFormat="1" applyFont="1" applyFill="1" applyBorder="1" applyAlignment="1">
      <alignment horizontal="left" vertical="center"/>
    </xf>
    <xf numFmtId="0" fontId="41" fillId="0" borderId="3752" xfId="9" applyFont="1" applyBorder="1" applyAlignment="1">
      <alignment horizontal="left" vertical="center"/>
    </xf>
    <xf numFmtId="0" fontId="41" fillId="0" borderId="3192" xfId="7" applyNumberFormat="1" applyFont="1" applyFill="1" applyBorder="1" applyAlignment="1" applyProtection="1">
      <alignment horizontal="left" vertical="center"/>
      <protection locked="0"/>
    </xf>
    <xf numFmtId="0" fontId="41" fillId="0" borderId="3753" xfId="7" applyNumberFormat="1" applyFont="1" applyFill="1" applyBorder="1" applyAlignment="1" applyProtection="1">
      <alignment horizontal="left" vertical="center"/>
      <protection locked="0"/>
    </xf>
    <xf numFmtId="3" fontId="42" fillId="0" borderId="0" xfId="9" applyNumberFormat="1" applyFont="1" applyAlignment="1">
      <alignment horizontal="left" vertical="center" wrapText="1"/>
    </xf>
    <xf numFmtId="0" fontId="42" fillId="0" borderId="0" xfId="7" applyNumberFormat="1" applyFont="1" applyFill="1" applyBorder="1" applyAlignment="1" applyProtection="1">
      <alignment horizontal="left" vertical="center"/>
      <protection locked="0"/>
    </xf>
    <xf numFmtId="0" fontId="41" fillId="0" borderId="3750" xfId="9" applyFont="1" applyBorder="1" applyAlignment="1">
      <alignment horizontal="left" vertical="center"/>
    </xf>
    <xf numFmtId="0" fontId="41" fillId="0" borderId="107" xfId="7" applyNumberFormat="1" applyFont="1" applyFill="1" applyBorder="1" applyAlignment="1" applyProtection="1">
      <alignment horizontal="left" vertical="center"/>
      <protection locked="0"/>
    </xf>
    <xf numFmtId="0" fontId="41" fillId="0" borderId="74" xfId="9" applyFont="1" applyBorder="1" applyAlignment="1">
      <alignment horizontal="left" vertical="center"/>
    </xf>
    <xf numFmtId="0" fontId="41" fillId="0" borderId="68" xfId="7" applyNumberFormat="1" applyFont="1" applyFill="1" applyBorder="1" applyAlignment="1" applyProtection="1">
      <alignment horizontal="left" vertical="center"/>
      <protection locked="0"/>
    </xf>
    <xf numFmtId="0" fontId="45" fillId="18" borderId="11" xfId="9" applyFont="1" applyFill="1" applyBorder="1" applyAlignment="1">
      <alignment horizontal="left" vertical="center"/>
    </xf>
    <xf numFmtId="0" fontId="45" fillId="18" borderId="12" xfId="7" applyNumberFormat="1" applyFont="1" applyFill="1" applyBorder="1" applyAlignment="1" applyProtection="1">
      <alignment horizontal="left" vertical="center"/>
      <protection locked="0"/>
    </xf>
    <xf numFmtId="0" fontId="41" fillId="0" borderId="56" xfId="9" applyFont="1" applyBorder="1" applyAlignment="1">
      <alignment horizontal="left" vertical="center"/>
    </xf>
    <xf numFmtId="0" fontId="41" fillId="0" borderId="83" xfId="7" applyNumberFormat="1" applyFont="1" applyFill="1" applyBorder="1" applyAlignment="1" applyProtection="1">
      <alignment horizontal="left" vertical="center"/>
      <protection locked="0"/>
    </xf>
    <xf numFmtId="0" fontId="41" fillId="0" borderId="2302" xfId="7" applyNumberFormat="1" applyFont="1" applyFill="1" applyBorder="1" applyAlignment="1" applyProtection="1">
      <alignment horizontal="left" vertical="center"/>
      <protection locked="0"/>
    </xf>
    <xf numFmtId="0" fontId="42" fillId="0" borderId="3750" xfId="9" applyFont="1" applyBorder="1" applyAlignment="1">
      <alignment horizontal="left" vertical="center" wrapText="1"/>
    </xf>
    <xf numFmtId="0" fontId="42" fillId="0" borderId="3751" xfId="7" applyNumberFormat="1" applyFont="1" applyFill="1" applyBorder="1" applyAlignment="1" applyProtection="1">
      <alignment horizontal="left" vertical="center"/>
      <protection locked="0"/>
    </xf>
    <xf numFmtId="0" fontId="41" fillId="0" borderId="3751" xfId="7" applyNumberFormat="1" applyFont="1" applyFill="1" applyBorder="1" applyAlignment="1" applyProtection="1">
      <alignment horizontal="left" vertical="center"/>
      <protection locked="0"/>
    </xf>
    <xf numFmtId="0" fontId="41" fillId="0" borderId="852" xfId="9" applyFont="1" applyBorder="1" applyAlignment="1">
      <alignment horizontal="left" vertical="center"/>
    </xf>
    <xf numFmtId="0" fontId="41" fillId="0" borderId="2019" xfId="7" applyNumberFormat="1" applyFont="1" applyFill="1" applyBorder="1" applyAlignment="1" applyProtection="1">
      <alignment horizontal="left" vertical="center"/>
      <protection locked="0"/>
    </xf>
    <xf numFmtId="0" fontId="42" fillId="0" borderId="3750" xfId="9" applyFont="1" applyBorder="1" applyAlignment="1">
      <alignment horizontal="left" vertical="center"/>
    </xf>
    <xf numFmtId="0" fontId="41" fillId="0" borderId="3750" xfId="9" applyFont="1" applyBorder="1" applyAlignment="1">
      <alignment horizontal="left" vertical="center" wrapText="1"/>
    </xf>
    <xf numFmtId="49" fontId="43" fillId="20" borderId="46" xfId="3" applyNumberFormat="1" applyFont="1" applyFill="1" applyBorder="1" applyAlignment="1">
      <alignment horizontal="center" vertical="center"/>
    </xf>
    <xf numFmtId="49" fontId="43" fillId="20" borderId="40" xfId="3" applyNumberFormat="1" applyFont="1" applyFill="1" applyBorder="1" applyAlignment="1">
      <alignment horizontal="center" vertical="center"/>
    </xf>
    <xf numFmtId="0" fontId="7" fillId="0" borderId="0" xfId="3" applyAlignment="1">
      <alignment horizontal="left"/>
    </xf>
    <xf numFmtId="0" fontId="88" fillId="0" borderId="0" xfId="3" applyFont="1" applyAlignment="1">
      <alignment horizontal="left"/>
    </xf>
    <xf numFmtId="0" fontId="105" fillId="0" borderId="0" xfId="3" applyFont="1" applyAlignment="1">
      <alignment horizontal="left"/>
    </xf>
    <xf numFmtId="49" fontId="45" fillId="21" borderId="3808" xfId="3" applyNumberFormat="1" applyFont="1" applyFill="1" applyBorder="1" applyAlignment="1">
      <alignment horizontal="left" vertical="center"/>
    </xf>
    <xf numFmtId="49" fontId="43" fillId="0" borderId="3796" xfId="3" applyNumberFormat="1" applyFont="1" applyBorder="1" applyAlignment="1">
      <alignment horizontal="center" vertical="top"/>
    </xf>
    <xf numFmtId="49" fontId="43" fillId="0" borderId="3772" xfId="3" applyNumberFormat="1" applyFont="1" applyBorder="1" applyAlignment="1">
      <alignment horizontal="center" vertical="top"/>
    </xf>
    <xf numFmtId="49" fontId="43" fillId="0" borderId="3773" xfId="3" applyNumberFormat="1" applyFont="1" applyBorder="1" applyAlignment="1">
      <alignment horizontal="center" vertical="top"/>
    </xf>
    <xf numFmtId="49" fontId="64" fillId="0" borderId="106" xfId="3" applyNumberFormat="1" applyFont="1" applyBorder="1" applyAlignment="1">
      <alignment horizontal="center" vertical="center"/>
    </xf>
    <xf numFmtId="49" fontId="64" fillId="0" borderId="102" xfId="3" applyNumberFormat="1" applyFont="1" applyBorder="1" applyAlignment="1">
      <alignment horizontal="center" vertical="center"/>
    </xf>
    <xf numFmtId="49" fontId="64" fillId="0" borderId="3797" xfId="3" applyNumberFormat="1" applyFont="1" applyBorder="1" applyAlignment="1">
      <alignment horizontal="center" vertical="center"/>
    </xf>
    <xf numFmtId="0" fontId="58" fillId="0" borderId="104" xfId="3" applyFont="1" applyBorder="1" applyAlignment="1">
      <alignment horizontal="left" vertical="center" wrapText="1"/>
    </xf>
    <xf numFmtId="0" fontId="58" fillId="0" borderId="100" xfId="3" applyFont="1" applyBorder="1" applyAlignment="1">
      <alignment horizontal="left" vertical="center" wrapText="1"/>
    </xf>
    <xf numFmtId="0" fontId="58" fillId="0" borderId="3775" xfId="3" applyFont="1" applyBorder="1" applyAlignment="1">
      <alignment horizontal="left" vertical="center" wrapText="1"/>
    </xf>
    <xf numFmtId="0" fontId="64" fillId="0" borderId="104" xfId="3" applyFont="1" applyBorder="1" applyAlignment="1">
      <alignment horizontal="center" vertical="center"/>
    </xf>
    <xf numFmtId="0" fontId="64" fillId="0" borderId="100" xfId="3" applyFont="1" applyBorder="1" applyAlignment="1">
      <alignment horizontal="center" vertical="center"/>
    </xf>
    <xf numFmtId="0" fontId="64" fillId="0" borderId="3775" xfId="3" applyFont="1" applyBorder="1" applyAlignment="1">
      <alignment horizontal="center" vertical="center"/>
    </xf>
    <xf numFmtId="49" fontId="64" fillId="0" borderId="104" xfId="3" applyNumberFormat="1" applyFont="1" applyBorder="1" applyAlignment="1">
      <alignment horizontal="center" vertical="center"/>
    </xf>
    <xf numFmtId="49" fontId="64" fillId="0" borderId="100" xfId="3" applyNumberFormat="1" applyFont="1" applyBorder="1" applyAlignment="1">
      <alignment horizontal="center" vertical="center"/>
    </xf>
    <xf numFmtId="49" fontId="64" fillId="0" borderId="3775" xfId="3" applyNumberFormat="1" applyFont="1" applyBorder="1" applyAlignment="1">
      <alignment horizontal="center" vertical="center"/>
    </xf>
    <xf numFmtId="49" fontId="45" fillId="21" borderId="40" xfId="3" applyNumberFormat="1" applyFont="1" applyFill="1" applyBorder="1" applyAlignment="1">
      <alignment horizontal="left" vertical="center"/>
    </xf>
    <xf numFmtId="49" fontId="64" fillId="0" borderId="3796" xfId="3" applyNumberFormat="1" applyFont="1" applyBorder="1" applyAlignment="1">
      <alignment horizontal="center" vertical="center"/>
    </xf>
    <xf numFmtId="0" fontId="58" fillId="0" borderId="3807" xfId="3" applyFont="1" applyBorder="1" applyAlignment="1">
      <alignment horizontal="left" vertical="center" wrapText="1"/>
    </xf>
    <xf numFmtId="0" fontId="58" fillId="0" borderId="3772" xfId="3" applyFont="1" applyBorder="1" applyAlignment="1">
      <alignment horizontal="left" vertical="center" wrapText="1"/>
    </xf>
    <xf numFmtId="0" fontId="64" fillId="0" borderId="3807" xfId="3" applyFont="1" applyBorder="1" applyAlignment="1">
      <alignment horizontal="center" vertical="center"/>
    </xf>
    <xf numFmtId="0" fontId="64" fillId="0" borderId="3772" xfId="3" applyFont="1" applyBorder="1" applyAlignment="1">
      <alignment horizontal="center" vertical="center"/>
    </xf>
    <xf numFmtId="49" fontId="64" fillId="0" borderId="3807" xfId="3" applyNumberFormat="1" applyFont="1" applyBorder="1" applyAlignment="1">
      <alignment horizontal="center" vertical="center"/>
    </xf>
    <xf numFmtId="49" fontId="64" fillId="0" borderId="3772" xfId="3" applyNumberFormat="1" applyFont="1" applyBorder="1" applyAlignment="1">
      <alignment horizontal="center" vertical="center"/>
    </xf>
    <xf numFmtId="49" fontId="45" fillId="21" borderId="3810" xfId="3" applyNumberFormat="1" applyFont="1" applyFill="1" applyBorder="1" applyAlignment="1">
      <alignment horizontal="left" vertical="center"/>
    </xf>
    <xf numFmtId="49" fontId="45" fillId="21" borderId="12" xfId="3" applyNumberFormat="1" applyFont="1" applyFill="1" applyBorder="1" applyAlignment="1">
      <alignment horizontal="left" vertical="center"/>
    </xf>
    <xf numFmtId="49" fontId="45" fillId="21" borderId="3778" xfId="3" applyNumberFormat="1" applyFont="1" applyFill="1" applyBorder="1" applyAlignment="1">
      <alignment horizontal="left" vertical="center"/>
    </xf>
    <xf numFmtId="49" fontId="43" fillId="0" borderId="3776" xfId="3" applyNumberFormat="1" applyFont="1" applyBorder="1" applyAlignment="1">
      <alignment horizontal="center" vertical="top"/>
    </xf>
    <xf numFmtId="49" fontId="43" fillId="0" borderId="81" xfId="3" applyNumberFormat="1" applyFont="1" applyBorder="1" applyAlignment="1">
      <alignment horizontal="center" vertical="top"/>
    </xf>
    <xf numFmtId="49" fontId="43" fillId="0" borderId="1082" xfId="3" applyNumberFormat="1" applyFont="1" applyBorder="1" applyAlignment="1">
      <alignment horizontal="center" vertical="top"/>
    </xf>
    <xf numFmtId="49" fontId="64" fillId="0" borderId="3782" xfId="3" applyNumberFormat="1" applyFont="1" applyBorder="1" applyAlignment="1">
      <alignment horizontal="center" vertical="center"/>
    </xf>
    <xf numFmtId="0" fontId="58" fillId="0" borderId="3789" xfId="3" applyFont="1" applyBorder="1" applyAlignment="1">
      <alignment horizontal="left" vertical="center" wrapText="1"/>
    </xf>
    <xf numFmtId="0" fontId="64" fillId="0" borderId="3789" xfId="3" applyFont="1" applyBorder="1" applyAlignment="1">
      <alignment horizontal="center" vertical="center"/>
    </xf>
    <xf numFmtId="49" fontId="64" fillId="0" borderId="3789" xfId="3" applyNumberFormat="1" applyFont="1" applyBorder="1" applyAlignment="1">
      <alignment horizontal="center" vertical="center"/>
    </xf>
    <xf numFmtId="49" fontId="5" fillId="0" borderId="3796" xfId="3" applyNumberFormat="1" applyFont="1" applyBorder="1" applyAlignment="1">
      <alignment horizontal="center" vertical="top"/>
    </xf>
    <xf numFmtId="49" fontId="5" fillId="0" borderId="3772" xfId="3" applyNumberFormat="1" applyFont="1" applyBorder="1" applyAlignment="1">
      <alignment horizontal="center" vertical="top"/>
    </xf>
    <xf numFmtId="49" fontId="5" fillId="0" borderId="3773" xfId="3" applyNumberFormat="1" applyFont="1" applyBorder="1" applyAlignment="1">
      <alignment horizontal="center" vertical="top"/>
    </xf>
    <xf numFmtId="49" fontId="96" fillId="0" borderId="106" xfId="3" applyNumberFormat="1" applyFont="1" applyBorder="1" applyAlignment="1">
      <alignment horizontal="center" vertical="center"/>
    </xf>
    <xf numFmtId="49" fontId="96" fillId="0" borderId="102" xfId="3" applyNumberFormat="1" applyFont="1" applyBorder="1" applyAlignment="1">
      <alignment horizontal="center" vertical="center"/>
    </xf>
    <xf numFmtId="49" fontId="96" fillId="0" borderId="3796" xfId="3" applyNumberFormat="1" applyFont="1" applyBorder="1" applyAlignment="1">
      <alignment horizontal="center" vertical="center"/>
    </xf>
    <xf numFmtId="0" fontId="97" fillId="0" borderId="104" xfId="3" applyFont="1" applyBorder="1" applyAlignment="1">
      <alignment horizontal="left" vertical="center" wrapText="1"/>
    </xf>
    <xf numFmtId="0" fontId="97" fillId="0" borderId="100" xfId="3" applyFont="1" applyBorder="1" applyAlignment="1">
      <alignment horizontal="left" vertical="center" wrapText="1"/>
    </xf>
    <xf numFmtId="0" fontId="97" fillId="0" borderId="3772" xfId="3" applyFont="1" applyBorder="1" applyAlignment="1">
      <alignment horizontal="left" vertical="center" wrapText="1"/>
    </xf>
    <xf numFmtId="0" fontId="96" fillId="0" borderId="104" xfId="3" applyFont="1" applyBorder="1" applyAlignment="1">
      <alignment horizontal="center" vertical="center"/>
    </xf>
    <xf numFmtId="0" fontId="96" fillId="0" borderId="3772" xfId="3" applyFont="1" applyBorder="1" applyAlignment="1">
      <alignment horizontal="center" vertical="center"/>
    </xf>
    <xf numFmtId="49" fontId="96" fillId="0" borderId="104" xfId="3" applyNumberFormat="1" applyFont="1" applyBorder="1" applyAlignment="1">
      <alignment horizontal="center" vertical="center"/>
    </xf>
    <xf numFmtId="49" fontId="96" fillId="0" borderId="3772" xfId="3" applyNumberFormat="1" applyFont="1" applyBorder="1" applyAlignment="1">
      <alignment horizontal="center" vertical="center"/>
    </xf>
    <xf numFmtId="0" fontId="96" fillId="0" borderId="3789" xfId="3" applyFont="1" applyBorder="1" applyAlignment="1">
      <alignment horizontal="center" vertical="center"/>
    </xf>
    <xf numFmtId="49" fontId="96" fillId="0" borderId="3789" xfId="3" applyNumberFormat="1" applyFont="1" applyBorder="1" applyAlignment="1">
      <alignment horizontal="center" vertical="center"/>
    </xf>
    <xf numFmtId="49" fontId="96" fillId="0" borderId="3782" xfId="3" applyNumberFormat="1" applyFont="1" applyBorder="1" applyAlignment="1">
      <alignment horizontal="center" vertical="center"/>
    </xf>
    <xf numFmtId="0" fontId="97" fillId="0" borderId="3789" xfId="3" applyFont="1" applyBorder="1" applyAlignment="1">
      <alignment horizontal="left" vertical="center" wrapText="1"/>
    </xf>
    <xf numFmtId="0" fontId="96" fillId="0" borderId="100" xfId="3" applyFont="1" applyBorder="1" applyAlignment="1">
      <alignment horizontal="center" vertical="center"/>
    </xf>
    <xf numFmtId="49" fontId="96" fillId="0" borderId="100" xfId="3" applyNumberFormat="1" applyFont="1" applyBorder="1" applyAlignment="1">
      <alignment horizontal="center" vertical="center"/>
    </xf>
    <xf numFmtId="0" fontId="64" fillId="0" borderId="104" xfId="3" applyFont="1" applyBorder="1" applyAlignment="1">
      <alignment horizontal="left" vertical="center" wrapText="1"/>
    </xf>
    <xf numFmtId="0" fontId="64" fillId="0" borderId="100" xfId="3" applyFont="1" applyBorder="1" applyAlignment="1">
      <alignment horizontal="left" vertical="center" wrapText="1"/>
    </xf>
    <xf numFmtId="0" fontId="64" fillId="0" borderId="3772" xfId="3" applyFont="1" applyBorder="1" applyAlignment="1">
      <alignment horizontal="left" vertical="center" wrapText="1"/>
    </xf>
    <xf numFmtId="0" fontId="64" fillId="0" borderId="3789" xfId="3" applyFont="1" applyBorder="1" applyAlignment="1">
      <alignment horizontal="left" vertical="center" wrapText="1"/>
    </xf>
    <xf numFmtId="0" fontId="64" fillId="0" borderId="3807" xfId="3" applyFont="1" applyBorder="1" applyAlignment="1">
      <alignment horizontal="left" vertical="center" wrapText="1"/>
    </xf>
    <xf numFmtId="49" fontId="96" fillId="0" borderId="3791" xfId="3" applyNumberFormat="1" applyFont="1" applyBorder="1" applyAlignment="1">
      <alignment horizontal="center" vertical="center"/>
    </xf>
    <xf numFmtId="0" fontId="97" fillId="0" borderId="3790" xfId="3" applyFont="1" applyBorder="1" applyAlignment="1">
      <alignment horizontal="left" vertical="center" wrapText="1"/>
    </xf>
    <xf numFmtId="0" fontId="96" fillId="0" borderId="3792" xfId="3" applyFont="1" applyBorder="1" applyAlignment="1">
      <alignment horizontal="center" vertical="center"/>
    </xf>
    <xf numFmtId="0" fontId="96" fillId="0" borderId="3793" xfId="3" applyFont="1" applyBorder="1" applyAlignment="1">
      <alignment horizontal="center" vertical="center"/>
    </xf>
    <xf numFmtId="0" fontId="96" fillId="0" borderId="101" xfId="3" applyFont="1" applyBorder="1" applyAlignment="1">
      <alignment horizontal="center" vertical="center"/>
    </xf>
    <xf numFmtId="0" fontId="96" fillId="0" borderId="88" xfId="3" applyFont="1" applyBorder="1" applyAlignment="1">
      <alignment horizontal="center" vertical="center"/>
    </xf>
    <xf numFmtId="0" fontId="96" fillId="0" borderId="3794" xfId="3" applyFont="1" applyBorder="1" applyAlignment="1">
      <alignment horizontal="center" vertical="center"/>
    </xf>
    <xf numFmtId="0" fontId="96" fillId="0" borderId="3795" xfId="3" applyFont="1" applyBorder="1" applyAlignment="1">
      <alignment horizontal="center" vertical="center"/>
    </xf>
    <xf numFmtId="0" fontId="53" fillId="0" borderId="0" xfId="3" applyFont="1" applyAlignment="1">
      <alignment horizontal="right" vertical="center" wrapText="1"/>
    </xf>
    <xf numFmtId="0" fontId="57" fillId="0" borderId="0" xfId="3" applyFont="1" applyAlignment="1">
      <alignment horizontal="center" vertical="center" wrapText="1"/>
    </xf>
    <xf numFmtId="0" fontId="91" fillId="0" borderId="0" xfId="3" applyFont="1" applyAlignment="1">
      <alignment horizontal="right" vertical="center"/>
    </xf>
    <xf numFmtId="0" fontId="92" fillId="20" borderId="3786" xfId="3" applyFont="1" applyFill="1" applyBorder="1" applyAlignment="1">
      <alignment horizontal="center" vertical="center"/>
    </xf>
    <xf numFmtId="0" fontId="92" fillId="20" borderId="3782" xfId="3" applyFont="1" applyFill="1" applyBorder="1" applyAlignment="1">
      <alignment horizontal="center" vertical="center"/>
    </xf>
    <xf numFmtId="0" fontId="92" fillId="20" borderId="3787" xfId="3" applyFont="1" applyFill="1" applyBorder="1" applyAlignment="1">
      <alignment horizontal="center" vertical="center"/>
    </xf>
    <xf numFmtId="0" fontId="92" fillId="20" borderId="3789" xfId="3" applyFont="1" applyFill="1" applyBorder="1" applyAlignment="1">
      <alignment horizontal="center" vertical="center"/>
    </xf>
    <xf numFmtId="0" fontId="93" fillId="20" borderId="3787" xfId="3" applyFont="1" applyFill="1" applyBorder="1" applyAlignment="1">
      <alignment horizontal="center" vertical="center"/>
    </xf>
    <xf numFmtId="0" fontId="92" fillId="20" borderId="3787" xfId="3" applyFont="1" applyFill="1" applyBorder="1" applyAlignment="1">
      <alignment horizontal="center" vertical="center" wrapText="1"/>
    </xf>
    <xf numFmtId="0" fontId="92" fillId="20" borderId="3789" xfId="3" applyFont="1" applyFill="1" applyBorder="1" applyAlignment="1">
      <alignment horizontal="center" vertical="center" wrapText="1"/>
    </xf>
    <xf numFmtId="0" fontId="93" fillId="20" borderId="3787" xfId="3" applyFont="1" applyFill="1" applyBorder="1" applyAlignment="1">
      <alignment horizontal="center" vertical="center" wrapText="1"/>
    </xf>
    <xf numFmtId="0" fontId="94" fillId="20" borderId="3787" xfId="3" applyFont="1" applyFill="1" applyBorder="1" applyAlignment="1">
      <alignment horizontal="center" vertical="center" wrapText="1"/>
    </xf>
    <xf numFmtId="0" fontId="94" fillId="20" borderId="3789" xfId="3" applyFont="1" applyFill="1" applyBorder="1" applyAlignment="1">
      <alignment horizontal="center" vertical="center" wrapText="1"/>
    </xf>
    <xf numFmtId="0" fontId="94" fillId="20" borderId="3787" xfId="3" applyFont="1" applyFill="1" applyBorder="1" applyAlignment="1">
      <alignment horizontal="center" vertical="center"/>
    </xf>
    <xf numFmtId="0" fontId="94" fillId="20" borderId="3788" xfId="3" applyFont="1" applyFill="1" applyBorder="1" applyAlignment="1">
      <alignment horizontal="center" vertical="center"/>
    </xf>
    <xf numFmtId="0" fontId="35" fillId="3" borderId="11" xfId="3" applyFont="1" applyFill="1" applyBorder="1" applyAlignment="1">
      <alignment horizontal="center" vertical="center"/>
    </xf>
    <xf numFmtId="0" fontId="35" fillId="3" borderId="12" xfId="3" applyFont="1" applyFill="1" applyBorder="1" applyAlignment="1">
      <alignment horizontal="center" vertical="center"/>
    </xf>
    <xf numFmtId="0" fontId="35" fillId="3" borderId="10" xfId="3" applyFont="1" applyFill="1" applyBorder="1" applyAlignment="1">
      <alignment horizontal="center" vertical="center"/>
    </xf>
    <xf numFmtId="0" fontId="73" fillId="2" borderId="11" xfId="3" applyFont="1" applyFill="1" applyBorder="1" applyAlignment="1">
      <alignment horizontal="center" vertical="center"/>
    </xf>
    <xf numFmtId="0" fontId="73" fillId="2" borderId="12" xfId="3" applyFont="1" applyFill="1" applyBorder="1" applyAlignment="1">
      <alignment horizontal="center" vertical="center"/>
    </xf>
    <xf numFmtId="0" fontId="73" fillId="2" borderId="10" xfId="3" applyFont="1" applyFill="1" applyBorder="1" applyAlignment="1">
      <alignment horizontal="center" vertical="center"/>
    </xf>
    <xf numFmtId="0" fontId="35" fillId="8" borderId="11" xfId="3" applyFont="1" applyFill="1" applyBorder="1" applyAlignment="1">
      <alignment horizontal="center" vertical="center"/>
    </xf>
    <xf numFmtId="0" fontId="35" fillId="8" borderId="12" xfId="3" applyFont="1" applyFill="1" applyBorder="1" applyAlignment="1">
      <alignment horizontal="center" vertical="center"/>
    </xf>
    <xf numFmtId="0" fontId="35" fillId="8" borderId="10" xfId="3" applyFont="1" applyFill="1" applyBorder="1" applyAlignment="1">
      <alignment horizontal="center" vertical="center"/>
    </xf>
    <xf numFmtId="0" fontId="72" fillId="0" borderId="21" xfId="3" applyFont="1" applyBorder="1" applyAlignment="1">
      <alignment horizontal="left"/>
    </xf>
    <xf numFmtId="0" fontId="72" fillId="0" borderId="0" xfId="3" applyFont="1" applyAlignment="1">
      <alignment horizontal="left"/>
    </xf>
    <xf numFmtId="0" fontId="72" fillId="0" borderId="72" xfId="3" applyFont="1" applyBorder="1" applyAlignment="1">
      <alignment horizontal="left"/>
    </xf>
    <xf numFmtId="0" fontId="24" fillId="0" borderId="3" xfId="3" applyFont="1" applyBorder="1" applyAlignment="1">
      <alignment horizontal="center" vertical="center"/>
    </xf>
    <xf numFmtId="0" fontId="24" fillId="0" borderId="13" xfId="3" applyFont="1" applyBorder="1" applyAlignment="1">
      <alignment horizontal="center" vertical="center"/>
    </xf>
    <xf numFmtId="0" fontId="26" fillId="0" borderId="3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/>
    </xf>
    <xf numFmtId="0" fontId="26" fillId="0" borderId="0" xfId="3" applyFont="1" applyAlignment="1">
      <alignment horizontal="center"/>
    </xf>
    <xf numFmtId="0" fontId="70" fillId="0" borderId="0" xfId="3" applyFont="1" applyAlignment="1">
      <alignment horizontal="center" vertical="center" wrapText="1"/>
    </xf>
    <xf numFmtId="0" fontId="71" fillId="0" borderId="0" xfId="3" applyFont="1" applyAlignment="1">
      <alignment horizontal="center" wrapText="1"/>
    </xf>
    <xf numFmtId="0" fontId="72" fillId="0" borderId="0" xfId="3" applyFont="1" applyAlignment="1">
      <alignment horizontal="left" vertical="center"/>
    </xf>
    <xf numFmtId="0" fontId="24" fillId="0" borderId="51" xfId="3" applyFont="1" applyBorder="1" applyAlignment="1">
      <alignment horizontal="center" vertical="center"/>
    </xf>
    <xf numFmtId="0" fontId="24" fillId="0" borderId="82" xfId="3" applyFont="1" applyBorder="1" applyAlignment="1">
      <alignment horizontal="center" vertical="center"/>
    </xf>
    <xf numFmtId="0" fontId="24" fillId="0" borderId="86" xfId="3" applyFont="1" applyBorder="1" applyAlignment="1">
      <alignment horizontal="center" vertical="center"/>
    </xf>
    <xf numFmtId="0" fontId="24" fillId="0" borderId="8" xfId="3" applyFont="1" applyBorder="1" applyAlignment="1">
      <alignment horizontal="center" vertical="center"/>
    </xf>
    <xf numFmtId="49" fontId="26" fillId="0" borderId="3" xfId="3" applyNumberFormat="1" applyFont="1" applyBorder="1" applyAlignment="1">
      <alignment horizontal="center" vertical="center"/>
    </xf>
    <xf numFmtId="49" fontId="26" fillId="0" borderId="13" xfId="3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26" fillId="0" borderId="6" xfId="3" applyFont="1" applyBorder="1" applyAlignment="1">
      <alignment horizontal="center" vertical="center"/>
    </xf>
    <xf numFmtId="0" fontId="24" fillId="3" borderId="11" xfId="3" applyFont="1" applyFill="1" applyBorder="1" applyAlignment="1">
      <alignment horizontal="center" vertical="center" wrapText="1"/>
    </xf>
    <xf numFmtId="0" fontId="24" fillId="3" borderId="10" xfId="3" applyFont="1" applyFill="1" applyBorder="1" applyAlignment="1">
      <alignment horizontal="center" vertical="center" wrapText="1"/>
    </xf>
    <xf numFmtId="0" fontId="26" fillId="0" borderId="81" xfId="3" applyFont="1" applyBorder="1" applyAlignment="1">
      <alignment horizontal="center" vertical="center"/>
    </xf>
    <xf numFmtId="0" fontId="26" fillId="0" borderId="68" xfId="3" applyFont="1" applyBorder="1" applyAlignment="1">
      <alignment horizontal="center" vertical="center"/>
    </xf>
    <xf numFmtId="0" fontId="71" fillId="0" borderId="0" xfId="3" applyFont="1" applyAlignment="1">
      <alignment horizontal="center" vertical="center" wrapText="1"/>
    </xf>
    <xf numFmtId="0" fontId="35" fillId="8" borderId="2" xfId="3" applyFont="1" applyFill="1" applyBorder="1" applyAlignment="1">
      <alignment horizontal="left" vertical="center"/>
    </xf>
    <xf numFmtId="0" fontId="35" fillId="8" borderId="2" xfId="3" applyFont="1" applyFill="1" applyBorder="1" applyAlignment="1">
      <alignment horizontal="center" vertical="center"/>
    </xf>
    <xf numFmtId="0" fontId="35" fillId="8" borderId="2" xfId="3" applyFont="1" applyFill="1" applyBorder="1" applyAlignment="1">
      <alignment horizontal="center" vertical="center" wrapText="1"/>
    </xf>
    <xf numFmtId="3" fontId="24" fillId="8" borderId="2" xfId="3" applyNumberFormat="1" applyFont="1" applyFill="1" applyBorder="1" applyAlignment="1">
      <alignment horizontal="center" vertical="center" wrapText="1"/>
    </xf>
    <xf numFmtId="0" fontId="26" fillId="6" borderId="2" xfId="3" applyFont="1" applyFill="1" applyBorder="1" applyAlignment="1">
      <alignment horizontal="left" vertical="center" wrapText="1"/>
    </xf>
    <xf numFmtId="49" fontId="24" fillId="6" borderId="2" xfId="3" applyNumberFormat="1" applyFont="1" applyFill="1" applyBorder="1" applyAlignment="1">
      <alignment horizontal="center" vertical="center"/>
    </xf>
    <xf numFmtId="3" fontId="24" fillId="6" borderId="2" xfId="3" applyNumberFormat="1" applyFont="1" applyFill="1" applyBorder="1" applyAlignment="1">
      <alignment horizontal="center" vertical="center"/>
    </xf>
    <xf numFmtId="0" fontId="26" fillId="6" borderId="3" xfId="3" applyFont="1" applyFill="1" applyBorder="1" applyAlignment="1">
      <alignment horizontal="left" vertical="center" wrapText="1"/>
    </xf>
    <xf numFmtId="0" fontId="26" fillId="6" borderId="13" xfId="3" applyFont="1" applyFill="1" applyBorder="1" applyAlignment="1">
      <alignment horizontal="left" vertical="center" wrapText="1"/>
    </xf>
    <xf numFmtId="0" fontId="26" fillId="6" borderId="6" xfId="3" applyFont="1" applyFill="1" applyBorder="1" applyAlignment="1">
      <alignment horizontal="left" vertical="center" wrapText="1"/>
    </xf>
    <xf numFmtId="0" fontId="24" fillId="0" borderId="3" xfId="4" applyFont="1" applyBorder="1" applyAlignment="1">
      <alignment horizontal="center"/>
    </xf>
    <xf numFmtId="0" fontId="24" fillId="0" borderId="13" xfId="4" applyFont="1" applyBorder="1" applyAlignment="1">
      <alignment horizontal="center"/>
    </xf>
    <xf numFmtId="3" fontId="24" fillId="0" borderId="3" xfId="4" applyNumberFormat="1" applyFont="1" applyBorder="1" applyAlignment="1">
      <alignment horizontal="center"/>
    </xf>
    <xf numFmtId="3" fontId="24" fillId="0" borderId="13" xfId="4" applyNumberFormat="1" applyFont="1" applyBorder="1" applyAlignment="1">
      <alignment horizontal="center"/>
    </xf>
    <xf numFmtId="3" fontId="26" fillId="6" borderId="3" xfId="3" applyNumberFormat="1" applyFont="1" applyFill="1" applyBorder="1" applyAlignment="1">
      <alignment horizontal="center" vertical="center" wrapText="1"/>
    </xf>
    <xf numFmtId="3" fontId="26" fillId="6" borderId="6" xfId="3" applyNumberFormat="1" applyFont="1" applyFill="1" applyBorder="1" applyAlignment="1">
      <alignment horizontal="center" vertical="center" wrapText="1"/>
    </xf>
    <xf numFmtId="3" fontId="26" fillId="0" borderId="3" xfId="1" applyNumberFormat="1" applyFont="1" applyBorder="1" applyAlignment="1">
      <alignment horizontal="center" vertical="center"/>
    </xf>
    <xf numFmtId="3" fontId="26" fillId="0" borderId="6" xfId="1" applyNumberFormat="1" applyFont="1" applyBorder="1" applyAlignment="1">
      <alignment horizontal="center" vertical="center"/>
    </xf>
    <xf numFmtId="3" fontId="41" fillId="0" borderId="3" xfId="3" applyNumberFormat="1" applyFont="1" applyBorder="1" applyAlignment="1">
      <alignment horizontal="left" vertical="center" wrapText="1"/>
    </xf>
    <xf numFmtId="3" fontId="41" fillId="0" borderId="6" xfId="3" applyNumberFormat="1" applyFont="1" applyBorder="1" applyAlignment="1">
      <alignment horizontal="left" vertical="center" wrapText="1"/>
    </xf>
    <xf numFmtId="0" fontId="26" fillId="0" borderId="3" xfId="1" applyFont="1" applyBorder="1" applyAlignment="1">
      <alignment horizontal="left" vertical="center" wrapText="1"/>
    </xf>
    <xf numFmtId="0" fontId="26" fillId="0" borderId="6" xfId="1" applyFont="1" applyBorder="1" applyAlignment="1">
      <alignment horizontal="left" vertical="center" wrapText="1"/>
    </xf>
    <xf numFmtId="0" fontId="26" fillId="6" borderId="3" xfId="3" applyFont="1" applyFill="1" applyBorder="1" applyAlignment="1">
      <alignment horizontal="center" vertical="center"/>
    </xf>
    <xf numFmtId="0" fontId="26" fillId="6" borderId="6" xfId="3" applyFont="1" applyFill="1" applyBorder="1" applyAlignment="1">
      <alignment horizontal="center" vertical="center"/>
    </xf>
    <xf numFmtId="0" fontId="24" fillId="0" borderId="13" xfId="4" applyFont="1" applyBorder="1" applyAlignment="1">
      <alignment horizontal="center" vertical="center"/>
    </xf>
    <xf numFmtId="0" fontId="24" fillId="0" borderId="6" xfId="4" applyFont="1" applyBorder="1" applyAlignment="1">
      <alignment horizontal="center" vertical="center"/>
    </xf>
    <xf numFmtId="3" fontId="24" fillId="0" borderId="13" xfId="4" applyNumberFormat="1" applyFont="1" applyBorder="1" applyAlignment="1">
      <alignment horizontal="center" vertical="center"/>
    </xf>
    <xf numFmtId="3" fontId="24" fillId="0" borderId="6" xfId="4" applyNumberFormat="1" applyFont="1" applyBorder="1" applyAlignment="1">
      <alignment horizontal="center" vertical="center"/>
    </xf>
    <xf numFmtId="0" fontId="26" fillId="0" borderId="3" xfId="4" applyFont="1" applyBorder="1" applyAlignment="1">
      <alignment horizontal="left" vertical="center" wrapText="1"/>
    </xf>
    <xf numFmtId="0" fontId="26" fillId="0" borderId="6" xfId="4" applyFont="1" applyBorder="1" applyAlignment="1">
      <alignment horizontal="left" vertical="center" wrapText="1"/>
    </xf>
    <xf numFmtId="0" fontId="26" fillId="0" borderId="2" xfId="3" applyFont="1" applyBorder="1" applyAlignment="1">
      <alignment horizontal="left" vertical="center" wrapText="1"/>
    </xf>
    <xf numFmtId="0" fontId="26" fillId="0" borderId="2" xfId="1" applyFont="1" applyBorder="1" applyAlignment="1">
      <alignment horizontal="left" vertical="center" wrapText="1"/>
    </xf>
    <xf numFmtId="0" fontId="24" fillId="0" borderId="2" xfId="4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3" fontId="24" fillId="0" borderId="2" xfId="4" applyNumberFormat="1" applyFont="1" applyBorder="1" applyAlignment="1">
      <alignment horizontal="center" vertical="center"/>
    </xf>
    <xf numFmtId="0" fontId="26" fillId="0" borderId="2" xfId="4" applyFont="1" applyBorder="1" applyAlignment="1">
      <alignment horizontal="left" vertical="center" wrapText="1"/>
    </xf>
    <xf numFmtId="0" fontId="24" fillId="0" borderId="3" xfId="4" applyFont="1" applyBorder="1" applyAlignment="1">
      <alignment horizontal="center" vertical="center"/>
    </xf>
    <xf numFmtId="0" fontId="26" fillId="6" borderId="2" xfId="1" applyFont="1" applyFill="1" applyBorder="1" applyAlignment="1">
      <alignment horizontal="left" vertical="center" wrapText="1"/>
    </xf>
    <xf numFmtId="3" fontId="24" fillId="0" borderId="13" xfId="3" applyNumberFormat="1" applyFont="1" applyBorder="1" applyAlignment="1">
      <alignment horizontal="center" vertical="top"/>
    </xf>
    <xf numFmtId="4" fontId="26" fillId="0" borderId="2" xfId="3" applyNumberFormat="1" applyFont="1" applyBorder="1" applyAlignment="1">
      <alignment horizontal="left" vertical="center" wrapText="1"/>
    </xf>
    <xf numFmtId="0" fontId="26" fillId="0" borderId="3" xfId="3" applyFont="1" applyBorder="1" applyAlignment="1">
      <alignment horizontal="left" vertical="center" wrapText="1"/>
    </xf>
    <xf numFmtId="0" fontId="26" fillId="0" borderId="6" xfId="3" applyFont="1" applyBorder="1" applyAlignment="1">
      <alignment horizontal="left" vertical="center" wrapText="1"/>
    </xf>
    <xf numFmtId="3" fontId="24" fillId="0" borderId="3" xfId="4" applyNumberFormat="1" applyFont="1" applyBorder="1" applyAlignment="1">
      <alignment horizontal="center" vertical="center"/>
    </xf>
    <xf numFmtId="3" fontId="24" fillId="0" borderId="2" xfId="3" applyNumberFormat="1" applyFont="1" applyBorder="1" applyAlignment="1">
      <alignment horizontal="center" vertical="center"/>
    </xf>
    <xf numFmtId="3" fontId="24" fillId="0" borderId="3" xfId="3" applyNumberFormat="1" applyFont="1" applyBorder="1" applyAlignment="1">
      <alignment horizontal="center"/>
    </xf>
    <xf numFmtId="3" fontId="24" fillId="0" borderId="13" xfId="3" applyNumberFormat="1" applyFont="1" applyBorder="1" applyAlignment="1">
      <alignment horizontal="center"/>
    </xf>
    <xf numFmtId="0" fontId="24" fillId="0" borderId="3" xfId="1" applyFont="1" applyBorder="1" applyAlignment="1">
      <alignment horizontal="center" vertical="center"/>
    </xf>
    <xf numFmtId="0" fontId="24" fillId="0" borderId="13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/>
    </xf>
    <xf numFmtId="3" fontId="24" fillId="0" borderId="3" xfId="1" applyNumberFormat="1" applyFont="1" applyBorder="1" applyAlignment="1">
      <alignment horizontal="center" vertical="center"/>
    </xf>
    <xf numFmtId="3" fontId="24" fillId="0" borderId="13" xfId="1" applyNumberFormat="1" applyFont="1" applyBorder="1" applyAlignment="1">
      <alignment horizontal="center" vertical="center"/>
    </xf>
    <xf numFmtId="3" fontId="24" fillId="0" borderId="6" xfId="1" applyNumberFormat="1" applyFont="1" applyBorder="1" applyAlignment="1">
      <alignment horizontal="center" vertical="center"/>
    </xf>
    <xf numFmtId="0" fontId="26" fillId="0" borderId="3" xfId="4" applyFont="1" applyBorder="1" applyAlignment="1">
      <alignment horizontal="center" vertical="center"/>
    </xf>
    <xf numFmtId="0" fontId="26" fillId="0" borderId="13" xfId="4" applyFont="1" applyBorder="1" applyAlignment="1">
      <alignment horizontal="center" vertical="center"/>
    </xf>
    <xf numFmtId="0" fontId="26" fillId="0" borderId="6" xfId="4" applyFont="1" applyBorder="1" applyAlignment="1">
      <alignment horizontal="center" vertical="center"/>
    </xf>
    <xf numFmtId="3" fontId="26" fillId="6" borderId="3" xfId="3" applyNumberFormat="1" applyFont="1" applyFill="1" applyBorder="1" applyAlignment="1">
      <alignment horizontal="left" vertical="center" wrapText="1"/>
    </xf>
    <xf numFmtId="3" fontId="26" fillId="6" borderId="13" xfId="3" applyNumberFormat="1" applyFont="1" applyFill="1" applyBorder="1" applyAlignment="1">
      <alignment horizontal="left" vertical="center" wrapText="1"/>
    </xf>
    <xf numFmtId="3" fontId="26" fillId="6" borderId="6" xfId="3" applyNumberFormat="1" applyFont="1" applyFill="1" applyBorder="1" applyAlignment="1">
      <alignment horizontal="left" vertical="center" wrapText="1"/>
    </xf>
    <xf numFmtId="0" fontId="3" fillId="0" borderId="6" xfId="1" applyBorder="1" applyAlignment="1">
      <alignment horizontal="left" vertical="center" wrapText="1"/>
    </xf>
    <xf numFmtId="0" fontId="24" fillId="0" borderId="3" xfId="4" applyFont="1" applyBorder="1" applyAlignment="1">
      <alignment horizontal="center" vertical="top"/>
    </xf>
    <xf numFmtId="0" fontId="24" fillId="0" borderId="13" xfId="4" applyFont="1" applyBorder="1" applyAlignment="1">
      <alignment horizontal="center" vertical="top"/>
    </xf>
    <xf numFmtId="3" fontId="24" fillId="0" borderId="3" xfId="3" applyNumberFormat="1" applyFont="1" applyBorder="1" applyAlignment="1">
      <alignment horizontal="center" vertical="center"/>
    </xf>
    <xf numFmtId="3" fontId="24" fillId="0" borderId="13" xfId="3" applyNumberFormat="1" applyFont="1" applyBorder="1" applyAlignment="1">
      <alignment horizontal="center" vertical="center"/>
    </xf>
    <xf numFmtId="0" fontId="55" fillId="0" borderId="3" xfId="3" applyFont="1" applyBorder="1" applyAlignment="1">
      <alignment horizontal="left" vertical="center" wrapText="1"/>
    </xf>
    <xf numFmtId="0" fontId="55" fillId="0" borderId="13" xfId="3" applyFont="1" applyBorder="1" applyAlignment="1">
      <alignment horizontal="left" vertical="center" wrapText="1"/>
    </xf>
    <xf numFmtId="0" fontId="55" fillId="0" borderId="6" xfId="3" applyFont="1" applyBorder="1" applyAlignment="1">
      <alignment horizontal="left" vertical="center" wrapText="1"/>
    </xf>
    <xf numFmtId="0" fontId="50" fillId="3" borderId="11" xfId="3" applyFont="1" applyFill="1" applyBorder="1" applyAlignment="1">
      <alignment horizontal="center" vertical="center"/>
    </xf>
    <xf numFmtId="0" fontId="50" fillId="3" borderId="12" xfId="3" applyFont="1" applyFill="1" applyBorder="1" applyAlignment="1">
      <alignment horizontal="center" vertical="center"/>
    </xf>
    <xf numFmtId="0" fontId="50" fillId="3" borderId="10" xfId="3" applyFont="1" applyFill="1" applyBorder="1" applyAlignment="1">
      <alignment horizontal="center" vertical="center"/>
    </xf>
    <xf numFmtId="49" fontId="50" fillId="0" borderId="3" xfId="3" applyNumberFormat="1" applyFont="1" applyBorder="1" applyAlignment="1">
      <alignment horizontal="center" vertical="center"/>
    </xf>
    <xf numFmtId="49" fontId="50" fillId="0" borderId="6" xfId="3" applyNumberFormat="1" applyFont="1" applyBorder="1" applyAlignment="1">
      <alignment horizontal="center" vertical="center"/>
    </xf>
    <xf numFmtId="0" fontId="50" fillId="0" borderId="3" xfId="3" applyFont="1" applyBorder="1" applyAlignment="1">
      <alignment horizontal="center" vertical="center"/>
    </xf>
    <xf numFmtId="0" fontId="50" fillId="0" borderId="6" xfId="3" applyFont="1" applyBorder="1" applyAlignment="1">
      <alignment horizontal="center" vertical="center"/>
    </xf>
    <xf numFmtId="0" fontId="55" fillId="0" borderId="3" xfId="3" applyFont="1" applyBorder="1" applyAlignment="1">
      <alignment horizontal="center" vertical="center"/>
    </xf>
    <xf numFmtId="0" fontId="55" fillId="0" borderId="6" xfId="3" applyFont="1" applyBorder="1" applyAlignment="1">
      <alignment horizontal="center" vertical="center"/>
    </xf>
    <xf numFmtId="0" fontId="50" fillId="0" borderId="4" xfId="3" applyFont="1" applyBorder="1" applyAlignment="1">
      <alignment horizontal="center" vertical="center"/>
    </xf>
    <xf numFmtId="0" fontId="50" fillId="0" borderId="21" xfId="3" applyFont="1" applyBorder="1" applyAlignment="1">
      <alignment horizontal="center" vertical="center"/>
    </xf>
    <xf numFmtId="0" fontId="50" fillId="0" borderId="7" xfId="3" applyFont="1" applyBorder="1" applyAlignment="1">
      <alignment horizontal="center" vertical="center"/>
    </xf>
    <xf numFmtId="49" fontId="50" fillId="0" borderId="13" xfId="3" applyNumberFormat="1" applyFont="1" applyBorder="1" applyAlignment="1">
      <alignment horizontal="center" vertical="center"/>
    </xf>
    <xf numFmtId="0" fontId="41" fillId="0" borderId="0" xfId="3" applyFont="1" applyAlignment="1">
      <alignment horizontal="center" vertical="center"/>
    </xf>
    <xf numFmtId="0" fontId="52" fillId="0" borderId="0" xfId="3" applyFont="1" applyAlignment="1">
      <alignment horizontal="center" vertical="center"/>
    </xf>
    <xf numFmtId="0" fontId="54" fillId="0" borderId="0" xfId="3" applyFont="1" applyAlignment="1">
      <alignment horizontal="center" vertical="center" wrapText="1"/>
    </xf>
    <xf numFmtId="0" fontId="50" fillId="8" borderId="11" xfId="3" applyFont="1" applyFill="1" applyBorder="1" applyAlignment="1">
      <alignment horizontal="center" vertical="center"/>
    </xf>
    <xf numFmtId="0" fontId="50" fillId="8" borderId="2" xfId="3" applyFont="1" applyFill="1" applyBorder="1" applyAlignment="1">
      <alignment horizontal="center" vertical="center"/>
    </xf>
    <xf numFmtId="0" fontId="50" fillId="8" borderId="10" xfId="3" applyFont="1" applyFill="1" applyBorder="1" applyAlignment="1">
      <alignment horizontal="center" vertical="center" wrapText="1"/>
    </xf>
    <xf numFmtId="0" fontId="50" fillId="8" borderId="3" xfId="3" applyFont="1" applyFill="1" applyBorder="1" applyAlignment="1">
      <alignment horizontal="center" vertical="center" wrapText="1"/>
    </xf>
    <xf numFmtId="0" fontId="50" fillId="8" borderId="6" xfId="3" applyFont="1" applyFill="1" applyBorder="1" applyAlignment="1">
      <alignment horizontal="center" vertical="center" wrapText="1"/>
    </xf>
    <xf numFmtId="0" fontId="54" fillId="8" borderId="10" xfId="3" applyFont="1" applyFill="1" applyBorder="1" applyAlignment="1">
      <alignment horizontal="center" vertical="center" wrapText="1"/>
    </xf>
    <xf numFmtId="0" fontId="54" fillId="8" borderId="2" xfId="3" applyFont="1" applyFill="1" applyBorder="1" applyAlignment="1">
      <alignment horizontal="center" vertical="center" wrapText="1"/>
    </xf>
    <xf numFmtId="0" fontId="50" fillId="8" borderId="3" xfId="3" applyFont="1" applyFill="1" applyBorder="1" applyAlignment="1">
      <alignment horizontal="center" vertical="center"/>
    </xf>
    <xf numFmtId="0" fontId="50" fillId="8" borderId="6" xfId="3" applyFont="1" applyFill="1" applyBorder="1" applyAlignment="1">
      <alignment horizontal="center" vertical="center"/>
    </xf>
    <xf numFmtId="0" fontId="50" fillId="0" borderId="13" xfId="3" applyFont="1" applyBorder="1" applyAlignment="1">
      <alignment horizontal="center" vertical="center"/>
    </xf>
    <xf numFmtId="49" fontId="50" fillId="0" borderId="3832" xfId="3" applyNumberFormat="1" applyFont="1" applyBorder="1" applyAlignment="1">
      <alignment horizontal="center" vertical="center"/>
    </xf>
    <xf numFmtId="49" fontId="50" fillId="8" borderId="2" xfId="3" applyNumberFormat="1" applyFont="1" applyFill="1" applyBorder="1" applyAlignment="1">
      <alignment horizontal="center" vertical="center"/>
    </xf>
    <xf numFmtId="0" fontId="41" fillId="0" borderId="0" xfId="3" applyFont="1" applyAlignment="1">
      <alignment horizontal="center" vertical="top"/>
    </xf>
    <xf numFmtId="0" fontId="52" fillId="0" borderId="0" xfId="3" applyFont="1" applyAlignment="1">
      <alignment horizontal="center" vertical="top"/>
    </xf>
    <xf numFmtId="0" fontId="50" fillId="8" borderId="11" xfId="3" applyFont="1" applyFill="1" applyBorder="1" applyAlignment="1">
      <alignment horizontal="center" vertical="center" wrapText="1"/>
    </xf>
    <xf numFmtId="0" fontId="50" fillId="9" borderId="46" xfId="3" applyFont="1" applyFill="1" applyBorder="1" applyAlignment="1">
      <alignment horizontal="center" vertical="center" wrapText="1"/>
    </xf>
    <xf numFmtId="0" fontId="50" fillId="9" borderId="47" xfId="3" applyFont="1" applyFill="1" applyBorder="1" applyAlignment="1">
      <alignment horizontal="center" vertical="center" wrapText="1"/>
    </xf>
    <xf numFmtId="49" fontId="57" fillId="3" borderId="2" xfId="3" applyNumberFormat="1" applyFont="1" applyFill="1" applyBorder="1" applyAlignment="1">
      <alignment horizontal="center" vertical="center"/>
    </xf>
    <xf numFmtId="49" fontId="57" fillId="3" borderId="11" xfId="3" applyNumberFormat="1" applyFont="1" applyFill="1" applyBorder="1" applyAlignment="1">
      <alignment horizontal="center" vertical="center"/>
    </xf>
    <xf numFmtId="0" fontId="49" fillId="2" borderId="3" xfId="3" applyFont="1" applyFill="1" applyBorder="1" applyAlignment="1">
      <alignment horizontal="center" vertical="center" wrapText="1"/>
    </xf>
    <xf numFmtId="0" fontId="49" fillId="2" borderId="13" xfId="3" applyFont="1" applyFill="1" applyBorder="1" applyAlignment="1">
      <alignment horizontal="center" vertical="center" wrapText="1"/>
    </xf>
    <xf numFmtId="0" fontId="49" fillId="2" borderId="24" xfId="3" applyFont="1" applyFill="1" applyBorder="1" applyAlignment="1">
      <alignment horizontal="center" vertical="center" wrapText="1"/>
    </xf>
    <xf numFmtId="0" fontId="49" fillId="2" borderId="0" xfId="3" applyFont="1" applyFill="1" applyAlignment="1">
      <alignment horizontal="center" vertical="center" wrapText="1"/>
    </xf>
    <xf numFmtId="0" fontId="50" fillId="2" borderId="2" xfId="3" applyFont="1" applyFill="1" applyBorder="1" applyAlignment="1">
      <alignment horizontal="center" vertical="center"/>
    </xf>
    <xf numFmtId="0" fontId="50" fillId="2" borderId="3" xfId="3" applyFont="1" applyFill="1" applyBorder="1" applyAlignment="1">
      <alignment horizontal="center" vertical="center"/>
    </xf>
    <xf numFmtId="0" fontId="50" fillId="2" borderId="10" xfId="3" applyFont="1" applyFill="1" applyBorder="1" applyAlignment="1">
      <alignment horizontal="center" vertical="center"/>
    </xf>
    <xf numFmtId="0" fontId="50" fillId="2" borderId="5" xfId="3" applyFont="1" applyFill="1" applyBorder="1" applyAlignment="1">
      <alignment horizontal="center" vertical="center"/>
    </xf>
    <xf numFmtId="0" fontId="50" fillId="2" borderId="11" xfId="3" applyFont="1" applyFill="1" applyBorder="1" applyAlignment="1">
      <alignment horizontal="center" vertical="center"/>
    </xf>
    <xf numFmtId="0" fontId="50" fillId="2" borderId="4" xfId="3" applyFont="1" applyFill="1" applyBorder="1" applyAlignment="1">
      <alignment horizontal="center" vertical="center"/>
    </xf>
    <xf numFmtId="0" fontId="50" fillId="2" borderId="2" xfId="3" applyFont="1" applyFill="1" applyBorder="1" applyAlignment="1">
      <alignment horizontal="center" vertical="center" wrapText="1"/>
    </xf>
    <xf numFmtId="0" fontId="50" fillId="2" borderId="3" xfId="3" applyFont="1" applyFill="1" applyBorder="1" applyAlignment="1">
      <alignment horizontal="center" vertical="center" wrapText="1"/>
    </xf>
    <xf numFmtId="0" fontId="50" fillId="2" borderId="10" xfId="3" applyFont="1" applyFill="1" applyBorder="1" applyAlignment="1">
      <alignment horizontal="center" vertical="center" wrapText="1"/>
    </xf>
    <xf numFmtId="0" fontId="50" fillId="2" borderId="12" xfId="3" applyFont="1" applyFill="1" applyBorder="1" applyAlignment="1">
      <alignment horizontal="center" vertical="center" wrapText="1"/>
    </xf>
    <xf numFmtId="0" fontId="50" fillId="2" borderId="24" xfId="3" applyFont="1" applyFill="1" applyBorder="1" applyAlignment="1">
      <alignment horizontal="center" vertical="center" wrapText="1"/>
    </xf>
    <xf numFmtId="0" fontId="49" fillId="2" borderId="11" xfId="3" applyFont="1" applyFill="1" applyBorder="1" applyAlignment="1">
      <alignment horizontal="center" vertical="center" wrapText="1"/>
    </xf>
    <xf numFmtId="0" fontId="49" fillId="2" borderId="12" xfId="3" applyFont="1" applyFill="1" applyBorder="1" applyAlignment="1">
      <alignment horizontal="center" vertical="center" wrapText="1"/>
    </xf>
    <xf numFmtId="0" fontId="55" fillId="0" borderId="14" xfId="3" applyFont="1" applyBorder="1" applyAlignment="1">
      <alignment horizontal="left" vertical="center" wrapText="1"/>
    </xf>
    <xf numFmtId="0" fontId="50" fillId="3" borderId="46" xfId="3" applyFont="1" applyFill="1" applyBorder="1" applyAlignment="1">
      <alignment horizontal="center" vertical="center" wrapText="1"/>
    </xf>
    <xf numFmtId="0" fontId="50" fillId="3" borderId="40" xfId="3" applyFont="1" applyFill="1" applyBorder="1" applyAlignment="1">
      <alignment horizontal="center" vertical="center" wrapText="1"/>
    </xf>
    <xf numFmtId="0" fontId="50" fillId="3" borderId="36" xfId="3" applyFont="1" applyFill="1" applyBorder="1" applyAlignment="1">
      <alignment horizontal="center" vertical="center" wrapText="1"/>
    </xf>
    <xf numFmtId="49" fontId="50" fillId="2" borderId="2" xfId="3" applyNumberFormat="1" applyFont="1" applyFill="1" applyBorder="1" applyAlignment="1">
      <alignment horizontal="center" vertical="center"/>
    </xf>
    <xf numFmtId="49" fontId="50" fillId="2" borderId="11" xfId="3" applyNumberFormat="1" applyFont="1" applyFill="1" applyBorder="1" applyAlignment="1">
      <alignment horizontal="center" vertical="center"/>
    </xf>
    <xf numFmtId="0" fontId="50" fillId="3" borderId="11" xfId="3" applyFont="1" applyFill="1" applyBorder="1" applyAlignment="1">
      <alignment horizontal="center" vertical="center" wrapText="1"/>
    </xf>
    <xf numFmtId="0" fontId="50" fillId="3" borderId="12" xfId="3" applyFont="1" applyFill="1" applyBorder="1" applyAlignment="1">
      <alignment horizontal="center" vertical="center" wrapText="1"/>
    </xf>
    <xf numFmtId="0" fontId="50" fillId="3" borderId="10" xfId="3" applyFont="1" applyFill="1" applyBorder="1" applyAlignment="1">
      <alignment horizontal="center" vertical="center" wrapText="1"/>
    </xf>
    <xf numFmtId="0" fontId="50" fillId="0" borderId="48" xfId="3" applyFont="1" applyBorder="1" applyAlignment="1">
      <alignment horizontal="center" vertical="center" wrapText="1"/>
    </xf>
    <xf numFmtId="0" fontId="50" fillId="0" borderId="45" xfId="3" applyFont="1" applyBorder="1" applyAlignment="1">
      <alignment horizontal="center" vertical="center" wrapText="1"/>
    </xf>
    <xf numFmtId="0" fontId="50" fillId="0" borderId="53" xfId="3" applyFont="1" applyBorder="1" applyAlignment="1">
      <alignment horizontal="center" vertical="center" wrapText="1"/>
    </xf>
    <xf numFmtId="0" fontId="55" fillId="0" borderId="49" xfId="3" applyFont="1" applyBorder="1" applyAlignment="1">
      <alignment horizontal="center" vertical="center" wrapText="1"/>
    </xf>
    <xf numFmtId="0" fontId="55" fillId="0" borderId="42" xfId="3" applyFont="1" applyBorder="1" applyAlignment="1">
      <alignment horizontal="center" vertical="center" wrapText="1"/>
    </xf>
    <xf numFmtId="0" fontId="55" fillId="0" borderId="44" xfId="3" applyFont="1" applyBorder="1" applyAlignment="1">
      <alignment horizontal="center" vertical="center" wrapText="1"/>
    </xf>
    <xf numFmtId="0" fontId="55" fillId="0" borderId="50" xfId="3" applyFont="1" applyBorder="1" applyAlignment="1">
      <alignment horizontal="center" vertical="center" wrapText="1"/>
    </xf>
    <xf numFmtId="0" fontId="55" fillId="0" borderId="32" xfId="3" applyFont="1" applyBorder="1" applyAlignment="1">
      <alignment horizontal="center" vertical="center" wrapText="1"/>
    </xf>
    <xf numFmtId="3" fontId="50" fillId="0" borderId="3" xfId="3" applyNumberFormat="1" applyFont="1" applyBorder="1" applyAlignment="1">
      <alignment horizontal="right" vertical="center"/>
    </xf>
    <xf numFmtId="3" fontId="50" fillId="0" borderId="14" xfId="3" applyNumberFormat="1" applyFont="1" applyBorder="1" applyAlignment="1">
      <alignment horizontal="right" vertical="center"/>
    </xf>
    <xf numFmtId="0" fontId="53" fillId="0" borderId="0" xfId="3" applyFont="1" applyAlignment="1">
      <alignment horizontal="center" vertical="center" wrapText="1"/>
    </xf>
    <xf numFmtId="0" fontId="50" fillId="2" borderId="13" xfId="3" applyFont="1" applyFill="1" applyBorder="1" applyAlignment="1">
      <alignment horizontal="center" vertical="center"/>
    </xf>
    <xf numFmtId="0" fontId="50" fillId="2" borderId="6" xfId="3" applyFont="1" applyFill="1" applyBorder="1" applyAlignment="1">
      <alignment horizontal="center" vertical="center"/>
    </xf>
    <xf numFmtId="0" fontId="50" fillId="2" borderId="11" xfId="3" applyFont="1" applyFill="1" applyBorder="1" applyAlignment="1">
      <alignment horizontal="center" vertical="center" wrapText="1"/>
    </xf>
    <xf numFmtId="49" fontId="50" fillId="2" borderId="12" xfId="3" applyNumberFormat="1" applyFont="1" applyFill="1" applyBorder="1" applyAlignment="1">
      <alignment horizontal="center" vertical="center"/>
    </xf>
    <xf numFmtId="0" fontId="50" fillId="2" borderId="57" xfId="3" applyFont="1" applyFill="1" applyBorder="1" applyAlignment="1">
      <alignment horizontal="center" vertical="center" wrapText="1"/>
    </xf>
    <xf numFmtId="0" fontId="50" fillId="2" borderId="60" xfId="3" applyFont="1" applyFill="1" applyBorder="1" applyAlignment="1">
      <alignment horizontal="center" vertical="center" wrapText="1"/>
    </xf>
    <xf numFmtId="0" fontId="50" fillId="0" borderId="51" xfId="3" applyFont="1" applyBorder="1" applyAlignment="1">
      <alignment horizontal="center" vertical="center"/>
    </xf>
    <xf numFmtId="0" fontId="50" fillId="0" borderId="8" xfId="3" applyFont="1" applyBorder="1" applyAlignment="1">
      <alignment horizontal="center" vertical="center"/>
    </xf>
    <xf numFmtId="0" fontId="50" fillId="3" borderId="62" xfId="3" applyFont="1" applyFill="1" applyBorder="1" applyAlignment="1">
      <alignment horizontal="center" vertical="center"/>
    </xf>
    <xf numFmtId="0" fontId="50" fillId="3" borderId="37" xfId="3" applyFont="1" applyFill="1" applyBorder="1" applyAlignment="1">
      <alignment horizontal="center" vertical="center"/>
    </xf>
    <xf numFmtId="0" fontId="50" fillId="3" borderId="65" xfId="3" applyFont="1" applyFill="1" applyBorder="1" applyAlignment="1">
      <alignment horizontal="center" vertical="center"/>
    </xf>
    <xf numFmtId="0" fontId="55" fillId="0" borderId="33" xfId="3" applyFont="1" applyBorder="1" applyAlignment="1">
      <alignment horizontal="center" vertical="center" wrapText="1"/>
    </xf>
    <xf numFmtId="0" fontId="50" fillId="0" borderId="33" xfId="3" applyFont="1" applyBorder="1" applyAlignment="1">
      <alignment horizontal="center" vertical="center" wrapText="1"/>
    </xf>
    <xf numFmtId="0" fontId="50" fillId="3" borderId="66" xfId="3" applyFont="1" applyFill="1" applyBorder="1" applyAlignment="1">
      <alignment horizontal="center" vertical="center" wrapText="1"/>
    </xf>
    <xf numFmtId="0" fontId="50" fillId="3" borderId="35" xfId="3" applyFont="1" applyFill="1" applyBorder="1" applyAlignment="1">
      <alignment horizontal="center" vertical="center" wrapText="1"/>
    </xf>
    <xf numFmtId="0" fontId="50" fillId="3" borderId="43" xfId="3" applyFont="1" applyFill="1" applyBorder="1" applyAlignment="1">
      <alignment horizontal="center" vertical="center" wrapText="1"/>
    </xf>
    <xf numFmtId="49" fontId="55" fillId="0" borderId="67" xfId="3" applyNumberFormat="1" applyFont="1" applyBorder="1" applyAlignment="1">
      <alignment horizontal="center" vertical="center"/>
    </xf>
    <xf numFmtId="49" fontId="55" fillId="0" borderId="71" xfId="3" applyNumberFormat="1" applyFont="1" applyBorder="1" applyAlignment="1">
      <alignment horizontal="center" vertical="center"/>
    </xf>
    <xf numFmtId="0" fontId="55" fillId="0" borderId="68" xfId="3" applyFont="1" applyBorder="1" applyAlignment="1">
      <alignment horizontal="center" vertical="center" wrapText="1"/>
    </xf>
    <xf numFmtId="0" fontId="55" fillId="0" borderId="0" xfId="3" applyFont="1" applyAlignment="1">
      <alignment horizontal="center" vertical="center" wrapText="1"/>
    </xf>
    <xf numFmtId="49" fontId="57" fillId="2" borderId="46" xfId="3" applyNumberFormat="1" applyFont="1" applyFill="1" applyBorder="1" applyAlignment="1">
      <alignment horizontal="center" vertical="center"/>
    </xf>
    <xf numFmtId="49" fontId="57" fillId="2" borderId="40" xfId="3" applyNumberFormat="1" applyFont="1" applyFill="1" applyBorder="1" applyAlignment="1">
      <alignment horizontal="center" vertical="center"/>
    </xf>
    <xf numFmtId="49" fontId="57" fillId="2" borderId="47" xfId="3" applyNumberFormat="1" applyFont="1" applyFill="1" applyBorder="1" applyAlignment="1">
      <alignment horizontal="center" vertical="center"/>
    </xf>
    <xf numFmtId="3" fontId="57" fillId="2" borderId="11" xfId="3" applyNumberFormat="1" applyFont="1" applyFill="1" applyBorder="1" applyAlignment="1">
      <alignment horizontal="right" vertical="center"/>
    </xf>
    <xf numFmtId="3" fontId="57" fillId="2" borderId="10" xfId="3" applyNumberFormat="1" applyFont="1" applyFill="1" applyBorder="1" applyAlignment="1">
      <alignment horizontal="right" vertical="center"/>
    </xf>
    <xf numFmtId="0" fontId="57" fillId="0" borderId="48" xfId="3" applyFont="1" applyBorder="1" applyAlignment="1">
      <alignment horizontal="center" vertical="center" wrapText="1"/>
    </xf>
    <xf numFmtId="0" fontId="57" fillId="0" borderId="49" xfId="3" applyFont="1" applyBorder="1" applyAlignment="1">
      <alignment horizontal="center" vertical="center" wrapText="1"/>
    </xf>
    <xf numFmtId="0" fontId="57" fillId="0" borderId="50" xfId="3" applyFont="1" applyBorder="1" applyAlignment="1">
      <alignment horizontal="center" vertical="center" wrapText="1"/>
    </xf>
    <xf numFmtId="0" fontId="50" fillId="2" borderId="51" xfId="3" applyFont="1" applyFill="1" applyBorder="1" applyAlignment="1">
      <alignment horizontal="center" vertical="center"/>
    </xf>
    <xf numFmtId="0" fontId="50" fillId="2" borderId="8" xfId="3" applyFont="1" applyFill="1" applyBorder="1" applyAlignment="1">
      <alignment horizontal="center" vertical="center"/>
    </xf>
    <xf numFmtId="0" fontId="50" fillId="2" borderId="57" xfId="3" applyFont="1" applyFill="1" applyBorder="1" applyAlignment="1">
      <alignment horizontal="center" vertical="center"/>
    </xf>
    <xf numFmtId="0" fontId="50" fillId="2" borderId="60" xfId="3" applyFont="1" applyFill="1" applyBorder="1" applyAlignment="1">
      <alignment horizontal="center" vertical="center"/>
    </xf>
    <xf numFmtId="0" fontId="50" fillId="2" borderId="7" xfId="3" applyFont="1" applyFill="1" applyBorder="1" applyAlignment="1">
      <alignment horizontal="center" vertical="center"/>
    </xf>
    <xf numFmtId="0" fontId="50" fillId="2" borderId="56" xfId="3" applyFont="1" applyFill="1" applyBorder="1" applyAlignment="1">
      <alignment horizontal="center" vertical="center" wrapText="1"/>
    </xf>
    <xf numFmtId="0" fontId="50" fillId="2" borderId="23" xfId="3" applyFont="1" applyFill="1" applyBorder="1" applyAlignment="1">
      <alignment horizontal="center" vertical="center"/>
    </xf>
    <xf numFmtId="0" fontId="50" fillId="2" borderId="51" xfId="3" applyFont="1" applyFill="1" applyBorder="1" applyAlignment="1">
      <alignment horizontal="center" vertical="center" wrapText="1"/>
    </xf>
    <xf numFmtId="0" fontId="50" fillId="2" borderId="62" xfId="3" applyFont="1" applyFill="1" applyBorder="1" applyAlignment="1">
      <alignment horizontal="center" vertical="center"/>
    </xf>
    <xf numFmtId="0" fontId="50" fillId="2" borderId="37" xfId="3" applyFont="1" applyFill="1" applyBorder="1" applyAlignment="1">
      <alignment horizontal="center" vertical="center"/>
    </xf>
    <xf numFmtId="0" fontId="50" fillId="2" borderId="63" xfId="3" applyFont="1" applyFill="1" applyBorder="1" applyAlignment="1">
      <alignment horizontal="center" vertical="center"/>
    </xf>
    <xf numFmtId="49" fontId="50" fillId="0" borderId="15" xfId="3" applyNumberFormat="1" applyFont="1" applyBorder="1" applyAlignment="1">
      <alignment horizontal="center" vertical="center" wrapText="1"/>
    </xf>
    <xf numFmtId="49" fontId="50" fillId="0" borderId="18" xfId="3" applyNumberFormat="1" applyFont="1" applyBorder="1" applyAlignment="1">
      <alignment horizontal="center" vertical="center" wrapText="1"/>
    </xf>
    <xf numFmtId="49" fontId="50" fillId="0" borderId="23" xfId="3" applyNumberFormat="1" applyFont="1" applyBorder="1" applyAlignment="1">
      <alignment horizontal="center" vertical="center" wrapText="1"/>
    </xf>
    <xf numFmtId="0" fontId="50" fillId="3" borderId="61" xfId="3" applyFont="1" applyFill="1" applyBorder="1" applyAlignment="1">
      <alignment horizontal="center" vertical="center"/>
    </xf>
    <xf numFmtId="0" fontId="50" fillId="3" borderId="35" xfId="3" applyFont="1" applyFill="1" applyBorder="1" applyAlignment="1">
      <alignment horizontal="center" vertical="center"/>
    </xf>
    <xf numFmtId="0" fontId="50" fillId="3" borderId="32" xfId="3" applyFont="1" applyFill="1" applyBorder="1" applyAlignment="1">
      <alignment horizontal="center" vertical="center"/>
    </xf>
    <xf numFmtId="3" fontId="50" fillId="3" borderId="15" xfId="3" applyNumberFormat="1" applyFont="1" applyFill="1" applyBorder="1" applyAlignment="1">
      <alignment horizontal="right" vertical="center"/>
    </xf>
    <xf numFmtId="3" fontId="50" fillId="3" borderId="26" xfId="3" applyNumberFormat="1" applyFont="1" applyFill="1" applyBorder="1" applyAlignment="1">
      <alignment horizontal="right" vertical="center"/>
    </xf>
    <xf numFmtId="49" fontId="55" fillId="0" borderId="28" xfId="3" applyNumberFormat="1" applyFont="1" applyBorder="1" applyAlignment="1">
      <alignment horizontal="center" vertical="center" wrapText="1"/>
    </xf>
    <xf numFmtId="49" fontId="55" fillId="0" borderId="30" xfId="3" applyNumberFormat="1" applyFont="1" applyBorder="1" applyAlignment="1">
      <alignment horizontal="center" vertical="center" wrapText="1"/>
    </xf>
    <xf numFmtId="2" fontId="55" fillId="0" borderId="34" xfId="3" applyNumberFormat="1" applyFont="1" applyBorder="1" applyAlignment="1">
      <alignment horizontal="center" vertical="center"/>
    </xf>
    <xf numFmtId="2" fontId="55" fillId="0" borderId="29" xfId="3" applyNumberFormat="1" applyFont="1" applyBorder="1" applyAlignment="1">
      <alignment horizontal="center" vertical="center"/>
    </xf>
    <xf numFmtId="3" fontId="55" fillId="0" borderId="18" xfId="3" applyNumberFormat="1" applyFont="1" applyBorder="1" applyAlignment="1">
      <alignment horizontal="right" vertical="center"/>
    </xf>
    <xf numFmtId="3" fontId="55" fillId="0" borderId="25" xfId="3" applyNumberFormat="1" applyFont="1" applyBorder="1" applyAlignment="1">
      <alignment horizontal="right" vertical="center"/>
    </xf>
    <xf numFmtId="0" fontId="60" fillId="3" borderId="34" xfId="3" applyFont="1" applyFill="1" applyBorder="1" applyAlignment="1">
      <alignment horizontal="center" vertical="center"/>
    </xf>
    <xf numFmtId="0" fontId="60" fillId="3" borderId="29" xfId="3" applyFont="1" applyFill="1" applyBorder="1" applyAlignment="1">
      <alignment horizontal="center" vertical="center"/>
    </xf>
    <xf numFmtId="3" fontId="61" fillId="3" borderId="18" xfId="3" applyNumberFormat="1" applyFont="1" applyFill="1" applyBorder="1" applyAlignment="1">
      <alignment horizontal="right" vertical="center" wrapText="1"/>
    </xf>
    <xf numFmtId="3" fontId="61" fillId="3" borderId="25" xfId="3" applyNumberFormat="1" applyFont="1" applyFill="1" applyBorder="1" applyAlignment="1">
      <alignment horizontal="right" vertical="center" wrapText="1"/>
    </xf>
    <xf numFmtId="0" fontId="60" fillId="3" borderId="33" xfId="3" applyFont="1" applyFill="1" applyBorder="1" applyAlignment="1">
      <alignment horizontal="center" vertical="center"/>
    </xf>
    <xf numFmtId="0" fontId="60" fillId="3" borderId="59" xfId="3" applyFont="1" applyFill="1" applyBorder="1" applyAlignment="1">
      <alignment horizontal="center" vertical="center"/>
    </xf>
    <xf numFmtId="3" fontId="55" fillId="3" borderId="23" xfId="3" applyNumberFormat="1" applyFont="1" applyFill="1" applyBorder="1" applyAlignment="1">
      <alignment horizontal="right" vertical="center"/>
    </xf>
    <xf numFmtId="3" fontId="55" fillId="3" borderId="60" xfId="3" applyNumberFormat="1" applyFont="1" applyFill="1" applyBorder="1" applyAlignment="1">
      <alignment horizontal="right" vertical="center"/>
    </xf>
    <xf numFmtId="0" fontId="50" fillId="0" borderId="4" xfId="3" applyFont="1" applyBorder="1" applyAlignment="1">
      <alignment horizontal="center" vertical="center" wrapText="1"/>
    </xf>
    <xf numFmtId="0" fontId="50" fillId="0" borderId="21" xfId="3" applyFont="1" applyBorder="1" applyAlignment="1">
      <alignment horizontal="center" vertical="center" wrapText="1"/>
    </xf>
    <xf numFmtId="0" fontId="50" fillId="0" borderId="7" xfId="3" applyFont="1" applyBorder="1" applyAlignment="1">
      <alignment horizontal="center" vertical="center" wrapText="1"/>
    </xf>
    <xf numFmtId="0" fontId="50" fillId="3" borderId="24" xfId="3" applyFont="1" applyFill="1" applyBorder="1" applyAlignment="1">
      <alignment horizontal="center" vertical="center" wrapText="1"/>
    </xf>
    <xf numFmtId="0" fontId="50" fillId="3" borderId="5" xfId="3" applyFont="1" applyFill="1" applyBorder="1" applyAlignment="1">
      <alignment horizontal="center" vertical="center" wrapText="1"/>
    </xf>
    <xf numFmtId="3" fontId="50" fillId="3" borderId="56" xfId="3" applyNumberFormat="1" applyFont="1" applyFill="1" applyBorder="1" applyAlignment="1">
      <alignment horizontal="right" vertical="center"/>
    </xf>
    <xf numFmtId="3" fontId="50" fillId="3" borderId="57" xfId="3" applyNumberFormat="1" applyFont="1" applyFill="1" applyBorder="1" applyAlignment="1">
      <alignment horizontal="right" vertical="center"/>
    </xf>
    <xf numFmtId="0" fontId="55" fillId="0" borderId="58" xfId="3" applyFont="1" applyBorder="1" applyAlignment="1">
      <alignment horizontal="center" vertical="center" wrapText="1"/>
    </xf>
    <xf numFmtId="0" fontId="55" fillId="0" borderId="53" xfId="3" applyFont="1" applyBorder="1" applyAlignment="1">
      <alignment horizontal="center" vertical="center" wrapText="1"/>
    </xf>
    <xf numFmtId="0" fontId="55" fillId="0" borderId="34" xfId="3" applyFont="1" applyBorder="1" applyAlignment="1">
      <alignment horizontal="center" vertical="center" wrapText="1"/>
    </xf>
    <xf numFmtId="0" fontId="55" fillId="0" borderId="29" xfId="3" applyFont="1" applyBorder="1" applyAlignment="1">
      <alignment horizontal="center" vertical="center" wrapText="1"/>
    </xf>
    <xf numFmtId="0" fontId="50" fillId="3" borderId="33" xfId="3" applyFont="1" applyFill="1" applyBorder="1" applyAlignment="1">
      <alignment horizontal="center" vertical="center"/>
    </xf>
    <xf numFmtId="0" fontId="50" fillId="3" borderId="59" xfId="3" applyFont="1" applyFill="1" applyBorder="1" applyAlignment="1">
      <alignment horizontal="center" vertical="center"/>
    </xf>
    <xf numFmtId="0" fontId="58" fillId="0" borderId="0" xfId="3" applyFont="1" applyAlignment="1">
      <alignment horizontal="center" vertical="center" wrapText="1"/>
    </xf>
    <xf numFmtId="0" fontId="50" fillId="2" borderId="38" xfId="3" applyFont="1" applyFill="1" applyBorder="1" applyAlignment="1">
      <alignment horizontal="center" vertical="center"/>
    </xf>
    <xf numFmtId="0" fontId="50" fillId="2" borderId="40" xfId="3" applyFont="1" applyFill="1" applyBorder="1" applyAlignment="1">
      <alignment horizontal="center" vertical="center"/>
    </xf>
    <xf numFmtId="0" fontId="50" fillId="2" borderId="36" xfId="3" applyFont="1" applyFill="1" applyBorder="1" applyAlignment="1">
      <alignment horizontal="center" vertical="center"/>
    </xf>
    <xf numFmtId="49" fontId="43" fillId="3" borderId="3799" xfId="3" applyNumberFormat="1" applyFont="1" applyFill="1" applyBorder="1" applyAlignment="1">
      <alignment horizontal="center" vertical="center"/>
    </xf>
    <xf numFmtId="49" fontId="43" fillId="3" borderId="3800" xfId="3" applyNumberFormat="1" applyFont="1" applyFill="1" applyBorder="1" applyAlignment="1">
      <alignment horizontal="center" vertical="center"/>
    </xf>
    <xf numFmtId="49" fontId="43" fillId="3" borderId="3801" xfId="3" applyNumberFormat="1" applyFont="1" applyFill="1" applyBorder="1" applyAlignment="1">
      <alignment horizontal="center" vertical="center"/>
    </xf>
    <xf numFmtId="0" fontId="41" fillId="0" borderId="106" xfId="3" applyFont="1" applyBorder="1" applyAlignment="1">
      <alignment horizontal="center" vertical="center"/>
    </xf>
    <xf numFmtId="0" fontId="41" fillId="0" borderId="102" xfId="3" applyFont="1" applyBorder="1" applyAlignment="1">
      <alignment horizontal="center" vertical="center"/>
    </xf>
    <xf numFmtId="0" fontId="41" fillId="0" borderId="104" xfId="3" applyFont="1" applyBorder="1" applyAlignment="1">
      <alignment horizontal="center" vertical="center"/>
    </xf>
    <xf numFmtId="0" fontId="41" fillId="0" borderId="3772" xfId="3" applyFont="1" applyBorder="1" applyAlignment="1">
      <alignment horizontal="center" vertical="center"/>
    </xf>
    <xf numFmtId="3" fontId="41" fillId="0" borderId="105" xfId="3" applyNumberFormat="1" applyFont="1" applyBorder="1" applyAlignment="1">
      <alignment horizontal="left" vertical="center" wrapText="1"/>
    </xf>
    <xf numFmtId="3" fontId="41" fillId="0" borderId="3773" xfId="3" applyNumberFormat="1" applyFont="1" applyBorder="1" applyAlignment="1">
      <alignment horizontal="left" vertical="center" wrapText="1"/>
    </xf>
    <xf numFmtId="0" fontId="41" fillId="0" borderId="3796" xfId="3" applyFont="1" applyBorder="1" applyAlignment="1">
      <alignment horizontal="center" vertical="center"/>
    </xf>
    <xf numFmtId="0" fontId="41" fillId="0" borderId="100" xfId="3" applyFont="1" applyBorder="1" applyAlignment="1">
      <alignment horizontal="center" vertical="center"/>
    </xf>
    <xf numFmtId="3" fontId="41" fillId="0" borderId="117" xfId="3" applyNumberFormat="1" applyFont="1" applyBorder="1" applyAlignment="1">
      <alignment horizontal="left" vertical="center" wrapText="1"/>
    </xf>
    <xf numFmtId="3" fontId="41" fillId="0" borderId="3806" xfId="3" applyNumberFormat="1" applyFont="1" applyBorder="1" applyAlignment="1">
      <alignment horizontal="left" vertical="center" wrapText="1"/>
    </xf>
    <xf numFmtId="0" fontId="62" fillId="0" borderId="0" xfId="3" applyFont="1" applyAlignment="1">
      <alignment horizontal="left" vertical="center" wrapText="1"/>
    </xf>
    <xf numFmtId="0" fontId="43" fillId="3" borderId="48" xfId="3" applyFont="1" applyFill="1" applyBorder="1" applyAlignment="1">
      <alignment horizontal="center" vertical="center"/>
    </xf>
    <xf numFmtId="0" fontId="43" fillId="3" borderId="3796" xfId="3" applyFont="1" applyFill="1" applyBorder="1" applyAlignment="1">
      <alignment horizontal="center" vertical="center"/>
    </xf>
    <xf numFmtId="0" fontId="43" fillId="3" borderId="3798" xfId="3" applyFont="1" applyFill="1" applyBorder="1" applyAlignment="1">
      <alignment horizontal="center" vertical="center"/>
    </xf>
    <xf numFmtId="0" fontId="43" fillId="3" borderId="3772" xfId="3" applyFont="1" applyFill="1" applyBorder="1" applyAlignment="1">
      <alignment horizontal="center" vertical="center"/>
    </xf>
    <xf numFmtId="0" fontId="43" fillId="3" borderId="3787" xfId="3" applyFont="1" applyFill="1" applyBorder="1" applyAlignment="1">
      <alignment horizontal="center" vertical="center" wrapText="1"/>
    </xf>
    <xf numFmtId="0" fontId="43" fillId="3" borderId="3784" xfId="3" applyFont="1" applyFill="1" applyBorder="1" applyAlignment="1">
      <alignment horizontal="center" vertical="center" wrapText="1"/>
    </xf>
    <xf numFmtId="0" fontId="43" fillId="3" borderId="3787" xfId="3" applyFont="1" applyFill="1" applyBorder="1" applyAlignment="1">
      <alignment horizontal="center" vertical="center"/>
    </xf>
    <xf numFmtId="0" fontId="43" fillId="3" borderId="50" xfId="3" applyFont="1" applyFill="1" applyBorder="1" applyAlignment="1">
      <alignment horizontal="center" vertical="center" wrapText="1"/>
    </xf>
    <xf numFmtId="0" fontId="43" fillId="3" borderId="3773" xfId="3" applyFont="1" applyFill="1" applyBorder="1" applyAlignment="1">
      <alignment horizontal="center" vertical="center" wrapText="1"/>
    </xf>
    <xf numFmtId="49" fontId="5" fillId="0" borderId="0" xfId="3" applyNumberFormat="1" applyFont="1" applyAlignment="1">
      <alignment horizontal="center" vertical="center"/>
    </xf>
    <xf numFmtId="0" fontId="41" fillId="0" borderId="105" xfId="3" applyFont="1" applyBorder="1" applyAlignment="1">
      <alignment horizontal="left" vertical="center" wrapText="1"/>
    </xf>
    <xf numFmtId="0" fontId="41" fillId="0" borderId="117" xfId="3" applyFont="1" applyBorder="1" applyAlignment="1">
      <alignment horizontal="left" vertical="center" wrapText="1"/>
    </xf>
    <xf numFmtId="0" fontId="41" fillId="0" borderId="3789" xfId="3" applyFont="1" applyBorder="1" applyAlignment="1">
      <alignment horizontal="center" vertical="center"/>
    </xf>
    <xf numFmtId="0" fontId="41" fillId="0" borderId="3773" xfId="3" applyFont="1" applyBorder="1" applyAlignment="1">
      <alignment horizontal="left" vertical="center" wrapText="1"/>
    </xf>
    <xf numFmtId="0" fontId="43" fillId="3" borderId="3789" xfId="3" applyFont="1" applyFill="1" applyBorder="1" applyAlignment="1">
      <alignment horizontal="center" vertical="center" wrapText="1"/>
    </xf>
    <xf numFmtId="0" fontId="59" fillId="0" borderId="0" xfId="3" applyFont="1" applyAlignment="1">
      <alignment horizontal="center" vertical="center"/>
    </xf>
    <xf numFmtId="49" fontId="43" fillId="3" borderId="3805" xfId="3" applyNumberFormat="1" applyFont="1" applyFill="1" applyBorder="1" applyAlignment="1">
      <alignment horizontal="center" vertical="center"/>
    </xf>
    <xf numFmtId="49" fontId="43" fillId="3" borderId="3779" xfId="3" applyNumberFormat="1" applyFont="1" applyFill="1" applyBorder="1" applyAlignment="1">
      <alignment horizontal="center" vertical="center"/>
    </xf>
    <xf numFmtId="0" fontId="43" fillId="3" borderId="3786" xfId="3" applyFont="1" applyFill="1" applyBorder="1" applyAlignment="1">
      <alignment horizontal="center" vertical="center"/>
    </xf>
    <xf numFmtId="0" fontId="43" fillId="3" borderId="3803" xfId="3" applyFont="1" applyFill="1" applyBorder="1" applyAlignment="1">
      <alignment horizontal="center" vertical="center"/>
    </xf>
    <xf numFmtId="0" fontId="43" fillId="3" borderId="3784" xfId="3" applyFont="1" applyFill="1" applyBorder="1" applyAlignment="1">
      <alignment horizontal="center" vertical="center"/>
    </xf>
    <xf numFmtId="0" fontId="43" fillId="3" borderId="3788" xfId="3" applyFont="1" applyFill="1" applyBorder="1" applyAlignment="1">
      <alignment horizontal="center" vertical="center" wrapText="1"/>
    </xf>
    <xf numFmtId="0" fontId="43" fillId="3" borderId="3804" xfId="3" applyFont="1" applyFill="1" applyBorder="1" applyAlignment="1">
      <alignment horizontal="center" vertical="center" wrapText="1"/>
    </xf>
    <xf numFmtId="0" fontId="53" fillId="0" borderId="0" xfId="3" applyFont="1" applyAlignment="1">
      <alignment horizontal="right" vertical="top" wrapText="1"/>
    </xf>
    <xf numFmtId="0" fontId="78" fillId="0" borderId="0" xfId="11" applyAlignment="1">
      <alignment horizontal="right" vertical="top"/>
    </xf>
    <xf numFmtId="0" fontId="43" fillId="0" borderId="88" xfId="3" applyFont="1" applyBorder="1" applyAlignment="1">
      <alignment horizontal="center" vertical="center" wrapText="1"/>
    </xf>
    <xf numFmtId="0" fontId="43" fillId="0" borderId="100" xfId="3" applyFont="1" applyBorder="1" applyAlignment="1">
      <alignment horizontal="center" vertical="center" wrapText="1"/>
    </xf>
    <xf numFmtId="0" fontId="43" fillId="0" borderId="101" xfId="3" applyFont="1" applyBorder="1" applyAlignment="1">
      <alignment horizontal="center" vertical="center" wrapText="1"/>
    </xf>
    <xf numFmtId="0" fontId="42" fillId="0" borderId="1" xfId="3" applyFont="1" applyBorder="1" applyAlignment="1">
      <alignment horizontal="right" vertical="center" wrapText="1"/>
    </xf>
    <xf numFmtId="49" fontId="43" fillId="0" borderId="48" xfId="3" applyNumberFormat="1" applyFont="1" applyBorder="1" applyAlignment="1">
      <alignment horizontal="center" vertical="top"/>
    </xf>
    <xf numFmtId="49" fontId="43" fillId="0" borderId="102" xfId="3" applyNumberFormat="1" applyFont="1" applyBorder="1" applyAlignment="1">
      <alignment horizontal="center" vertical="top"/>
    </xf>
    <xf numFmtId="0" fontId="43" fillId="11" borderId="65" xfId="3" applyFont="1" applyFill="1" applyBorder="1" applyAlignment="1">
      <alignment horizontal="center" vertical="center"/>
    </xf>
    <xf numFmtId="0" fontId="43" fillId="11" borderId="83" xfId="3" applyFont="1" applyFill="1" applyBorder="1" applyAlignment="1">
      <alignment horizontal="center" vertical="center"/>
    </xf>
    <xf numFmtId="0" fontId="43" fillId="11" borderId="62" xfId="3" applyFont="1" applyFill="1" applyBorder="1" applyAlignment="1">
      <alignment horizontal="center" vertical="center"/>
    </xf>
    <xf numFmtId="49" fontId="41" fillId="0" borderId="96" xfId="3" applyNumberFormat="1" applyFont="1" applyBorder="1" applyAlignment="1">
      <alignment horizontal="center" vertical="center"/>
    </xf>
    <xf numFmtId="49" fontId="41" fillId="0" borderId="104" xfId="3" applyNumberFormat="1" applyFont="1" applyBorder="1" applyAlignment="1">
      <alignment horizontal="center" vertical="center"/>
    </xf>
    <xf numFmtId="0" fontId="42" fillId="0" borderId="96" xfId="3" applyFont="1" applyBorder="1" applyAlignment="1">
      <alignment horizontal="center" vertical="center"/>
    </xf>
    <xf numFmtId="49" fontId="43" fillId="0" borderId="106" xfId="3" applyNumberFormat="1" applyFont="1" applyBorder="1" applyAlignment="1">
      <alignment horizontal="center" vertical="top"/>
    </xf>
    <xf numFmtId="49" fontId="43" fillId="0" borderId="108" xfId="3" applyNumberFormat="1" applyFont="1" applyBorder="1" applyAlignment="1">
      <alignment horizontal="center" vertical="top"/>
    </xf>
    <xf numFmtId="0" fontId="43" fillId="11" borderId="99" xfId="3" applyFont="1" applyFill="1" applyBorder="1" applyAlignment="1">
      <alignment horizontal="center" vertical="center"/>
    </xf>
    <xf numFmtId="0" fontId="43" fillId="11" borderId="107" xfId="3" applyFont="1" applyFill="1" applyBorder="1" applyAlignment="1">
      <alignment horizontal="center" vertical="center"/>
    </xf>
    <xf numFmtId="0" fontId="43" fillId="11" borderId="98" xfId="3" applyFont="1" applyFill="1" applyBorder="1" applyAlignment="1">
      <alignment horizontal="center" vertical="center"/>
    </xf>
    <xf numFmtId="49" fontId="43" fillId="0" borderId="109" xfId="3" applyNumberFormat="1" applyFont="1" applyBorder="1" applyAlignment="1">
      <alignment horizontal="center" vertical="top"/>
    </xf>
    <xf numFmtId="0" fontId="42" fillId="0" borderId="96" xfId="3" applyFont="1" applyBorder="1" applyAlignment="1">
      <alignment horizontal="center" vertical="center" wrapText="1"/>
    </xf>
    <xf numFmtId="0" fontId="43" fillId="11" borderId="99" xfId="3" applyFont="1" applyFill="1" applyBorder="1" applyAlignment="1">
      <alignment horizontal="center" vertical="center" wrapText="1"/>
    </xf>
    <xf numFmtId="0" fontId="43" fillId="11" borderId="107" xfId="3" applyFont="1" applyFill="1" applyBorder="1" applyAlignment="1">
      <alignment horizontal="center" vertical="center" wrapText="1"/>
    </xf>
    <xf numFmtId="0" fontId="43" fillId="11" borderId="98" xfId="3" applyFont="1" applyFill="1" applyBorder="1" applyAlignment="1">
      <alignment horizontal="center" vertical="center" wrapText="1"/>
    </xf>
    <xf numFmtId="49" fontId="43" fillId="3" borderId="11" xfId="3" applyNumberFormat="1" applyFont="1" applyFill="1" applyBorder="1" applyAlignment="1">
      <alignment horizontal="center" vertical="center"/>
    </xf>
    <xf numFmtId="49" fontId="43" fillId="3" borderId="12" xfId="3" applyNumberFormat="1" applyFont="1" applyFill="1" applyBorder="1" applyAlignment="1">
      <alignment horizontal="center" vertical="center"/>
    </xf>
    <xf numFmtId="49" fontId="43" fillId="3" borderId="78" xfId="3" applyNumberFormat="1" applyFont="1" applyFill="1" applyBorder="1" applyAlignment="1">
      <alignment horizontal="center" vertical="center"/>
    </xf>
    <xf numFmtId="49" fontId="43" fillId="0" borderId="110" xfId="3" applyNumberFormat="1" applyFont="1" applyBorder="1" applyAlignment="1">
      <alignment horizontal="center" vertical="top"/>
    </xf>
    <xf numFmtId="49" fontId="41" fillId="0" borderId="111" xfId="3" applyNumberFormat="1" applyFont="1" applyBorder="1" applyAlignment="1">
      <alignment horizontal="center" vertical="center"/>
    </xf>
    <xf numFmtId="0" fontId="43" fillId="3" borderId="75" xfId="3" applyFont="1" applyFill="1" applyBorder="1" applyAlignment="1">
      <alignment horizontal="center" vertical="center"/>
    </xf>
    <xf numFmtId="0" fontId="43" fillId="3" borderId="109" xfId="3" applyFont="1" applyFill="1" applyBorder="1" applyAlignment="1">
      <alignment horizontal="center" vertical="center"/>
    </xf>
    <xf numFmtId="0" fontId="43" fillId="3" borderId="110" xfId="3" applyFont="1" applyFill="1" applyBorder="1" applyAlignment="1">
      <alignment horizontal="center" vertical="center"/>
    </xf>
    <xf numFmtId="0" fontId="43" fillId="3" borderId="37" xfId="3" applyFont="1" applyFill="1" applyBorder="1" applyAlignment="1">
      <alignment horizontal="center" vertical="center"/>
    </xf>
    <xf numFmtId="0" fontId="43" fillId="3" borderId="96" xfId="3" applyFont="1" applyFill="1" applyBorder="1" applyAlignment="1">
      <alignment horizontal="center" vertical="center"/>
    </xf>
    <xf numFmtId="0" fontId="43" fillId="3" borderId="111" xfId="3" applyFont="1" applyFill="1" applyBorder="1" applyAlignment="1">
      <alignment horizontal="center" vertical="center"/>
    </xf>
    <xf numFmtId="0" fontId="43" fillId="3" borderId="113" xfId="3" applyFont="1" applyFill="1" applyBorder="1" applyAlignment="1">
      <alignment horizontal="center" vertical="center"/>
    </xf>
    <xf numFmtId="0" fontId="43" fillId="3" borderId="100" xfId="3" applyFont="1" applyFill="1" applyBorder="1" applyAlignment="1">
      <alignment horizontal="center" vertical="center"/>
    </xf>
    <xf numFmtId="0" fontId="43" fillId="3" borderId="114" xfId="3" applyFont="1" applyFill="1" applyBorder="1" applyAlignment="1">
      <alignment horizontal="center" vertical="center"/>
    </xf>
    <xf numFmtId="0" fontId="43" fillId="3" borderId="37" xfId="3" applyFont="1" applyFill="1" applyBorder="1" applyAlignment="1">
      <alignment horizontal="center" vertical="center" wrapText="1"/>
    </xf>
    <xf numFmtId="0" fontId="43" fillId="3" borderId="96" xfId="3" applyFont="1" applyFill="1" applyBorder="1" applyAlignment="1">
      <alignment horizontal="center" vertical="center" wrapText="1"/>
    </xf>
    <xf numFmtId="0" fontId="43" fillId="3" borderId="111" xfId="3" applyFont="1" applyFill="1" applyBorder="1" applyAlignment="1">
      <alignment horizontal="center" vertical="center" wrapText="1"/>
    </xf>
    <xf numFmtId="0" fontId="43" fillId="3" borderId="65" xfId="3" applyFont="1" applyFill="1" applyBorder="1" applyAlignment="1">
      <alignment horizontal="center" vertical="center" wrapText="1"/>
    </xf>
    <xf numFmtId="0" fontId="43" fillId="3" borderId="83" xfId="3" applyFont="1" applyFill="1" applyBorder="1" applyAlignment="1">
      <alignment horizontal="center" vertical="center" wrapText="1"/>
    </xf>
    <xf numFmtId="0" fontId="43" fillId="3" borderId="62" xfId="3" applyFont="1" applyFill="1" applyBorder="1" applyAlignment="1">
      <alignment horizontal="center" vertical="center" wrapText="1"/>
    </xf>
    <xf numFmtId="0" fontId="43" fillId="3" borderId="63" xfId="3" applyFont="1" applyFill="1" applyBorder="1" applyAlignment="1">
      <alignment horizontal="center" vertical="center" wrapText="1"/>
    </xf>
    <xf numFmtId="0" fontId="43" fillId="3" borderId="103" xfId="3" applyFont="1" applyFill="1" applyBorder="1" applyAlignment="1">
      <alignment horizontal="center" vertical="center" wrapText="1"/>
    </xf>
    <xf numFmtId="0" fontId="43" fillId="3" borderId="112" xfId="3" applyFont="1" applyFill="1" applyBorder="1" applyAlignment="1">
      <alignment horizontal="center" vertical="center" wrapText="1"/>
    </xf>
    <xf numFmtId="0" fontId="43" fillId="3" borderId="99" xfId="3" applyFont="1" applyFill="1" applyBorder="1" applyAlignment="1">
      <alignment horizontal="center" vertical="center" wrapText="1"/>
    </xf>
    <xf numFmtId="0" fontId="43" fillId="3" borderId="98" xfId="3" applyFont="1" applyFill="1" applyBorder="1" applyAlignment="1">
      <alignment horizontal="center" vertical="center"/>
    </xf>
    <xf numFmtId="0" fontId="43" fillId="3" borderId="104" xfId="3" applyFont="1" applyFill="1" applyBorder="1" applyAlignment="1">
      <alignment horizontal="center" vertical="center" wrapText="1"/>
    </xf>
    <xf numFmtId="0" fontId="43" fillId="3" borderId="114" xfId="3" applyFont="1" applyFill="1" applyBorder="1" applyAlignment="1">
      <alignment horizontal="center" vertical="center" wrapText="1"/>
    </xf>
    <xf numFmtId="0" fontId="43" fillId="12" borderId="115" xfId="3" applyFont="1" applyFill="1" applyBorder="1" applyAlignment="1">
      <alignment horizontal="center" vertical="center"/>
    </xf>
    <xf numFmtId="49" fontId="43" fillId="0" borderId="104" xfId="3" applyNumberFormat="1" applyFont="1" applyBorder="1" applyAlignment="1">
      <alignment horizontal="center" vertical="center"/>
    </xf>
    <xf numFmtId="49" fontId="43" fillId="0" borderId="100" xfId="3" applyNumberFormat="1" applyFont="1" applyBorder="1" applyAlignment="1">
      <alignment horizontal="center" vertical="center"/>
    </xf>
    <xf numFmtId="0" fontId="43" fillId="0" borderId="104" xfId="3" applyFont="1" applyBorder="1" applyAlignment="1">
      <alignment horizontal="center" vertical="center" wrapText="1"/>
    </xf>
    <xf numFmtId="0" fontId="43" fillId="12" borderId="96" xfId="3" applyFont="1" applyFill="1" applyBorder="1" applyAlignment="1">
      <alignment horizontal="center" vertical="center"/>
    </xf>
    <xf numFmtId="49" fontId="43" fillId="0" borderId="115" xfId="3" applyNumberFormat="1" applyFont="1" applyBorder="1" applyAlignment="1">
      <alignment horizontal="center" vertical="center"/>
    </xf>
    <xf numFmtId="0" fontId="43" fillId="0" borderId="115" xfId="3" applyFont="1" applyBorder="1" applyAlignment="1">
      <alignment horizontal="center" vertical="center" wrapText="1"/>
    </xf>
    <xf numFmtId="49" fontId="43" fillId="12" borderId="96" xfId="3" applyNumberFormat="1" applyFont="1" applyFill="1" applyBorder="1" applyAlignment="1">
      <alignment horizontal="center" vertical="center"/>
    </xf>
    <xf numFmtId="0" fontId="43" fillId="12" borderId="96" xfId="3" applyFont="1" applyFill="1" applyBorder="1" applyAlignment="1">
      <alignment horizontal="center" vertical="center" wrapText="1"/>
    </xf>
    <xf numFmtId="0" fontId="43" fillId="0" borderId="104" xfId="3" applyFont="1" applyBorder="1" applyAlignment="1">
      <alignment horizontal="center" vertical="center"/>
    </xf>
    <xf numFmtId="0" fontId="43" fillId="0" borderId="100" xfId="3" applyFont="1" applyBorder="1" applyAlignment="1">
      <alignment horizontal="center" vertical="center"/>
    </xf>
    <xf numFmtId="49" fontId="43" fillId="3" borderId="46" xfId="3" applyNumberFormat="1" applyFont="1" applyFill="1" applyBorder="1" applyAlignment="1">
      <alignment horizontal="center" vertical="center"/>
    </xf>
    <xf numFmtId="49" fontId="43" fillId="3" borderId="40" xfId="3" applyNumberFormat="1" applyFont="1" applyFill="1" applyBorder="1" applyAlignment="1">
      <alignment horizontal="center" vertical="center"/>
    </xf>
    <xf numFmtId="3" fontId="79" fillId="0" borderId="0" xfId="3" applyNumberFormat="1" applyFont="1" applyAlignment="1">
      <alignment horizontal="center" vertical="center" wrapText="1"/>
    </xf>
    <xf numFmtId="0" fontId="79" fillId="0" borderId="0" xfId="3" applyFont="1" applyAlignment="1">
      <alignment horizontal="center" vertical="center" wrapText="1"/>
    </xf>
    <xf numFmtId="49" fontId="43" fillId="0" borderId="91" xfId="3" applyNumberFormat="1" applyFont="1" applyBorder="1" applyAlignment="1">
      <alignment horizontal="center" vertical="top"/>
    </xf>
    <xf numFmtId="49" fontId="43" fillId="12" borderId="96" xfId="3" applyNumberFormat="1" applyFont="1" applyFill="1" applyBorder="1" applyAlignment="1">
      <alignment horizontal="center" vertical="center" wrapText="1"/>
    </xf>
    <xf numFmtId="49" fontId="43" fillId="0" borderId="114" xfId="3" applyNumberFormat="1" applyFont="1" applyBorder="1" applyAlignment="1">
      <alignment horizontal="center" vertical="center"/>
    </xf>
    <xf numFmtId="0" fontId="43" fillId="0" borderId="114" xfId="3" applyFont="1" applyBorder="1" applyAlignment="1">
      <alignment horizontal="center" vertical="center" wrapText="1"/>
    </xf>
    <xf numFmtId="0" fontId="58" fillId="0" borderId="0" xfId="3" applyFont="1" applyAlignment="1">
      <alignment horizontal="right" vertical="center" wrapText="1"/>
    </xf>
    <xf numFmtId="0" fontId="43" fillId="8" borderId="56" xfId="3" applyFont="1" applyFill="1" applyBorder="1" applyAlignment="1">
      <alignment horizontal="center" vertical="center"/>
    </xf>
    <xf numFmtId="0" fontId="43" fillId="8" borderId="118" xfId="3" applyFont="1" applyFill="1" applyBorder="1" applyAlignment="1">
      <alignment horizontal="center" vertical="center"/>
    </xf>
    <xf numFmtId="0" fontId="43" fillId="8" borderId="51" xfId="3" applyFont="1" applyFill="1" applyBorder="1" applyAlignment="1">
      <alignment horizontal="center" vertical="center"/>
    </xf>
    <xf numFmtId="0" fontId="43" fillId="8" borderId="97" xfId="3" applyFont="1" applyFill="1" applyBorder="1" applyAlignment="1">
      <alignment horizontal="center" vertical="center"/>
    </xf>
    <xf numFmtId="0" fontId="43" fillId="8" borderId="83" xfId="3" applyFont="1" applyFill="1" applyBorder="1" applyAlignment="1">
      <alignment horizontal="center" vertical="center"/>
    </xf>
    <xf numFmtId="0" fontId="43" fillId="8" borderId="68" xfId="3" applyFont="1" applyFill="1" applyBorder="1" applyAlignment="1">
      <alignment horizontal="center" vertical="center"/>
    </xf>
    <xf numFmtId="0" fontId="43" fillId="8" borderId="51" xfId="3" applyFont="1" applyFill="1" applyBorder="1" applyAlignment="1">
      <alignment horizontal="center" vertical="center" wrapText="1"/>
    </xf>
    <xf numFmtId="0" fontId="45" fillId="8" borderId="62" xfId="3" applyFont="1" applyFill="1" applyBorder="1" applyAlignment="1">
      <alignment horizontal="center" vertical="center" wrapText="1"/>
    </xf>
    <xf numFmtId="0" fontId="45" fillId="8" borderId="63" xfId="3" applyFont="1" applyFill="1" applyBorder="1" applyAlignment="1">
      <alignment horizontal="center" vertical="center" wrapText="1"/>
    </xf>
    <xf numFmtId="49" fontId="43" fillId="0" borderId="3" xfId="3" applyNumberFormat="1" applyFont="1" applyBorder="1" applyAlignment="1">
      <alignment horizontal="center" vertical="center" wrapText="1"/>
    </xf>
    <xf numFmtId="49" fontId="43" fillId="0" borderId="13" xfId="3" applyNumberFormat="1" applyFont="1" applyBorder="1" applyAlignment="1">
      <alignment horizontal="center" vertical="center" wrapText="1"/>
    </xf>
    <xf numFmtId="49" fontId="43" fillId="0" borderId="6" xfId="3" applyNumberFormat="1" applyFont="1" applyBorder="1" applyAlignment="1">
      <alignment horizontal="center" vertical="center" wrapText="1"/>
    </xf>
    <xf numFmtId="0" fontId="45" fillId="3" borderId="46" xfId="3" applyFont="1" applyFill="1" applyBorder="1" applyAlignment="1">
      <alignment horizontal="center" vertical="center"/>
    </xf>
    <xf numFmtId="0" fontId="45" fillId="3" borderId="40" xfId="3" applyFont="1" applyFill="1" applyBorder="1" applyAlignment="1">
      <alignment horizontal="center" vertical="center"/>
    </xf>
    <xf numFmtId="0" fontId="45" fillId="3" borderId="36" xfId="3" applyFont="1" applyFill="1" applyBorder="1" applyAlignment="1">
      <alignment horizontal="center" vertical="center"/>
    </xf>
    <xf numFmtId="49" fontId="41" fillId="0" borderId="3" xfId="3" applyNumberFormat="1" applyFont="1" applyBorder="1" applyAlignment="1">
      <alignment horizontal="center" vertical="center" wrapText="1"/>
    </xf>
    <xf numFmtId="49" fontId="41" fillId="0" borderId="13" xfId="3" applyNumberFormat="1" applyFont="1" applyBorder="1" applyAlignment="1">
      <alignment horizontal="center" vertical="center" wrapText="1"/>
    </xf>
    <xf numFmtId="49" fontId="41" fillId="0" borderId="6" xfId="3" applyNumberFormat="1" applyFont="1" applyBorder="1" applyAlignment="1">
      <alignment horizontal="center" vertical="center" wrapText="1"/>
    </xf>
    <xf numFmtId="0" fontId="42" fillId="6" borderId="92" xfId="3" applyFont="1" applyFill="1" applyBorder="1" applyAlignment="1">
      <alignment horizontal="center" vertical="center"/>
    </xf>
    <xf numFmtId="0" fontId="42" fillId="6" borderId="94" xfId="3" applyFont="1" applyFill="1" applyBorder="1" applyAlignment="1">
      <alignment horizontal="center" vertical="center"/>
    </xf>
    <xf numFmtId="49" fontId="43" fillId="8" borderId="46" xfId="3" applyNumberFormat="1" applyFont="1" applyFill="1" applyBorder="1" applyAlignment="1">
      <alignment horizontal="center" vertical="center"/>
    </xf>
    <xf numFmtId="49" fontId="43" fillId="8" borderId="114" xfId="3" applyNumberFormat="1" applyFont="1" applyFill="1" applyBorder="1" applyAlignment="1">
      <alignment horizontal="center" vertical="center"/>
    </xf>
    <xf numFmtId="49" fontId="43" fillId="8" borderId="40" xfId="3" applyNumberFormat="1" applyFont="1" applyFill="1" applyBorder="1" applyAlignment="1">
      <alignment horizontal="center" vertical="center"/>
    </xf>
    <xf numFmtId="49" fontId="43" fillId="8" borderId="47" xfId="3" applyNumberFormat="1" applyFont="1" applyFill="1" applyBorder="1" applyAlignment="1">
      <alignment horizontal="center" vertical="center"/>
    </xf>
    <xf numFmtId="0" fontId="81" fillId="0" borderId="0" xfId="3" applyFont="1" applyAlignment="1">
      <alignment horizontal="center" vertical="center" wrapText="1"/>
    </xf>
    <xf numFmtId="0" fontId="43" fillId="3" borderId="11" xfId="5" applyFont="1" applyFill="1" applyBorder="1" applyAlignment="1">
      <alignment horizontal="left"/>
    </xf>
    <xf numFmtId="0" fontId="43" fillId="3" borderId="12" xfId="5" applyFont="1" applyFill="1" applyBorder="1" applyAlignment="1">
      <alignment horizontal="left"/>
    </xf>
    <xf numFmtId="0" fontId="50" fillId="2" borderId="11" xfId="5" applyFont="1" applyFill="1" applyBorder="1" applyAlignment="1">
      <alignment horizontal="center" vertical="center"/>
    </xf>
    <xf numFmtId="0" fontId="50" fillId="2" borderId="12" xfId="5" applyFont="1" applyFill="1" applyBorder="1" applyAlignment="1">
      <alignment horizontal="center" vertical="center"/>
    </xf>
    <xf numFmtId="0" fontId="64" fillId="0" borderId="0" xfId="5" applyFont="1" applyAlignment="1">
      <alignment horizontal="right" vertical="center" wrapText="1"/>
    </xf>
    <xf numFmtId="0" fontId="57" fillId="0" borderId="1" xfId="5" applyFont="1" applyBorder="1" applyAlignment="1">
      <alignment horizontal="center" vertical="center" wrapText="1"/>
    </xf>
  </cellXfs>
  <cellStyles count="12">
    <cellStyle name="Normalny" xfId="0" builtinId="0"/>
    <cellStyle name="Normalny 2" xfId="3" xr:uid="{00000000-0005-0000-0000-000001000000}"/>
    <cellStyle name="Normalny 2 2" xfId="5" xr:uid="{1CAD2A19-4F10-4123-85D2-506589B3ADE9}"/>
    <cellStyle name="Normalny 2 3" xfId="10" xr:uid="{4DA5389D-3031-4B28-8958-CD04153E1347}"/>
    <cellStyle name="Normalny 2 4" xfId="9" xr:uid="{4E4D84EF-1E3B-46E3-99EC-AE417F7BD5A0}"/>
    <cellStyle name="Normalny 3 2 4" xfId="4" xr:uid="{00000000-0005-0000-0000-000002000000}"/>
    <cellStyle name="Normalny 5 2 2" xfId="11" xr:uid="{CA7BAA45-F5D5-4A38-8DAC-657D182BBF20}"/>
    <cellStyle name="Normalny 6" xfId="7" xr:uid="{8D86A324-DBDE-4283-A56A-FFCF6E73143D}"/>
    <cellStyle name="Normalny 7" xfId="1" xr:uid="{00000000-0005-0000-0000-000003000000}"/>
    <cellStyle name="Normalny_Arkusz1" xfId="6" xr:uid="{670D25BF-E6AC-4CAF-9D18-17C6AEE510FC}"/>
    <cellStyle name="Procentowy 2" xfId="8" xr:uid="{0A22F402-62C4-4596-959F-B4FC06985652}"/>
    <cellStyle name="Procentowy 3" xfId="2" xr:uid="{00000000-0005-0000-0000-000005000000}"/>
  </cellStyles>
  <dxfs count="0"/>
  <tableStyles count="0" defaultTableStyle="TableStyleMedium2" defaultPivotStyle="PivotStyleLight16"/>
  <colors>
    <mruColors>
      <color rgb="FFFFFFCC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47B3E-CFF5-4423-A87D-431D16B7C489}">
  <dimension ref="A1:BZ876"/>
  <sheetViews>
    <sheetView tabSelected="1" view="pageBreakPreview" zoomScaleNormal="100" zoomScaleSheetLayoutView="100" workbookViewId="0">
      <pane ySplit="7" topLeftCell="A8" activePane="bottomLeft" state="frozen"/>
      <selection activeCell="Q9" sqref="Q9"/>
      <selection pane="bottomLeft"/>
    </sheetView>
  </sheetViews>
  <sheetFormatPr defaultColWidth="9.140625" defaultRowHeight="15"/>
  <cols>
    <col min="1" max="1" width="8.7109375" style="13" customWidth="1"/>
    <col min="2" max="2" width="8.85546875" style="13" customWidth="1"/>
    <col min="3" max="3" width="57.7109375" style="14" customWidth="1"/>
    <col min="4" max="4" width="11.7109375" style="14" customWidth="1"/>
    <col min="5" max="5" width="19.28515625" style="10" hidden="1" customWidth="1"/>
    <col min="6" max="6" width="17.7109375" style="8" hidden="1" customWidth="1"/>
    <col min="7" max="8" width="16.5703125" style="8" hidden="1" customWidth="1"/>
    <col min="9" max="9" width="16.5703125" style="8" customWidth="1"/>
    <col min="10" max="10" width="10.85546875" style="2" bestFit="1" customWidth="1"/>
    <col min="11" max="11" width="12" style="2" bestFit="1" customWidth="1"/>
    <col min="12" max="12" width="9.7109375" style="2" bestFit="1" customWidth="1"/>
    <col min="13" max="16384" width="9.140625" style="2"/>
  </cols>
  <sheetData>
    <row r="1" spans="1:16" ht="61.5" customHeight="1">
      <c r="D1" s="6480" t="s">
        <v>1213</v>
      </c>
      <c r="E1" s="6480"/>
      <c r="F1" s="6480"/>
      <c r="G1" s="6480"/>
      <c r="H1" s="6480"/>
      <c r="I1" s="6480"/>
    </row>
    <row r="2" spans="1:16" s="1" customFormat="1" ht="47.25" customHeight="1">
      <c r="A2" s="6481" t="s">
        <v>1006</v>
      </c>
      <c r="B2" s="6481"/>
      <c r="C2" s="6481"/>
      <c r="D2" s="6481"/>
      <c r="E2" s="6481"/>
      <c r="F2" s="6481"/>
      <c r="G2" s="6481"/>
      <c r="H2" s="6481"/>
      <c r="I2" s="6481"/>
    </row>
    <row r="3" spans="1:16" s="1" customFormat="1" ht="15.75" customHeight="1">
      <c r="A3" s="26"/>
      <c r="B3" s="26"/>
      <c r="C3" s="26"/>
      <c r="D3" s="26"/>
      <c r="E3" s="9"/>
      <c r="F3" s="8"/>
      <c r="G3" s="8"/>
      <c r="H3" s="8"/>
      <c r="I3" s="8"/>
    </row>
    <row r="4" spans="1:16" s="1" customFormat="1" ht="8.25" customHeight="1" thickBot="1">
      <c r="A4" s="19"/>
      <c r="B4" s="13"/>
      <c r="C4" s="14"/>
      <c r="D4" s="14"/>
      <c r="E4" s="20"/>
      <c r="F4" s="8"/>
      <c r="G4" s="8"/>
      <c r="H4" s="8"/>
      <c r="I4" s="8"/>
    </row>
    <row r="5" spans="1:16" s="21" customFormat="1" ht="38.25" customHeight="1" thickBot="1">
      <c r="A5" s="6482" t="s">
        <v>1</v>
      </c>
      <c r="B5" s="6483" t="s">
        <v>2</v>
      </c>
      <c r="C5" s="6483" t="s">
        <v>3</v>
      </c>
      <c r="D5" s="6483" t="s">
        <v>4</v>
      </c>
      <c r="E5" s="6485" t="s">
        <v>195</v>
      </c>
      <c r="F5" s="6487" t="s">
        <v>196</v>
      </c>
      <c r="G5" s="6485" t="s">
        <v>197</v>
      </c>
      <c r="H5" s="6485" t="s">
        <v>266</v>
      </c>
      <c r="I5" s="6485" t="s">
        <v>267</v>
      </c>
    </row>
    <row r="6" spans="1:16" s="21" customFormat="1" ht="8.25" customHeight="1" thickBot="1">
      <c r="A6" s="6482"/>
      <c r="B6" s="6484"/>
      <c r="C6" s="6484"/>
      <c r="D6" s="6484"/>
      <c r="E6" s="6486"/>
      <c r="F6" s="6488"/>
      <c r="G6" s="6486"/>
      <c r="H6" s="6489"/>
      <c r="I6" s="6486"/>
    </row>
    <row r="7" spans="1:16" s="22" customFormat="1" ht="12.75" thickBot="1">
      <c r="A7" s="52" t="s">
        <v>5</v>
      </c>
      <c r="B7" s="53" t="s">
        <v>6</v>
      </c>
      <c r="C7" s="54" t="s">
        <v>7</v>
      </c>
      <c r="D7" s="52" t="s">
        <v>8</v>
      </c>
      <c r="E7" s="55"/>
      <c r="F7" s="56"/>
      <c r="G7" s="57"/>
      <c r="H7" s="57"/>
      <c r="I7" s="56" t="s">
        <v>9</v>
      </c>
      <c r="P7" s="25"/>
    </row>
    <row r="8" spans="1:16" s="9" customFormat="1" ht="15.95" customHeight="1" thickBot="1">
      <c r="A8" s="27" t="s">
        <v>10</v>
      </c>
      <c r="B8" s="28"/>
      <c r="C8" s="29" t="s">
        <v>11</v>
      </c>
      <c r="D8" s="30"/>
      <c r="E8" s="31">
        <f>SUM(E9,E14,E19,E28,E23)</f>
        <v>36583500</v>
      </c>
      <c r="F8" s="35">
        <f>SUM(F9,F14,F19,F28,F23)</f>
        <v>36626567</v>
      </c>
      <c r="G8" s="36">
        <f>SUM(G9,G14,G19,G28,G23)</f>
        <v>32777824</v>
      </c>
      <c r="H8" s="36">
        <f>SUM(H9,H14,H19,H28,H23)</f>
        <v>15395156</v>
      </c>
      <c r="I8" s="35">
        <f>SUM(I9,I14,I19,I28,I23)</f>
        <v>48172980</v>
      </c>
    </row>
    <row r="9" spans="1:16">
      <c r="A9" s="58"/>
      <c r="B9" s="5765" t="s">
        <v>12</v>
      </c>
      <c r="C9" s="5766" t="s">
        <v>13</v>
      </c>
      <c r="D9" s="5766"/>
      <c r="E9" s="5767">
        <f>SUM(E10,E13)</f>
        <v>9855500</v>
      </c>
      <c r="F9" s="5767">
        <f t="shared" ref="F9" si="0">SUM(F10,F13)</f>
        <v>9855500</v>
      </c>
      <c r="G9" s="5768">
        <f>SUM(G10,G13)</f>
        <v>3910824</v>
      </c>
      <c r="H9" s="5768">
        <f t="shared" ref="H9:I9" si="1">SUM(H10,H13)</f>
        <v>14925156</v>
      </c>
      <c r="I9" s="5943">
        <f t="shared" si="1"/>
        <v>18835980</v>
      </c>
    </row>
    <row r="10" spans="1:16" ht="12.75" customHeight="1">
      <c r="A10" s="58"/>
      <c r="B10" s="6385" t="s">
        <v>14</v>
      </c>
      <c r="C10" s="6385"/>
      <c r="D10" s="5769"/>
      <c r="E10" s="5770">
        <f>SUM(E11:E12)</f>
        <v>9855500</v>
      </c>
      <c r="F10" s="5771">
        <f>SUM(F11:F12)</f>
        <v>9855500</v>
      </c>
      <c r="G10" s="5771">
        <f>SUM(G11:G12)</f>
        <v>3910824</v>
      </c>
      <c r="H10" s="5771">
        <f t="shared" ref="H10:I10" si="2">SUM(H11:H12)</f>
        <v>14925156</v>
      </c>
      <c r="I10" s="6036">
        <f t="shared" si="2"/>
        <v>18835980</v>
      </c>
    </row>
    <row r="11" spans="1:16" ht="16.5" customHeight="1">
      <c r="A11" s="58"/>
      <c r="B11" s="6477"/>
      <c r="C11" s="6491" t="s">
        <v>233</v>
      </c>
      <c r="D11" s="5772" t="s">
        <v>16</v>
      </c>
      <c r="E11" s="5773">
        <v>9850000</v>
      </c>
      <c r="F11" s="5774">
        <v>9850000</v>
      </c>
      <c r="G11" s="5774">
        <f>3727524+180000</f>
        <v>3907524</v>
      </c>
      <c r="H11" s="5774">
        <v>14925156</v>
      </c>
      <c r="I11" s="6037">
        <f>G11+H11</f>
        <v>18832680</v>
      </c>
    </row>
    <row r="12" spans="1:16" ht="17.25" customHeight="1">
      <c r="A12" s="58"/>
      <c r="B12" s="6477"/>
      <c r="C12" s="6491"/>
      <c r="D12" s="5772" t="s">
        <v>17</v>
      </c>
      <c r="E12" s="5773">
        <v>5500</v>
      </c>
      <c r="F12" s="5774">
        <v>5500</v>
      </c>
      <c r="G12" s="5774">
        <v>3300</v>
      </c>
      <c r="H12" s="5774"/>
      <c r="I12" s="6037">
        <f>G12+H12</f>
        <v>3300</v>
      </c>
      <c r="J12" s="3"/>
    </row>
    <row r="13" spans="1:16" ht="13.5" customHeight="1">
      <c r="A13" s="58"/>
      <c r="B13" s="6385" t="s">
        <v>18</v>
      </c>
      <c r="C13" s="6385"/>
      <c r="D13" s="5769"/>
      <c r="E13" s="5775">
        <v>0</v>
      </c>
      <c r="F13" s="5771">
        <v>0</v>
      </c>
      <c r="G13" s="5771">
        <v>0</v>
      </c>
      <c r="H13" s="5771">
        <v>0</v>
      </c>
      <c r="I13" s="6036">
        <v>0</v>
      </c>
      <c r="J13" s="3"/>
    </row>
    <row r="14" spans="1:16">
      <c r="A14" s="58"/>
      <c r="B14" s="5776" t="s">
        <v>19</v>
      </c>
      <c r="C14" s="5777" t="s">
        <v>20</v>
      </c>
      <c r="D14" s="5777"/>
      <c r="E14" s="5778">
        <f>SUM(E15,E18)</f>
        <v>10060000</v>
      </c>
      <c r="F14" s="5779">
        <f>SUM(F15,F18)</f>
        <v>10060000</v>
      </c>
      <c r="G14" s="5779">
        <f>SUM(G15,G18)</f>
        <v>6600000</v>
      </c>
      <c r="H14" s="5779">
        <f t="shared" ref="H14:I14" si="3">SUM(H15,H18)</f>
        <v>0</v>
      </c>
      <c r="I14" s="6038">
        <f t="shared" si="3"/>
        <v>6600000</v>
      </c>
    </row>
    <row r="15" spans="1:16" ht="12.75" customHeight="1">
      <c r="A15" s="58"/>
      <c r="B15" s="6385" t="s">
        <v>14</v>
      </c>
      <c r="C15" s="6438"/>
      <c r="D15" s="5977"/>
      <c r="E15" s="5775">
        <f>SUM(E16:E17)</f>
        <v>10060000</v>
      </c>
      <c r="F15" s="5780">
        <f>SUM(F16:F17)</f>
        <v>10060000</v>
      </c>
      <c r="G15" s="5780">
        <f>SUM(G16:G17)</f>
        <v>6600000</v>
      </c>
      <c r="H15" s="5780">
        <f t="shared" ref="H15:I15" si="4">SUM(H16:H17)</f>
        <v>0</v>
      </c>
      <c r="I15" s="6039">
        <f t="shared" si="4"/>
        <v>6600000</v>
      </c>
    </row>
    <row r="16" spans="1:16" ht="39.75" customHeight="1">
      <c r="A16" s="58"/>
      <c r="B16" s="6477"/>
      <c r="C16" s="5781" t="s">
        <v>22</v>
      </c>
      <c r="D16" s="5782">
        <v>2058</v>
      </c>
      <c r="E16" s="5773">
        <v>6401000</v>
      </c>
      <c r="F16" s="5774">
        <v>6401000</v>
      </c>
      <c r="G16" s="5774">
        <v>4199000</v>
      </c>
      <c r="H16" s="5774"/>
      <c r="I16" s="6037">
        <f>G16+H16</f>
        <v>4199000</v>
      </c>
    </row>
    <row r="17" spans="1:9" ht="46.5" customHeight="1">
      <c r="A17" s="58"/>
      <c r="B17" s="6477"/>
      <c r="C17" s="5781" t="s">
        <v>23</v>
      </c>
      <c r="D17" s="5782">
        <v>2059</v>
      </c>
      <c r="E17" s="5773">
        <v>3659000</v>
      </c>
      <c r="F17" s="5774">
        <v>3659000</v>
      </c>
      <c r="G17" s="5774">
        <v>2401000</v>
      </c>
      <c r="H17" s="5774"/>
      <c r="I17" s="6037">
        <f>G17+H17</f>
        <v>2401000</v>
      </c>
    </row>
    <row r="18" spans="1:9" ht="13.5" customHeight="1">
      <c r="A18" s="59"/>
      <c r="B18" s="6385" t="s">
        <v>18</v>
      </c>
      <c r="C18" s="6438"/>
      <c r="D18" s="5977"/>
      <c r="E18" s="5775">
        <v>0</v>
      </c>
      <c r="F18" s="5780">
        <v>0</v>
      </c>
      <c r="G18" s="5771">
        <v>0</v>
      </c>
      <c r="H18" s="5771">
        <v>0</v>
      </c>
      <c r="I18" s="6036">
        <v>0</v>
      </c>
    </row>
    <row r="19" spans="1:9">
      <c r="A19" s="59"/>
      <c r="B19" s="5776" t="s">
        <v>24</v>
      </c>
      <c r="C19" s="5777" t="s">
        <v>25</v>
      </c>
      <c r="D19" s="5777"/>
      <c r="E19" s="5783">
        <f>SUM(E22,E20)</f>
        <v>13000000</v>
      </c>
      <c r="F19" s="5784">
        <f>SUM(F22,F20)</f>
        <v>13000000</v>
      </c>
      <c r="G19" s="5784">
        <f>SUM(G22,G20)</f>
        <v>15000000</v>
      </c>
      <c r="H19" s="5784">
        <f t="shared" ref="H19:I19" si="5">SUM(H22,H20)</f>
        <v>0</v>
      </c>
      <c r="I19" s="6040">
        <f t="shared" si="5"/>
        <v>15000000</v>
      </c>
    </row>
    <row r="20" spans="1:9" ht="12.75" customHeight="1">
      <c r="A20" s="59"/>
      <c r="B20" s="6490" t="s">
        <v>14</v>
      </c>
      <c r="C20" s="6490"/>
      <c r="D20" s="5981"/>
      <c r="E20" s="5775">
        <f>SUM(E21:E21)</f>
        <v>13000000</v>
      </c>
      <c r="F20" s="5780">
        <f>SUM(F21:F21)</f>
        <v>13000000</v>
      </c>
      <c r="G20" s="5780">
        <f>SUM(G21:G21)</f>
        <v>15000000</v>
      </c>
      <c r="H20" s="5780">
        <f t="shared" ref="H20:I20" si="6">SUM(H21:H21)</f>
        <v>0</v>
      </c>
      <c r="I20" s="6039">
        <f t="shared" si="6"/>
        <v>15000000</v>
      </c>
    </row>
    <row r="21" spans="1:9" ht="16.5" customHeight="1">
      <c r="A21" s="59"/>
      <c r="B21" s="5785"/>
      <c r="C21" s="5786" t="s">
        <v>26</v>
      </c>
      <c r="D21" s="5772" t="s">
        <v>27</v>
      </c>
      <c r="E21" s="5773">
        <v>13000000</v>
      </c>
      <c r="F21" s="5774">
        <v>13000000</v>
      </c>
      <c r="G21" s="5774">
        <v>15000000</v>
      </c>
      <c r="H21" s="5774"/>
      <c r="I21" s="6037">
        <f>G21+H21</f>
        <v>15000000</v>
      </c>
    </row>
    <row r="22" spans="1:9" ht="13.5" customHeight="1">
      <c r="A22" s="59"/>
      <c r="B22" s="6490" t="s">
        <v>18</v>
      </c>
      <c r="C22" s="6490"/>
      <c r="D22" s="5981"/>
      <c r="E22" s="5775">
        <v>0</v>
      </c>
      <c r="F22" s="5780">
        <v>0</v>
      </c>
      <c r="G22" s="5771">
        <v>0</v>
      </c>
      <c r="H22" s="5771">
        <v>0</v>
      </c>
      <c r="I22" s="6036">
        <v>0</v>
      </c>
    </row>
    <row r="23" spans="1:9" ht="25.5">
      <c r="A23" s="58"/>
      <c r="B23" s="5776" t="s">
        <v>205</v>
      </c>
      <c r="C23" s="5777" t="s">
        <v>206</v>
      </c>
      <c r="D23" s="5777"/>
      <c r="E23" s="5778">
        <f>SUM(E24,E27)</f>
        <v>0</v>
      </c>
      <c r="F23" s="5779">
        <f>SUM(F24,F27)</f>
        <v>0</v>
      </c>
      <c r="G23" s="5779">
        <f>SUM(G24,G27)</f>
        <v>4000000</v>
      </c>
      <c r="H23" s="5779">
        <f t="shared" ref="H23:I23" si="7">SUM(H24,H27)</f>
        <v>0</v>
      </c>
      <c r="I23" s="6038">
        <f t="shared" si="7"/>
        <v>4000000</v>
      </c>
    </row>
    <row r="24" spans="1:9" ht="12.75" customHeight="1">
      <c r="A24" s="58"/>
      <c r="B24" s="6385" t="s">
        <v>14</v>
      </c>
      <c r="C24" s="6438"/>
      <c r="D24" s="5977"/>
      <c r="E24" s="5775">
        <f>SUM(E25:E26)</f>
        <v>0</v>
      </c>
      <c r="F24" s="5780">
        <f>SUM(F25:F26)</f>
        <v>0</v>
      </c>
      <c r="G24" s="5780">
        <f>SUM(G25:G26)</f>
        <v>4000000</v>
      </c>
      <c r="H24" s="5780">
        <f t="shared" ref="H24:I24" si="8">SUM(H25:H26)</f>
        <v>0</v>
      </c>
      <c r="I24" s="6039">
        <f t="shared" si="8"/>
        <v>4000000</v>
      </c>
    </row>
    <row r="25" spans="1:9" ht="39.75" customHeight="1">
      <c r="A25" s="58"/>
      <c r="B25" s="6477"/>
      <c r="C25" s="5781" t="s">
        <v>207</v>
      </c>
      <c r="D25" s="5782">
        <v>2058</v>
      </c>
      <c r="E25" s="5773">
        <v>0</v>
      </c>
      <c r="F25" s="5774">
        <v>0</v>
      </c>
      <c r="G25" s="5774">
        <v>2200000</v>
      </c>
      <c r="H25" s="5774"/>
      <c r="I25" s="6037">
        <f>G25+H25</f>
        <v>2200000</v>
      </c>
    </row>
    <row r="26" spans="1:9" ht="48.75" customHeight="1">
      <c r="A26" s="58"/>
      <c r="B26" s="6477"/>
      <c r="C26" s="5781" t="s">
        <v>208</v>
      </c>
      <c r="D26" s="5782">
        <v>2059</v>
      </c>
      <c r="E26" s="5773">
        <v>0</v>
      </c>
      <c r="F26" s="5774">
        <v>0</v>
      </c>
      <c r="G26" s="5774">
        <v>1800000</v>
      </c>
      <c r="H26" s="5774"/>
      <c r="I26" s="6037">
        <f>G26+H26</f>
        <v>1800000</v>
      </c>
    </row>
    <row r="27" spans="1:9" ht="13.5" customHeight="1">
      <c r="A27" s="59"/>
      <c r="B27" s="6385" t="s">
        <v>18</v>
      </c>
      <c r="C27" s="6438"/>
      <c r="D27" s="5977"/>
      <c r="E27" s="5775">
        <v>0</v>
      </c>
      <c r="F27" s="5780">
        <v>0</v>
      </c>
      <c r="G27" s="5771">
        <v>0</v>
      </c>
      <c r="H27" s="5771">
        <v>0</v>
      </c>
      <c r="I27" s="6036">
        <v>0</v>
      </c>
    </row>
    <row r="28" spans="1:9">
      <c r="A28" s="59"/>
      <c r="B28" s="5776" t="s">
        <v>29</v>
      </c>
      <c r="C28" s="5777" t="s">
        <v>30</v>
      </c>
      <c r="D28" s="5777"/>
      <c r="E28" s="5778">
        <f>E29+E31</f>
        <v>3668000</v>
      </c>
      <c r="F28" s="5779">
        <f>F29+F31</f>
        <v>3711067</v>
      </c>
      <c r="G28" s="5779">
        <f>G29+G31</f>
        <v>3267000</v>
      </c>
      <c r="H28" s="5779">
        <f t="shared" ref="H28:I28" si="9">H29+H31</f>
        <v>470000</v>
      </c>
      <c r="I28" s="6038">
        <f t="shared" si="9"/>
        <v>3737000</v>
      </c>
    </row>
    <row r="29" spans="1:9">
      <c r="A29" s="59"/>
      <c r="B29" s="6385" t="s">
        <v>14</v>
      </c>
      <c r="C29" s="6438"/>
      <c r="D29" s="5977"/>
      <c r="E29" s="5775">
        <f>SUM(E30:E30)</f>
        <v>3668000</v>
      </c>
      <c r="F29" s="5780">
        <f>SUM(F30:F30)</f>
        <v>3711067</v>
      </c>
      <c r="G29" s="5780">
        <f>SUM(G30:G30)</f>
        <v>3267000</v>
      </c>
      <c r="H29" s="5780">
        <f t="shared" ref="H29:I29" si="10">SUM(H30:H30)</f>
        <v>470000</v>
      </c>
      <c r="I29" s="6039">
        <f t="shared" si="10"/>
        <v>3737000</v>
      </c>
    </row>
    <row r="30" spans="1:9" ht="39.75" customHeight="1">
      <c r="A30" s="59"/>
      <c r="B30" s="5787"/>
      <c r="C30" s="5786" t="s">
        <v>32</v>
      </c>
      <c r="D30" s="5788">
        <v>2210</v>
      </c>
      <c r="E30" s="5773">
        <v>3668000</v>
      </c>
      <c r="F30" s="5774">
        <v>3711067</v>
      </c>
      <c r="G30" s="5774">
        <v>3267000</v>
      </c>
      <c r="H30" s="5774">
        <v>470000</v>
      </c>
      <c r="I30" s="6037">
        <f>G30+H30</f>
        <v>3737000</v>
      </c>
    </row>
    <row r="31" spans="1:9" ht="15.75" thickBot="1">
      <c r="A31" s="59"/>
      <c r="B31" s="6453" t="s">
        <v>18</v>
      </c>
      <c r="C31" s="6478"/>
      <c r="D31" s="5988"/>
      <c r="E31" s="5989">
        <v>0</v>
      </c>
      <c r="F31" s="5990">
        <v>0</v>
      </c>
      <c r="G31" s="5990">
        <v>0</v>
      </c>
      <c r="H31" s="5990">
        <v>0</v>
      </c>
      <c r="I31" s="5991">
        <v>0</v>
      </c>
    </row>
    <row r="32" spans="1:9" ht="15.95" customHeight="1" thickBot="1">
      <c r="A32" s="60" t="s">
        <v>33</v>
      </c>
      <c r="B32" s="94"/>
      <c r="C32" s="95" t="s">
        <v>34</v>
      </c>
      <c r="D32" s="95"/>
      <c r="E32" s="81">
        <f t="shared" ref="E32:I32" si="11">SUM(E33)</f>
        <v>140000</v>
      </c>
      <c r="F32" s="87">
        <f t="shared" si="11"/>
        <v>140000</v>
      </c>
      <c r="G32" s="87">
        <f t="shared" si="11"/>
        <v>150000</v>
      </c>
      <c r="H32" s="87">
        <f t="shared" si="11"/>
        <v>0</v>
      </c>
      <c r="I32" s="100">
        <f t="shared" si="11"/>
        <v>150000</v>
      </c>
    </row>
    <row r="33" spans="1:9" ht="51">
      <c r="A33" s="59"/>
      <c r="B33" s="5765" t="s">
        <v>35</v>
      </c>
      <c r="C33" s="5766" t="s">
        <v>204</v>
      </c>
      <c r="D33" s="5766"/>
      <c r="E33" s="5789">
        <f>SUM(E34,E37)</f>
        <v>140000</v>
      </c>
      <c r="F33" s="5790">
        <f>SUM(F34,F37)</f>
        <v>140000</v>
      </c>
      <c r="G33" s="5790">
        <f>SUM(G34,G37)</f>
        <v>150000</v>
      </c>
      <c r="H33" s="5790">
        <f t="shared" ref="H33:I33" si="12">SUM(H34,H37)</f>
        <v>0</v>
      </c>
      <c r="I33" s="5944">
        <f t="shared" si="12"/>
        <v>150000</v>
      </c>
    </row>
    <row r="34" spans="1:9">
      <c r="A34" s="59"/>
      <c r="B34" s="6385" t="s">
        <v>14</v>
      </c>
      <c r="C34" s="6438"/>
      <c r="D34" s="5977"/>
      <c r="E34" s="5775">
        <f>SUM(E35:E36)</f>
        <v>140000</v>
      </c>
      <c r="F34" s="5780">
        <f>SUM(F35:F36)</f>
        <v>140000</v>
      </c>
      <c r="G34" s="5780">
        <f>SUM(G35:G36)</f>
        <v>150000</v>
      </c>
      <c r="H34" s="5780">
        <f t="shared" ref="H34:I34" si="13">SUM(H35:H36)</f>
        <v>0</v>
      </c>
      <c r="I34" s="6039">
        <f t="shared" si="13"/>
        <v>150000</v>
      </c>
    </row>
    <row r="35" spans="1:9" ht="39.75" customHeight="1">
      <c r="A35" s="59"/>
      <c r="B35" s="6444"/>
      <c r="C35" s="5786" t="s">
        <v>189</v>
      </c>
      <c r="D35" s="5788">
        <v>2058</v>
      </c>
      <c r="E35" s="5773">
        <v>98000</v>
      </c>
      <c r="F35" s="5774">
        <v>98000</v>
      </c>
      <c r="G35" s="5774">
        <v>105000</v>
      </c>
      <c r="H35" s="5774"/>
      <c r="I35" s="6037">
        <f>G35+H35</f>
        <v>105000</v>
      </c>
    </row>
    <row r="36" spans="1:9" ht="39.75" customHeight="1">
      <c r="A36" s="59"/>
      <c r="B36" s="6446"/>
      <c r="C36" s="5786" t="s">
        <v>190</v>
      </c>
      <c r="D36" s="5788">
        <v>2059</v>
      </c>
      <c r="E36" s="5773">
        <v>42000</v>
      </c>
      <c r="F36" s="5774">
        <v>42000</v>
      </c>
      <c r="G36" s="5774">
        <v>45000</v>
      </c>
      <c r="H36" s="5774"/>
      <c r="I36" s="6037">
        <f>G36+H36</f>
        <v>45000</v>
      </c>
    </row>
    <row r="37" spans="1:9" ht="15.75" thickBot="1">
      <c r="A37" s="6279"/>
      <c r="B37" s="6464" t="s">
        <v>18</v>
      </c>
      <c r="C37" s="6465"/>
      <c r="D37" s="6268"/>
      <c r="E37" s="6269">
        <v>0</v>
      </c>
      <c r="F37" s="6270">
        <v>0</v>
      </c>
      <c r="G37" s="6271">
        <v>0</v>
      </c>
      <c r="H37" s="6271">
        <v>0</v>
      </c>
      <c r="I37" s="6272">
        <v>0</v>
      </c>
    </row>
    <row r="38" spans="1:9" ht="15.95" customHeight="1" thickBot="1">
      <c r="A38" s="61" t="s">
        <v>36</v>
      </c>
      <c r="B38" s="94"/>
      <c r="C38" s="95" t="s">
        <v>37</v>
      </c>
      <c r="D38" s="95"/>
      <c r="E38" s="81">
        <f t="shared" ref="E38:I38" si="14">SUM(E39)</f>
        <v>2632</v>
      </c>
      <c r="F38" s="87">
        <f t="shared" si="14"/>
        <v>2632</v>
      </c>
      <c r="G38" s="87">
        <f t="shared" si="14"/>
        <v>97053</v>
      </c>
      <c r="H38" s="87">
        <f t="shared" si="14"/>
        <v>1000</v>
      </c>
      <c r="I38" s="100">
        <f t="shared" si="14"/>
        <v>98053</v>
      </c>
    </row>
    <row r="39" spans="1:9" ht="15" customHeight="1">
      <c r="A39" s="6476"/>
      <c r="B39" s="5765" t="s">
        <v>38</v>
      </c>
      <c r="C39" s="5766" t="s">
        <v>30</v>
      </c>
      <c r="D39" s="5766"/>
      <c r="E39" s="5789">
        <f>SUM(E43,E40)</f>
        <v>2632</v>
      </c>
      <c r="F39" s="5790">
        <f>SUM(F43,F40)</f>
        <v>2632</v>
      </c>
      <c r="G39" s="5790">
        <f>SUM(G43,G40)</f>
        <v>97053</v>
      </c>
      <c r="H39" s="5790">
        <f t="shared" ref="H39:I39" si="15">SUM(H43,H40)</f>
        <v>1000</v>
      </c>
      <c r="I39" s="5944">
        <f t="shared" si="15"/>
        <v>98053</v>
      </c>
    </row>
    <row r="40" spans="1:9">
      <c r="A40" s="6476"/>
      <c r="B40" s="6385" t="s">
        <v>14</v>
      </c>
      <c r="C40" s="6438"/>
      <c r="D40" s="5977"/>
      <c r="E40" s="5775">
        <f>SUM(E41:E42)</f>
        <v>2632</v>
      </c>
      <c r="F40" s="5775">
        <f t="shared" ref="F40:I40" si="16">SUM(F41:F42)</f>
        <v>2632</v>
      </c>
      <c r="G40" s="5775">
        <f t="shared" si="16"/>
        <v>97053</v>
      </c>
      <c r="H40" s="5775">
        <f t="shared" si="16"/>
        <v>1000</v>
      </c>
      <c r="I40" s="6041">
        <f t="shared" si="16"/>
        <v>98053</v>
      </c>
    </row>
    <row r="41" spans="1:9" ht="42.75" customHeight="1">
      <c r="A41" s="6476"/>
      <c r="B41" s="6477"/>
      <c r="C41" s="5791" t="s">
        <v>32</v>
      </c>
      <c r="D41" s="5788">
        <v>2210</v>
      </c>
      <c r="E41" s="5773">
        <v>0</v>
      </c>
      <c r="F41" s="5774">
        <v>0</v>
      </c>
      <c r="G41" s="5774">
        <v>94000</v>
      </c>
      <c r="H41" s="5774">
        <v>1000</v>
      </c>
      <c r="I41" s="6037">
        <f>G41+H41</f>
        <v>95000</v>
      </c>
    </row>
    <row r="42" spans="1:9" ht="42.75" customHeight="1">
      <c r="A42" s="6476"/>
      <c r="B42" s="6477"/>
      <c r="C42" s="5791" t="s">
        <v>39</v>
      </c>
      <c r="D42" s="5788">
        <v>2360</v>
      </c>
      <c r="E42" s="5773">
        <v>2632</v>
      </c>
      <c r="F42" s="5774">
        <v>2632</v>
      </c>
      <c r="G42" s="5774">
        <v>3053</v>
      </c>
      <c r="H42" s="5774"/>
      <c r="I42" s="6037">
        <f>G42+H42</f>
        <v>3053</v>
      </c>
    </row>
    <row r="43" spans="1:9" ht="15.75" thickBot="1">
      <c r="A43" s="6476"/>
      <c r="B43" s="6453" t="s">
        <v>40</v>
      </c>
      <c r="C43" s="6478"/>
      <c r="D43" s="5988"/>
      <c r="E43" s="5989">
        <v>0</v>
      </c>
      <c r="F43" s="5992">
        <v>0</v>
      </c>
      <c r="G43" s="5990">
        <v>0</v>
      </c>
      <c r="H43" s="5990">
        <v>0</v>
      </c>
      <c r="I43" s="5991">
        <v>0</v>
      </c>
    </row>
    <row r="44" spans="1:9" ht="15.95" customHeight="1" thickBot="1">
      <c r="A44" s="61" t="s">
        <v>41</v>
      </c>
      <c r="B44" s="94"/>
      <c r="C44" s="95" t="s">
        <v>42</v>
      </c>
      <c r="D44" s="95"/>
      <c r="E44" s="96" t="e">
        <f>SUM(E45)</f>
        <v>#REF!</v>
      </c>
      <c r="F44" s="97" t="e">
        <f>SUM(F45)</f>
        <v>#REF!</v>
      </c>
      <c r="G44" s="97" t="e">
        <f>SUM(G45)</f>
        <v>#REF!</v>
      </c>
      <c r="H44" s="97" t="e">
        <f t="shared" ref="H44:I44" si="17">SUM(H45)</f>
        <v>#REF!</v>
      </c>
      <c r="I44" s="101">
        <f t="shared" si="17"/>
        <v>239999</v>
      </c>
    </row>
    <row r="45" spans="1:9">
      <c r="A45" s="6479"/>
      <c r="B45" s="5792" t="s">
        <v>43</v>
      </c>
      <c r="C45" s="5793" t="s">
        <v>44</v>
      </c>
      <c r="D45" s="5793"/>
      <c r="E45" s="5767" t="e">
        <f>SUM(E48,E46)</f>
        <v>#REF!</v>
      </c>
      <c r="F45" s="5768" t="e">
        <f>SUM(F48,F46)</f>
        <v>#REF!</v>
      </c>
      <c r="G45" s="5768" t="e">
        <f>SUM(G48,G46)</f>
        <v>#REF!</v>
      </c>
      <c r="H45" s="5768" t="e">
        <f t="shared" ref="H45:I45" si="18">SUM(H48,H46)</f>
        <v>#REF!</v>
      </c>
      <c r="I45" s="5943">
        <f t="shared" si="18"/>
        <v>239999</v>
      </c>
    </row>
    <row r="46" spans="1:9">
      <c r="A46" s="6479"/>
      <c r="B46" s="6385" t="s">
        <v>14</v>
      </c>
      <c r="C46" s="6385"/>
      <c r="D46" s="5977"/>
      <c r="E46" s="5775">
        <f>SUM(E47:E47)</f>
        <v>177729</v>
      </c>
      <c r="F46" s="5780">
        <f>SUM(F47:F47)</f>
        <v>177729</v>
      </c>
      <c r="G46" s="5780">
        <f>SUM(G47:G47)</f>
        <v>239999</v>
      </c>
      <c r="H46" s="5780">
        <f t="shared" ref="H46:I46" si="19">SUM(H47:H47)</f>
        <v>0</v>
      </c>
      <c r="I46" s="6039">
        <f t="shared" si="19"/>
        <v>239999</v>
      </c>
    </row>
    <row r="47" spans="1:9" ht="60.75" customHeight="1">
      <c r="A47" s="6479"/>
      <c r="B47" s="5978"/>
      <c r="C47" s="5794" t="s">
        <v>222</v>
      </c>
      <c r="D47" s="5795">
        <v>2058</v>
      </c>
      <c r="E47" s="5796">
        <v>177729</v>
      </c>
      <c r="F47" s="5774">
        <v>177729</v>
      </c>
      <c r="G47" s="5774">
        <v>239999</v>
      </c>
      <c r="H47" s="5774"/>
      <c r="I47" s="6037">
        <f>G47+H47</f>
        <v>239999</v>
      </c>
    </row>
    <row r="48" spans="1:9" ht="15.75" thickBot="1">
      <c r="A48" s="6479"/>
      <c r="B48" s="6425" t="s">
        <v>18</v>
      </c>
      <c r="C48" s="6426"/>
      <c r="D48" s="5975"/>
      <c r="E48" s="5780" t="e">
        <f>SUM(#REF!)</f>
        <v>#REF!</v>
      </c>
      <c r="F48" s="5780" t="e">
        <f>SUM(#REF!)</f>
        <v>#REF!</v>
      </c>
      <c r="G48" s="5780" t="e">
        <f>SUM(#REF!)</f>
        <v>#REF!</v>
      </c>
      <c r="H48" s="5780" t="e">
        <f>SUM(#REF!)</f>
        <v>#REF!</v>
      </c>
      <c r="I48" s="6039">
        <v>0</v>
      </c>
    </row>
    <row r="49" spans="1:11" ht="15.95" customHeight="1" thickBot="1">
      <c r="A49" s="62">
        <v>600</v>
      </c>
      <c r="B49" s="93"/>
      <c r="C49" s="90" t="s">
        <v>46</v>
      </c>
      <c r="D49" s="90"/>
      <c r="E49" s="81" t="e">
        <f>SUM(E50,#REF!,E57,E61,E65,E86,)</f>
        <v>#REF!</v>
      </c>
      <c r="F49" s="87" t="e">
        <f>SUM(F50,#REF!,F57,F61,F65,F86,)</f>
        <v>#REF!</v>
      </c>
      <c r="G49" s="87" t="e">
        <f>SUM(G50,#REF!,G57,G61,G65,G86,)</f>
        <v>#REF!</v>
      </c>
      <c r="H49" s="87" t="e">
        <f>SUM(H50,#REF!,H57,H61,H65,H86,)</f>
        <v>#REF!</v>
      </c>
      <c r="I49" s="100">
        <f>SUM(I50,I57,I61,I65,I86,I78,I82)</f>
        <v>569698390</v>
      </c>
    </row>
    <row r="50" spans="1:11" s="1" customFormat="1" ht="15" customHeight="1">
      <c r="A50" s="50"/>
      <c r="B50" s="5797">
        <v>60001</v>
      </c>
      <c r="C50" s="5798" t="s">
        <v>47</v>
      </c>
      <c r="D50" s="5798"/>
      <c r="E50" s="5790">
        <f>SUM(E51,E55)</f>
        <v>52916356</v>
      </c>
      <c r="F50" s="5790">
        <f>SUM(F51,F55)</f>
        <v>59438383</v>
      </c>
      <c r="G50" s="5790">
        <f>SUM(G51,G55)</f>
        <v>58776089</v>
      </c>
      <c r="H50" s="5790">
        <f>SUM(H51,H55)</f>
        <v>671850</v>
      </c>
      <c r="I50" s="5944">
        <f>SUM(I51,I55)</f>
        <v>59447939</v>
      </c>
    </row>
    <row r="51" spans="1:11" s="1" customFormat="1">
      <c r="A51" s="50"/>
      <c r="B51" s="6425" t="s">
        <v>14</v>
      </c>
      <c r="C51" s="6426"/>
      <c r="D51" s="5975"/>
      <c r="E51" s="5780">
        <f>SUM(E52:E54)</f>
        <v>51416356</v>
      </c>
      <c r="F51" s="5780">
        <f>SUM(F52:F54)</f>
        <v>57938383</v>
      </c>
      <c r="G51" s="5780">
        <f>SUM(G52:G54)</f>
        <v>57276089</v>
      </c>
      <c r="H51" s="5780">
        <f>SUM(H52:H54)</f>
        <v>671850</v>
      </c>
      <c r="I51" s="6039">
        <f>SUM(I52:I54)</f>
        <v>57947939</v>
      </c>
    </row>
    <row r="52" spans="1:11" s="1" customFormat="1" ht="27" customHeight="1">
      <c r="A52" s="50"/>
      <c r="B52" s="6473"/>
      <c r="C52" s="5799" t="s">
        <v>214</v>
      </c>
      <c r="D52" s="5800" t="s">
        <v>15</v>
      </c>
      <c r="E52" s="5796">
        <v>41158185</v>
      </c>
      <c r="F52" s="5774">
        <v>46713405</v>
      </c>
      <c r="G52" s="5774">
        <v>46713406</v>
      </c>
      <c r="H52" s="5774"/>
      <c r="I52" s="6037">
        <f>G52+H52</f>
        <v>46713406</v>
      </c>
    </row>
    <row r="53" spans="1:11" s="1" customFormat="1" ht="32.25" customHeight="1">
      <c r="A53" s="50"/>
      <c r="B53" s="6474"/>
      <c r="C53" s="5799" t="s">
        <v>48</v>
      </c>
      <c r="D53" s="5801" t="s">
        <v>49</v>
      </c>
      <c r="E53" s="5796">
        <v>5375000</v>
      </c>
      <c r="F53" s="5774">
        <v>5375000</v>
      </c>
      <c r="G53" s="5774">
        <v>5375000</v>
      </c>
      <c r="H53" s="5774"/>
      <c r="I53" s="6037">
        <f t="shared" ref="I53:I54" si="20">G53+H53</f>
        <v>5375000</v>
      </c>
      <c r="K53" s="38"/>
    </row>
    <row r="54" spans="1:11" ht="39" customHeight="1">
      <c r="A54" s="51"/>
      <c r="B54" s="6475"/>
      <c r="C54" s="5799" t="s">
        <v>51</v>
      </c>
      <c r="D54" s="5802" t="s">
        <v>52</v>
      </c>
      <c r="E54" s="5796">
        <v>4883171</v>
      </c>
      <c r="F54" s="5774">
        <v>5849978</v>
      </c>
      <c r="G54" s="5774">
        <v>5187683</v>
      </c>
      <c r="H54" s="5774">
        <f>533610+138240</f>
        <v>671850</v>
      </c>
      <c r="I54" s="6037">
        <f t="shared" si="20"/>
        <v>5859533</v>
      </c>
    </row>
    <row r="55" spans="1:11">
      <c r="A55" s="51"/>
      <c r="B55" s="6425" t="s">
        <v>45</v>
      </c>
      <c r="C55" s="6425"/>
      <c r="D55" s="5974"/>
      <c r="E55" s="5803">
        <f>SUM(E56)</f>
        <v>1500000</v>
      </c>
      <c r="F55" s="5803">
        <f>SUM(F56)</f>
        <v>1500000</v>
      </c>
      <c r="G55" s="5803">
        <f>SUM(G56)</f>
        <v>1500000</v>
      </c>
      <c r="H55" s="5803">
        <f t="shared" ref="H55:I55" si="21">SUM(H56)</f>
        <v>0</v>
      </c>
      <c r="I55" s="6036">
        <f t="shared" si="21"/>
        <v>1500000</v>
      </c>
    </row>
    <row r="56" spans="1:11" ht="46.5" customHeight="1">
      <c r="A56" s="51"/>
      <c r="B56" s="5971"/>
      <c r="C56" s="5799" t="s">
        <v>53</v>
      </c>
      <c r="D56" s="5804">
        <v>6350</v>
      </c>
      <c r="E56" s="5796">
        <v>1500000</v>
      </c>
      <c r="F56" s="5774">
        <v>1500000</v>
      </c>
      <c r="G56" s="5774">
        <v>1500000</v>
      </c>
      <c r="H56" s="5774"/>
      <c r="I56" s="6037">
        <f>G56+H56</f>
        <v>1500000</v>
      </c>
    </row>
    <row r="57" spans="1:11" s="1" customFormat="1" ht="18.75" customHeight="1">
      <c r="A57" s="50"/>
      <c r="B57" s="5805">
        <v>60003</v>
      </c>
      <c r="C57" s="5806" t="s">
        <v>57</v>
      </c>
      <c r="D57" s="5806"/>
      <c r="E57" s="5779">
        <f>SUM(E58,E60)</f>
        <v>61207000</v>
      </c>
      <c r="F57" s="5779">
        <f>SUM(F58,F60)</f>
        <v>61207000</v>
      </c>
      <c r="G57" s="5779">
        <f>SUM(G58,G60)</f>
        <v>61207000</v>
      </c>
      <c r="H57" s="5779">
        <f>SUM(H58,H60)</f>
        <v>0</v>
      </c>
      <c r="I57" s="6038">
        <f>SUM(I58,I60)</f>
        <v>61207000</v>
      </c>
    </row>
    <row r="58" spans="1:11" s="1" customFormat="1" ht="15" customHeight="1">
      <c r="A58" s="50"/>
      <c r="B58" s="6425" t="s">
        <v>14</v>
      </c>
      <c r="C58" s="6426"/>
      <c r="D58" s="5975"/>
      <c r="E58" s="5780">
        <f>SUM(E59:E59)</f>
        <v>61207000</v>
      </c>
      <c r="F58" s="5780">
        <f>SUM(F59:F59)</f>
        <v>61207000</v>
      </c>
      <c r="G58" s="5780">
        <f>SUM(G59:G59)</f>
        <v>61207000</v>
      </c>
      <c r="H58" s="5780">
        <f>SUM(H59:H59)</f>
        <v>0</v>
      </c>
      <c r="I58" s="6039">
        <f>SUM(I59:I59)</f>
        <v>61207000</v>
      </c>
    </row>
    <row r="59" spans="1:11" s="1" customFormat="1" ht="45.75" customHeight="1">
      <c r="A59" s="50"/>
      <c r="B59" s="5980"/>
      <c r="C59" s="5799" t="s">
        <v>32</v>
      </c>
      <c r="D59" s="5802">
        <v>2210</v>
      </c>
      <c r="E59" s="5796">
        <v>61207000</v>
      </c>
      <c r="F59" s="5774">
        <v>61207000</v>
      </c>
      <c r="G59" s="5774">
        <v>61207000</v>
      </c>
      <c r="H59" s="5774"/>
      <c r="I59" s="6037">
        <f>G59+H59</f>
        <v>61207000</v>
      </c>
    </row>
    <row r="60" spans="1:11" s="1" customFormat="1">
      <c r="A60" s="50"/>
      <c r="B60" s="6425" t="s">
        <v>18</v>
      </c>
      <c r="C60" s="6426"/>
      <c r="D60" s="5975"/>
      <c r="E60" s="5780">
        <v>0</v>
      </c>
      <c r="F60" s="5780">
        <v>0</v>
      </c>
      <c r="G60" s="5771">
        <v>0</v>
      </c>
      <c r="H60" s="5771">
        <v>0</v>
      </c>
      <c r="I60" s="6036">
        <v>0</v>
      </c>
    </row>
    <row r="61" spans="1:11" s="1" customFormat="1">
      <c r="A61" s="50"/>
      <c r="B61" s="5805">
        <v>60004</v>
      </c>
      <c r="C61" s="5806" t="s">
        <v>58</v>
      </c>
      <c r="D61" s="5806"/>
      <c r="E61" s="5779">
        <f>SUM(E62)</f>
        <v>50000</v>
      </c>
      <c r="F61" s="5779">
        <f>SUM(F62)</f>
        <v>50000</v>
      </c>
      <c r="G61" s="5779">
        <f>SUM(G62)</f>
        <v>50000</v>
      </c>
      <c r="H61" s="5779">
        <f t="shared" ref="H61:I61" si="22">SUM(H62)</f>
        <v>0</v>
      </c>
      <c r="I61" s="6038">
        <f t="shared" si="22"/>
        <v>50000</v>
      </c>
    </row>
    <row r="62" spans="1:11" s="1" customFormat="1">
      <c r="A62" s="50"/>
      <c r="B62" s="6425" t="s">
        <v>14</v>
      </c>
      <c r="C62" s="6426"/>
      <c r="D62" s="5975"/>
      <c r="E62" s="5780">
        <f>SUM(E63:E63)</f>
        <v>50000</v>
      </c>
      <c r="F62" s="5780">
        <f>SUM(F63:F63)</f>
        <v>50000</v>
      </c>
      <c r="G62" s="5780">
        <f>SUM(G63:G63)</f>
        <v>50000</v>
      </c>
      <c r="H62" s="5780">
        <f t="shared" ref="H62:I62" si="23">SUM(H63:H63)</f>
        <v>0</v>
      </c>
      <c r="I62" s="6039">
        <f t="shared" si="23"/>
        <v>50000</v>
      </c>
    </row>
    <row r="63" spans="1:11" s="1" customFormat="1" ht="18" customHeight="1">
      <c r="A63" s="50"/>
      <c r="B63" s="5973"/>
      <c r="C63" s="5807" t="s">
        <v>59</v>
      </c>
      <c r="D63" s="5808" t="s">
        <v>60</v>
      </c>
      <c r="E63" s="5796">
        <v>50000</v>
      </c>
      <c r="F63" s="5774">
        <v>50000</v>
      </c>
      <c r="G63" s="5774">
        <v>50000</v>
      </c>
      <c r="H63" s="5774"/>
      <c r="I63" s="6037">
        <f>G63+H63</f>
        <v>50000</v>
      </c>
    </row>
    <row r="64" spans="1:11" s="1" customFormat="1">
      <c r="A64" s="5939"/>
      <c r="B64" s="6425" t="s">
        <v>18</v>
      </c>
      <c r="C64" s="6426"/>
      <c r="D64" s="5975"/>
      <c r="E64" s="5780">
        <v>0</v>
      </c>
      <c r="F64" s="5780">
        <v>0</v>
      </c>
      <c r="G64" s="5771">
        <v>0</v>
      </c>
      <c r="H64" s="5771">
        <v>0</v>
      </c>
      <c r="I64" s="6036">
        <v>0</v>
      </c>
    </row>
    <row r="65" spans="1:9">
      <c r="A65" s="51"/>
      <c r="B65" s="5809">
        <v>60013</v>
      </c>
      <c r="C65" s="5777" t="s">
        <v>62</v>
      </c>
      <c r="D65" s="5777"/>
      <c r="E65" s="5778">
        <f>SUM(E69,E66)</f>
        <v>364011585</v>
      </c>
      <c r="F65" s="5778">
        <f>SUM(F69,F66)</f>
        <v>312211302</v>
      </c>
      <c r="G65" s="5778">
        <f>SUM(G69,G66)</f>
        <v>421530596</v>
      </c>
      <c r="H65" s="5778">
        <f>SUM(H69,H66)</f>
        <v>27083708</v>
      </c>
      <c r="I65" s="6042">
        <f>SUM(I69,I66)</f>
        <v>442650960</v>
      </c>
    </row>
    <row r="66" spans="1:9">
      <c r="A66" s="51"/>
      <c r="B66" s="6385" t="s">
        <v>14</v>
      </c>
      <c r="C66" s="6438"/>
      <c r="D66" s="5977"/>
      <c r="E66" s="5775">
        <f>SUM(E67:E68)</f>
        <v>1450000</v>
      </c>
      <c r="F66" s="5775">
        <f>SUM(F67:F68)</f>
        <v>1450000</v>
      </c>
      <c r="G66" s="5775">
        <f>SUM(G67:G68)</f>
        <v>2225173</v>
      </c>
      <c r="H66" s="5775">
        <f>SUM(H67:H68)</f>
        <v>-671850</v>
      </c>
      <c r="I66" s="6041">
        <f>SUM(I67:I68)</f>
        <v>1553323</v>
      </c>
    </row>
    <row r="67" spans="1:9" ht="25.5">
      <c r="A67" s="51"/>
      <c r="B67" s="6466"/>
      <c r="C67" s="6043" t="s">
        <v>63</v>
      </c>
      <c r="D67" s="5810" t="s">
        <v>60</v>
      </c>
      <c r="E67" s="5773">
        <v>1450000</v>
      </c>
      <c r="F67" s="5811">
        <v>1450000</v>
      </c>
      <c r="G67" s="5811">
        <v>1450000</v>
      </c>
      <c r="H67" s="5774">
        <f>-533610-138240</f>
        <v>-671850</v>
      </c>
      <c r="I67" s="6044">
        <f>G67+H67</f>
        <v>778150</v>
      </c>
    </row>
    <row r="68" spans="1:9" s="12" customFormat="1" ht="53.25" customHeight="1">
      <c r="A68" s="5947"/>
      <c r="B68" s="6467"/>
      <c r="C68" s="5781" t="s">
        <v>234</v>
      </c>
      <c r="D68" s="5772" t="s">
        <v>83</v>
      </c>
      <c r="E68" s="5773">
        <v>0</v>
      </c>
      <c r="F68" s="5811">
        <v>0</v>
      </c>
      <c r="G68" s="5811">
        <v>775173</v>
      </c>
      <c r="H68" s="5811"/>
      <c r="I68" s="6044">
        <f t="shared" ref="I68" si="24">G68+H68</f>
        <v>775173</v>
      </c>
    </row>
    <row r="69" spans="1:9">
      <c r="A69" s="51"/>
      <c r="B69" s="6468" t="s">
        <v>45</v>
      </c>
      <c r="C69" s="6469"/>
      <c r="D69" s="5979"/>
      <c r="E69" s="5945">
        <f>SUM(E70:E77)</f>
        <v>362561585</v>
      </c>
      <c r="F69" s="5945">
        <f>SUM(F70:F77)</f>
        <v>310761302</v>
      </c>
      <c r="G69" s="5945">
        <f>SUM(G70:G77)</f>
        <v>419305423</v>
      </c>
      <c r="H69" s="5945">
        <f>SUM(H70:H77)</f>
        <v>27755558</v>
      </c>
      <c r="I69" s="5946">
        <f>SUM(I70:I77)</f>
        <v>441097637</v>
      </c>
    </row>
    <row r="70" spans="1:9" ht="39.75" customHeight="1">
      <c r="A70" s="51"/>
      <c r="B70" s="6470"/>
      <c r="C70" s="5812" t="s">
        <v>235</v>
      </c>
      <c r="D70" s="5810" t="s">
        <v>65</v>
      </c>
      <c r="E70" s="5773">
        <v>0</v>
      </c>
      <c r="F70" s="5813">
        <v>1414549</v>
      </c>
      <c r="G70" s="5813">
        <v>1414549</v>
      </c>
      <c r="H70" s="5813"/>
      <c r="I70" s="6045">
        <f>G70+H70</f>
        <v>1414549</v>
      </c>
    </row>
    <row r="71" spans="1:9" ht="43.5" customHeight="1">
      <c r="A71" s="51"/>
      <c r="B71" s="6471"/>
      <c r="C71" s="5812" t="s">
        <v>236</v>
      </c>
      <c r="D71" s="5810" t="s">
        <v>65</v>
      </c>
      <c r="E71" s="5773">
        <v>0</v>
      </c>
      <c r="F71" s="5813">
        <v>1331388</v>
      </c>
      <c r="G71" s="5813">
        <v>3328469</v>
      </c>
      <c r="H71" s="5813"/>
      <c r="I71" s="6045">
        <f t="shared" ref="I71:I77" si="25">G71+H71</f>
        <v>3328469</v>
      </c>
    </row>
    <row r="72" spans="1:9" s="12" customFormat="1" ht="57.75" customHeight="1">
      <c r="A72" s="43"/>
      <c r="B72" s="6471"/>
      <c r="C72" s="5812" t="s">
        <v>237</v>
      </c>
      <c r="D72" s="5810" t="s">
        <v>229</v>
      </c>
      <c r="E72" s="5773">
        <v>0</v>
      </c>
      <c r="F72" s="5813">
        <v>0</v>
      </c>
      <c r="G72" s="5813">
        <v>1586627</v>
      </c>
      <c r="H72" s="5813"/>
      <c r="I72" s="6045">
        <f t="shared" si="25"/>
        <v>1586627</v>
      </c>
    </row>
    <row r="73" spans="1:9" s="12" customFormat="1" ht="56.25" customHeight="1">
      <c r="A73" s="43"/>
      <c r="B73" s="6471"/>
      <c r="C73" s="5812" t="s">
        <v>238</v>
      </c>
      <c r="D73" s="5810" t="s">
        <v>229</v>
      </c>
      <c r="E73" s="5773">
        <v>0</v>
      </c>
      <c r="F73" s="5813">
        <v>0</v>
      </c>
      <c r="G73" s="5813">
        <v>2104001</v>
      </c>
      <c r="H73" s="5813"/>
      <c r="I73" s="6045">
        <f t="shared" si="25"/>
        <v>2104001</v>
      </c>
    </row>
    <row r="74" spans="1:9" ht="55.5" customHeight="1">
      <c r="A74" s="51"/>
      <c r="B74" s="6471"/>
      <c r="C74" s="5791" t="s">
        <v>232</v>
      </c>
      <c r="D74" s="5810" t="s">
        <v>66</v>
      </c>
      <c r="E74" s="5773">
        <v>78687309</v>
      </c>
      <c r="F74" s="5813">
        <v>63980214</v>
      </c>
      <c r="G74" s="5813">
        <v>89331596</v>
      </c>
      <c r="H74" s="5813">
        <v>2308764</v>
      </c>
      <c r="I74" s="6045">
        <f t="shared" si="25"/>
        <v>91640360</v>
      </c>
    </row>
    <row r="75" spans="1:9" ht="46.5" customHeight="1">
      <c r="A75" s="51"/>
      <c r="B75" s="6471"/>
      <c r="C75" s="5791" t="s">
        <v>56</v>
      </c>
      <c r="D75" s="5788">
        <v>6300</v>
      </c>
      <c r="E75" s="5773">
        <v>1099025</v>
      </c>
      <c r="F75" s="5813">
        <v>6793006</v>
      </c>
      <c r="G75" s="5813">
        <f>100000+765975+7000000</f>
        <v>7865975</v>
      </c>
      <c r="H75" s="5813"/>
      <c r="I75" s="6045">
        <f t="shared" si="25"/>
        <v>7865975</v>
      </c>
    </row>
    <row r="76" spans="1:9" ht="51" customHeight="1">
      <c r="A76" s="51"/>
      <c r="B76" s="6471"/>
      <c r="C76" s="5791" t="s">
        <v>198</v>
      </c>
      <c r="D76" s="5788">
        <v>6290</v>
      </c>
      <c r="E76" s="5773">
        <v>280275251</v>
      </c>
      <c r="F76" s="5813">
        <v>234742145</v>
      </c>
      <c r="G76" s="5813">
        <v>270174206</v>
      </c>
      <c r="H76" s="5813">
        <v>25446794</v>
      </c>
      <c r="I76" s="6045">
        <f>G76+H76-5963344</f>
        <v>289657656</v>
      </c>
    </row>
    <row r="77" spans="1:9" ht="27.75" customHeight="1">
      <c r="A77" s="5942"/>
      <c r="B77" s="6472"/>
      <c r="C77" s="5791" t="s">
        <v>170</v>
      </c>
      <c r="D77" s="5788">
        <v>6370</v>
      </c>
      <c r="E77" s="5773">
        <v>2500000</v>
      </c>
      <c r="F77" s="5813">
        <v>2500000</v>
      </c>
      <c r="G77" s="5813">
        <v>43500000</v>
      </c>
      <c r="H77" s="5813"/>
      <c r="I77" s="6045">
        <f t="shared" si="25"/>
        <v>43500000</v>
      </c>
    </row>
    <row r="78" spans="1:9">
      <c r="A78" s="51"/>
      <c r="B78" s="5817">
        <v>60014</v>
      </c>
      <c r="C78" s="6347" t="s">
        <v>1192</v>
      </c>
      <c r="D78" s="6348"/>
      <c r="E78" s="6349"/>
      <c r="F78" s="6350"/>
      <c r="G78" s="6350"/>
      <c r="H78" s="6350"/>
      <c r="I78" s="6351">
        <f>I80</f>
        <v>254662</v>
      </c>
    </row>
    <row r="79" spans="1:9">
      <c r="A79" s="51"/>
      <c r="B79" s="6385" t="s">
        <v>55</v>
      </c>
      <c r="C79" s="6385"/>
      <c r="D79" s="6352"/>
      <c r="E79" s="6353"/>
      <c r="F79" s="6354"/>
      <c r="G79" s="6354"/>
      <c r="H79" s="6354"/>
      <c r="I79" s="6355">
        <v>0</v>
      </c>
    </row>
    <row r="80" spans="1:9">
      <c r="A80" s="51"/>
      <c r="B80" s="6459" t="s">
        <v>45</v>
      </c>
      <c r="C80" s="6459"/>
      <c r="D80" s="6356"/>
      <c r="E80" s="6357"/>
      <c r="F80" s="6358"/>
      <c r="G80" s="6358"/>
      <c r="H80" s="6358"/>
      <c r="I80" s="6359">
        <f>I81</f>
        <v>254662</v>
      </c>
    </row>
    <row r="81" spans="1:17" ht="51">
      <c r="A81" s="51"/>
      <c r="B81" s="6346"/>
      <c r="C81" s="5791" t="s">
        <v>198</v>
      </c>
      <c r="D81" s="5788">
        <v>6290</v>
      </c>
      <c r="E81" s="6265"/>
      <c r="F81" s="6360"/>
      <c r="G81" s="6360"/>
      <c r="H81" s="6360"/>
      <c r="I81" s="6361">
        <v>254662</v>
      </c>
    </row>
    <row r="82" spans="1:17">
      <c r="A82" s="51"/>
      <c r="B82" s="5817">
        <v>60016</v>
      </c>
      <c r="C82" s="6347" t="s">
        <v>1193</v>
      </c>
      <c r="D82" s="6348"/>
      <c r="E82" s="6349"/>
      <c r="F82" s="6350"/>
      <c r="G82" s="6350"/>
      <c r="H82" s="6350"/>
      <c r="I82" s="6351">
        <f>I84</f>
        <v>5708682</v>
      </c>
    </row>
    <row r="83" spans="1:17">
      <c r="A83" s="51"/>
      <c r="B83" s="6385" t="s">
        <v>55</v>
      </c>
      <c r="C83" s="6385"/>
      <c r="D83" s="6362"/>
      <c r="E83" s="6363"/>
      <c r="F83" s="6364"/>
      <c r="G83" s="6364"/>
      <c r="H83" s="6364"/>
      <c r="I83" s="6355">
        <v>0</v>
      </c>
    </row>
    <row r="84" spans="1:17">
      <c r="A84" s="51"/>
      <c r="B84" s="6459" t="s">
        <v>45</v>
      </c>
      <c r="C84" s="6459"/>
      <c r="D84" s="6356"/>
      <c r="E84" s="6357"/>
      <c r="F84" s="6358"/>
      <c r="G84" s="6358"/>
      <c r="H84" s="6358"/>
      <c r="I84" s="6359">
        <f>I85</f>
        <v>5708682</v>
      </c>
    </row>
    <row r="85" spans="1:17" ht="51">
      <c r="A85" s="51"/>
      <c r="B85" s="6346"/>
      <c r="C85" s="5791" t="s">
        <v>198</v>
      </c>
      <c r="D85" s="5788">
        <v>6290</v>
      </c>
      <c r="E85" s="6265"/>
      <c r="F85" s="6360"/>
      <c r="G85" s="6360"/>
      <c r="H85" s="6360"/>
      <c r="I85" s="6361">
        <v>5708682</v>
      </c>
    </row>
    <row r="86" spans="1:17">
      <c r="A86" s="51"/>
      <c r="B86" s="5809">
        <v>60095</v>
      </c>
      <c r="C86" s="5814" t="s">
        <v>30</v>
      </c>
      <c r="D86" s="5815"/>
      <c r="E86" s="5778">
        <f t="shared" ref="E86:I86" si="26">SUM(E87,E91)</f>
        <v>330507</v>
      </c>
      <c r="F86" s="5779">
        <f t="shared" si="26"/>
        <v>347780</v>
      </c>
      <c r="G86" s="5779">
        <f t="shared" si="26"/>
        <v>180147</v>
      </c>
      <c r="H86" s="5779">
        <f t="shared" si="26"/>
        <v>199000</v>
      </c>
      <c r="I86" s="6038">
        <f t="shared" si="26"/>
        <v>379147</v>
      </c>
    </row>
    <row r="87" spans="1:17">
      <c r="A87" s="51"/>
      <c r="B87" s="6385" t="s">
        <v>14</v>
      </c>
      <c r="C87" s="6385"/>
      <c r="D87" s="5816"/>
      <c r="E87" s="5775">
        <f>SUM(E88:E90)</f>
        <v>330507</v>
      </c>
      <c r="F87" s="5780">
        <f>SUM(F88:F90)</f>
        <v>347780</v>
      </c>
      <c r="G87" s="5780">
        <f>SUM(G88:G90)</f>
        <v>180147</v>
      </c>
      <c r="H87" s="5780">
        <f t="shared" ref="H87:I87" si="27">SUM(H88:H90)</f>
        <v>199000</v>
      </c>
      <c r="I87" s="6039">
        <f t="shared" si="27"/>
        <v>379147</v>
      </c>
    </row>
    <row r="88" spans="1:17" ht="66" customHeight="1">
      <c r="A88" s="51"/>
      <c r="B88" s="6448"/>
      <c r="C88" s="5807" t="s">
        <v>67</v>
      </c>
      <c r="D88" s="5802" t="s">
        <v>27</v>
      </c>
      <c r="E88" s="5796">
        <v>1560</v>
      </c>
      <c r="F88" s="5774">
        <v>1560</v>
      </c>
      <c r="G88" s="5774">
        <v>1200</v>
      </c>
      <c r="H88" s="5774"/>
      <c r="I88" s="6037">
        <f>G88+H88</f>
        <v>1200</v>
      </c>
    </row>
    <row r="89" spans="1:17" ht="42" customHeight="1">
      <c r="A89" s="51"/>
      <c r="B89" s="6454"/>
      <c r="C89" s="5970" t="s">
        <v>32</v>
      </c>
      <c r="D89" s="5782">
        <v>2210</v>
      </c>
      <c r="E89" s="5773">
        <v>320000</v>
      </c>
      <c r="F89" s="5774">
        <v>337273</v>
      </c>
      <c r="G89" s="5774">
        <f>170000</f>
        <v>170000</v>
      </c>
      <c r="H89" s="5774">
        <v>199000</v>
      </c>
      <c r="I89" s="6037">
        <f>G89+H89</f>
        <v>369000</v>
      </c>
    </row>
    <row r="90" spans="1:17" s="1" customFormat="1" ht="39.75" customHeight="1">
      <c r="A90" s="50"/>
      <c r="B90" s="6455"/>
      <c r="C90" s="5807" t="s">
        <v>39</v>
      </c>
      <c r="D90" s="5795">
        <v>2360</v>
      </c>
      <c r="E90" s="5796">
        <v>8947</v>
      </c>
      <c r="F90" s="5774">
        <v>8947</v>
      </c>
      <c r="G90" s="5774">
        <v>8947</v>
      </c>
      <c r="H90" s="5774"/>
      <c r="I90" s="6037">
        <f>G90+H90</f>
        <v>8947</v>
      </c>
    </row>
    <row r="91" spans="1:17" s="1" customFormat="1" ht="17.25" customHeight="1" thickBot="1">
      <c r="A91" s="50"/>
      <c r="B91" s="6428" t="s">
        <v>18</v>
      </c>
      <c r="C91" s="6428"/>
      <c r="D91" s="5993"/>
      <c r="E91" s="5992">
        <v>0</v>
      </c>
      <c r="F91" s="5992">
        <v>0</v>
      </c>
      <c r="G91" s="5990">
        <v>0</v>
      </c>
      <c r="H91" s="5990">
        <v>0</v>
      </c>
      <c r="I91" s="5991">
        <v>0</v>
      </c>
    </row>
    <row r="92" spans="1:17" ht="15.95" customHeight="1" thickBot="1">
      <c r="A92" s="64">
        <v>630</v>
      </c>
      <c r="B92" s="93"/>
      <c r="C92" s="90" t="s">
        <v>68</v>
      </c>
      <c r="D92" s="90"/>
      <c r="E92" s="81">
        <f>SUM(E93,)</f>
        <v>64000</v>
      </c>
      <c r="F92" s="87">
        <f>SUM(F93)</f>
        <v>71358</v>
      </c>
      <c r="G92" s="87">
        <f>SUM(G93)</f>
        <v>990810</v>
      </c>
      <c r="H92" s="87">
        <f t="shared" ref="H92:I92" si="28">SUM(H93)</f>
        <v>78000</v>
      </c>
      <c r="I92" s="100">
        <f t="shared" si="28"/>
        <v>1068810</v>
      </c>
    </row>
    <row r="93" spans="1:17">
      <c r="A93" s="6456"/>
      <c r="B93" s="6255">
        <v>63095</v>
      </c>
      <c r="C93" s="6256" t="s">
        <v>30</v>
      </c>
      <c r="D93" s="6257"/>
      <c r="E93" s="6258">
        <f t="shared" ref="E93:I93" si="29">E94+E98</f>
        <v>64000</v>
      </c>
      <c r="F93" s="6259">
        <f t="shared" si="29"/>
        <v>71358</v>
      </c>
      <c r="G93" s="6259">
        <f t="shared" si="29"/>
        <v>990810</v>
      </c>
      <c r="H93" s="6259">
        <f t="shared" si="29"/>
        <v>78000</v>
      </c>
      <c r="I93" s="6260">
        <f t="shared" si="29"/>
        <v>1068810</v>
      </c>
    </row>
    <row r="94" spans="1:17" ht="15" customHeight="1">
      <c r="A94" s="6457"/>
      <c r="B94" s="6459" t="s">
        <v>14</v>
      </c>
      <c r="C94" s="6459"/>
      <c r="D94" s="6261"/>
      <c r="E94" s="6262">
        <f>SUM(E95:E97)</f>
        <v>64000</v>
      </c>
      <c r="F94" s="6262">
        <f t="shared" ref="F94:I94" si="30">SUM(F95:F97)</f>
        <v>71358</v>
      </c>
      <c r="G94" s="6262">
        <f t="shared" si="30"/>
        <v>990810</v>
      </c>
      <c r="H94" s="6262">
        <f t="shared" si="30"/>
        <v>78000</v>
      </c>
      <c r="I94" s="6302">
        <f t="shared" si="30"/>
        <v>1068810</v>
      </c>
    </row>
    <row r="95" spans="1:17" ht="38.25">
      <c r="A95" s="6457"/>
      <c r="B95" s="6460"/>
      <c r="C95" s="6263" t="s">
        <v>32</v>
      </c>
      <c r="D95" s="6264">
        <v>2210</v>
      </c>
      <c r="E95" s="6265">
        <v>64000</v>
      </c>
      <c r="F95" s="6266">
        <v>71358</v>
      </c>
      <c r="G95" s="6266">
        <v>0</v>
      </c>
      <c r="H95" s="6266">
        <v>78000</v>
      </c>
      <c r="I95" s="6267">
        <f>G95+H95</f>
        <v>78000</v>
      </c>
      <c r="J95" s="37"/>
      <c r="Q95" s="5819"/>
    </row>
    <row r="96" spans="1:17" ht="32.25" customHeight="1">
      <c r="A96" s="6457"/>
      <c r="B96" s="6461"/>
      <c r="C96" s="6463" t="s">
        <v>231</v>
      </c>
      <c r="D96" s="6264">
        <v>2008</v>
      </c>
      <c r="E96" s="6265">
        <v>0</v>
      </c>
      <c r="F96" s="6266">
        <v>0</v>
      </c>
      <c r="G96" s="6266">
        <v>818824</v>
      </c>
      <c r="H96" s="6266"/>
      <c r="I96" s="6267">
        <f t="shared" ref="I96:I97" si="31">G96+H96</f>
        <v>818824</v>
      </c>
      <c r="J96" s="37"/>
    </row>
    <row r="97" spans="1:10" ht="27" customHeight="1">
      <c r="A97" s="6457"/>
      <c r="B97" s="6462"/>
      <c r="C97" s="6463"/>
      <c r="D97" s="6264">
        <v>2058</v>
      </c>
      <c r="E97" s="6265">
        <v>0</v>
      </c>
      <c r="F97" s="6266">
        <v>0</v>
      </c>
      <c r="G97" s="6266">
        <v>171986</v>
      </c>
      <c r="H97" s="6266"/>
      <c r="I97" s="6267">
        <f t="shared" si="31"/>
        <v>171986</v>
      </c>
      <c r="J97" s="37"/>
    </row>
    <row r="98" spans="1:10" ht="15.75" customHeight="1" thickBot="1">
      <c r="A98" s="6458"/>
      <c r="B98" s="6464" t="s">
        <v>18</v>
      </c>
      <c r="C98" s="6465"/>
      <c r="D98" s="6268"/>
      <c r="E98" s="6269">
        <v>0</v>
      </c>
      <c r="F98" s="6270">
        <v>0</v>
      </c>
      <c r="G98" s="6271">
        <v>0</v>
      </c>
      <c r="H98" s="6271">
        <v>0</v>
      </c>
      <c r="I98" s="6272">
        <v>0</v>
      </c>
    </row>
    <row r="99" spans="1:10" s="1" customFormat="1" ht="15.95" customHeight="1" thickBot="1">
      <c r="A99" s="64">
        <v>700</v>
      </c>
      <c r="B99" s="93"/>
      <c r="C99" s="90" t="s">
        <v>69</v>
      </c>
      <c r="D99" s="90"/>
      <c r="E99" s="81">
        <f>SUM(E100,)</f>
        <v>1884000</v>
      </c>
      <c r="F99" s="87">
        <f>SUM(F100,)</f>
        <v>2119181</v>
      </c>
      <c r="G99" s="87">
        <f>SUM(G100,)</f>
        <v>1199288</v>
      </c>
      <c r="H99" s="87">
        <f t="shared" ref="H99:I99" si="32">SUM(H100,)</f>
        <v>0</v>
      </c>
      <c r="I99" s="100">
        <f t="shared" si="32"/>
        <v>1199288</v>
      </c>
    </row>
    <row r="100" spans="1:10" s="1" customFormat="1">
      <c r="A100" s="43"/>
      <c r="B100" s="5817">
        <v>70005</v>
      </c>
      <c r="C100" s="5766" t="s">
        <v>70</v>
      </c>
      <c r="D100" s="5766"/>
      <c r="E100" s="5789">
        <f>SUM(E101,E105)</f>
        <v>1884000</v>
      </c>
      <c r="F100" s="5790">
        <f>SUM(F101,F105)</f>
        <v>2119181</v>
      </c>
      <c r="G100" s="5790">
        <f>SUM(G101,G105)</f>
        <v>1199288</v>
      </c>
      <c r="H100" s="5790">
        <f>SUM(H101,H105)</f>
        <v>0</v>
      </c>
      <c r="I100" s="5944">
        <f>SUM(I101,I105)</f>
        <v>1199288</v>
      </c>
    </row>
    <row r="101" spans="1:10" ht="15.75" customHeight="1">
      <c r="A101" s="43"/>
      <c r="B101" s="6385" t="s">
        <v>14</v>
      </c>
      <c r="C101" s="6438"/>
      <c r="D101" s="5977"/>
      <c r="E101" s="5775">
        <f>SUM(E102:E104)</f>
        <v>384000</v>
      </c>
      <c r="F101" s="5780">
        <f>SUM(F102:F104)</f>
        <v>384000</v>
      </c>
      <c r="G101" s="5780">
        <f>SUM(G102:G104)</f>
        <v>699288</v>
      </c>
      <c r="H101" s="5780">
        <f>SUM(H102:H104)</f>
        <v>0</v>
      </c>
      <c r="I101" s="6039">
        <f>SUM(I102:I104)</f>
        <v>699288</v>
      </c>
    </row>
    <row r="102" spans="1:10">
      <c r="A102" s="43"/>
      <c r="B102" s="6449"/>
      <c r="C102" s="5786" t="s">
        <v>71</v>
      </c>
      <c r="D102" s="5772" t="s">
        <v>72</v>
      </c>
      <c r="E102" s="5773">
        <v>360000</v>
      </c>
      <c r="F102" s="5774">
        <v>360000</v>
      </c>
      <c r="G102" s="5774">
        <v>360000</v>
      </c>
      <c r="H102" s="5774"/>
      <c r="I102" s="6037">
        <f>G102+H102</f>
        <v>360000</v>
      </c>
    </row>
    <row r="103" spans="1:10" s="5" customFormat="1">
      <c r="A103" s="43"/>
      <c r="B103" s="6450"/>
      <c r="C103" s="5786" t="s">
        <v>73</v>
      </c>
      <c r="D103" s="5772" t="s">
        <v>74</v>
      </c>
      <c r="E103" s="5773">
        <v>24000</v>
      </c>
      <c r="F103" s="5820">
        <v>24000</v>
      </c>
      <c r="G103" s="5820">
        <v>24000</v>
      </c>
      <c r="H103" s="5820"/>
      <c r="I103" s="6037">
        <f t="shared" ref="I103:I104" si="33">G103+H103</f>
        <v>24000</v>
      </c>
    </row>
    <row r="104" spans="1:10" s="5" customFormat="1" ht="66.75" customHeight="1">
      <c r="A104" s="43"/>
      <c r="B104" s="6450"/>
      <c r="C104" s="5786" t="s">
        <v>230</v>
      </c>
      <c r="D104" s="5821" t="s">
        <v>15</v>
      </c>
      <c r="E104" s="5773">
        <v>0</v>
      </c>
      <c r="F104" s="5774">
        <v>0</v>
      </c>
      <c r="G104" s="5774">
        <v>315288</v>
      </c>
      <c r="H104" s="5774"/>
      <c r="I104" s="6037">
        <f t="shared" si="33"/>
        <v>315288</v>
      </c>
    </row>
    <row r="105" spans="1:10">
      <c r="A105" s="43"/>
      <c r="B105" s="6385" t="s">
        <v>45</v>
      </c>
      <c r="C105" s="6438"/>
      <c r="D105" s="5977"/>
      <c r="E105" s="5775">
        <f>SUM(E106:E106)</f>
        <v>1500000</v>
      </c>
      <c r="F105" s="5780">
        <f>SUM(F106:F106)</f>
        <v>1735181</v>
      </c>
      <c r="G105" s="5780">
        <f>SUM(G106:G106)</f>
        <v>500000</v>
      </c>
      <c r="H105" s="5780">
        <f>SUM(H106:H106)</f>
        <v>0</v>
      </c>
      <c r="I105" s="6039">
        <f>SUM(I106:I106)</f>
        <v>500000</v>
      </c>
    </row>
    <row r="106" spans="1:10" ht="25.5" customHeight="1" thickBot="1">
      <c r="A106" s="43"/>
      <c r="B106" s="5980"/>
      <c r="C106" s="5970" t="s">
        <v>75</v>
      </c>
      <c r="D106" s="5772" t="s">
        <v>76</v>
      </c>
      <c r="E106" s="5773">
        <v>1500000</v>
      </c>
      <c r="F106" s="5774">
        <v>1735181</v>
      </c>
      <c r="G106" s="5774">
        <v>500000</v>
      </c>
      <c r="H106" s="5774"/>
      <c r="I106" s="6037">
        <f>G106+H106</f>
        <v>500000</v>
      </c>
    </row>
    <row r="107" spans="1:10" s="1" customFormat="1" ht="15.95" customHeight="1" thickBot="1">
      <c r="A107" s="62">
        <v>710</v>
      </c>
      <c r="B107" s="88"/>
      <c r="C107" s="90" t="s">
        <v>77</v>
      </c>
      <c r="D107" s="90"/>
      <c r="E107" s="81" t="e">
        <f>SUM(#REF!,E108)</f>
        <v>#REF!</v>
      </c>
      <c r="F107" s="87" t="e">
        <f>SUM(#REF!,F108)</f>
        <v>#REF!</v>
      </c>
      <c r="G107" s="87" t="e">
        <f>SUM(#REF!,G108)</f>
        <v>#REF!</v>
      </c>
      <c r="H107" s="87" t="e">
        <f>SUM(#REF!,H108)</f>
        <v>#REF!</v>
      </c>
      <c r="I107" s="100">
        <f>SUM(I108)</f>
        <v>439120</v>
      </c>
    </row>
    <row r="108" spans="1:10" ht="16.5" customHeight="1">
      <c r="A108" s="6451"/>
      <c r="B108" s="5809">
        <v>71012</v>
      </c>
      <c r="C108" s="5777" t="s">
        <v>78</v>
      </c>
      <c r="D108" s="5777"/>
      <c r="E108" s="5778">
        <f>SUM(E109,E113)</f>
        <v>376120</v>
      </c>
      <c r="F108" s="5779">
        <f>SUM(F109,F113)</f>
        <v>409927</v>
      </c>
      <c r="G108" s="5779">
        <f>SUM(G109,G113)</f>
        <v>376120</v>
      </c>
      <c r="H108" s="5779">
        <f t="shared" ref="H108:I108" si="34">SUM(H109,H113)</f>
        <v>63000</v>
      </c>
      <c r="I108" s="6038">
        <f t="shared" si="34"/>
        <v>439120</v>
      </c>
    </row>
    <row r="109" spans="1:10" ht="15.75" customHeight="1">
      <c r="A109" s="6451"/>
      <c r="B109" s="6385" t="s">
        <v>14</v>
      </c>
      <c r="C109" s="6438"/>
      <c r="D109" s="5977"/>
      <c r="E109" s="5775">
        <f>SUM(E110:E112)</f>
        <v>376120</v>
      </c>
      <c r="F109" s="5780">
        <f>SUM(F110:F112)</f>
        <v>409927</v>
      </c>
      <c r="G109" s="5780">
        <f>SUM(G110:G112)</f>
        <v>376120</v>
      </c>
      <c r="H109" s="5780">
        <f t="shared" ref="H109:I109" si="35">SUM(H110:H112)</f>
        <v>63000</v>
      </c>
      <c r="I109" s="6039">
        <f t="shared" si="35"/>
        <v>439120</v>
      </c>
    </row>
    <row r="110" spans="1:10" ht="15.75" customHeight="1">
      <c r="A110" s="6451"/>
      <c r="B110" s="6452"/>
      <c r="C110" s="6414" t="s">
        <v>79</v>
      </c>
      <c r="D110" s="5772" t="s">
        <v>27</v>
      </c>
      <c r="E110" s="5773">
        <v>6000</v>
      </c>
      <c r="F110" s="5774">
        <v>6000</v>
      </c>
      <c r="G110" s="5774">
        <v>6000</v>
      </c>
      <c r="H110" s="5774"/>
      <c r="I110" s="6037">
        <f>G110+H110</f>
        <v>6000</v>
      </c>
    </row>
    <row r="111" spans="1:10" ht="14.25" customHeight="1">
      <c r="A111" s="6451"/>
      <c r="B111" s="6452"/>
      <c r="C111" s="6414"/>
      <c r="D111" s="5772" t="s">
        <v>17</v>
      </c>
      <c r="E111" s="5773">
        <v>120</v>
      </c>
      <c r="F111" s="5774">
        <v>120</v>
      </c>
      <c r="G111" s="5774">
        <v>120</v>
      </c>
      <c r="H111" s="5774"/>
      <c r="I111" s="6037">
        <f t="shared" ref="I111:I112" si="36">G111+H111</f>
        <v>120</v>
      </c>
    </row>
    <row r="112" spans="1:10" s="6" customFormat="1" ht="38.25">
      <c r="A112" s="6451"/>
      <c r="B112" s="6452"/>
      <c r="C112" s="5786" t="s">
        <v>32</v>
      </c>
      <c r="D112" s="5821" t="s">
        <v>81</v>
      </c>
      <c r="E112" s="5773">
        <v>370000</v>
      </c>
      <c r="F112" s="5774">
        <v>403807</v>
      </c>
      <c r="G112" s="5774">
        <v>370000</v>
      </c>
      <c r="H112" s="5774">
        <v>63000</v>
      </c>
      <c r="I112" s="6037">
        <f t="shared" si="36"/>
        <v>433000</v>
      </c>
    </row>
    <row r="113" spans="1:9" ht="15.75" thickBot="1">
      <c r="A113" s="6451"/>
      <c r="B113" s="6453" t="s">
        <v>18</v>
      </c>
      <c r="C113" s="6453"/>
      <c r="D113" s="5994"/>
      <c r="E113" s="5989">
        <v>0</v>
      </c>
      <c r="F113" s="5992">
        <v>0</v>
      </c>
      <c r="G113" s="5990">
        <v>0</v>
      </c>
      <c r="H113" s="5990"/>
      <c r="I113" s="5991">
        <v>0</v>
      </c>
    </row>
    <row r="114" spans="1:9" s="1" customFormat="1" ht="15.95" customHeight="1" thickBot="1">
      <c r="A114" s="64">
        <v>720</v>
      </c>
      <c r="B114" s="91"/>
      <c r="C114" s="91" t="s">
        <v>82</v>
      </c>
      <c r="D114" s="92"/>
      <c r="E114" s="87">
        <f>SUM(E115,)</f>
        <v>0</v>
      </c>
      <c r="F114" s="87">
        <f>SUM(F115,)</f>
        <v>312693</v>
      </c>
      <c r="G114" s="87">
        <f>SUM(G115,)</f>
        <v>1093245</v>
      </c>
      <c r="H114" s="87">
        <f t="shared" ref="H114:I114" si="37">SUM(H115,)</f>
        <v>0</v>
      </c>
      <c r="I114" s="100">
        <f t="shared" si="37"/>
        <v>1093245</v>
      </c>
    </row>
    <row r="115" spans="1:9">
      <c r="A115" s="51"/>
      <c r="B115" s="5797">
        <v>72095</v>
      </c>
      <c r="C115" s="5798" t="s">
        <v>30</v>
      </c>
      <c r="D115" s="5822"/>
      <c r="E115" s="5790">
        <f>SUM(E116,E121)</f>
        <v>0</v>
      </c>
      <c r="F115" s="5790">
        <f>SUM(F116,F121)</f>
        <v>312693</v>
      </c>
      <c r="G115" s="5790">
        <f>SUM(G116,G121)</f>
        <v>1093245</v>
      </c>
      <c r="H115" s="5790">
        <f t="shared" ref="H115:I115" si="38">SUM(H116,H121)</f>
        <v>0</v>
      </c>
      <c r="I115" s="5944">
        <f t="shared" si="38"/>
        <v>1093245</v>
      </c>
    </row>
    <row r="116" spans="1:9" s="5" customFormat="1">
      <c r="A116" s="51"/>
      <c r="B116" s="6425" t="s">
        <v>14</v>
      </c>
      <c r="C116" s="6426"/>
      <c r="D116" s="5823"/>
      <c r="E116" s="5780">
        <f>SUM(E117:E119)</f>
        <v>0</v>
      </c>
      <c r="F116" s="5780">
        <f>SUM(F117:F120)</f>
        <v>82693</v>
      </c>
      <c r="G116" s="5780">
        <f>SUM(G117:G120)</f>
        <v>863245</v>
      </c>
      <c r="H116" s="5780">
        <f t="shared" ref="H116:I116" si="39">SUM(H117:H120)</f>
        <v>0</v>
      </c>
      <c r="I116" s="6039">
        <f t="shared" si="39"/>
        <v>863245</v>
      </c>
    </row>
    <row r="117" spans="1:9" ht="41.25" customHeight="1">
      <c r="A117" s="51"/>
      <c r="B117" s="6444"/>
      <c r="C117" s="5807" t="s">
        <v>182</v>
      </c>
      <c r="D117" s="5802" t="s">
        <v>16</v>
      </c>
      <c r="E117" s="5824"/>
      <c r="F117" s="5825"/>
      <c r="G117" s="5774">
        <v>414634</v>
      </c>
      <c r="H117" s="5774"/>
      <c r="I117" s="6037">
        <f>G117+H117</f>
        <v>414634</v>
      </c>
    </row>
    <row r="118" spans="1:9" ht="42.75" customHeight="1">
      <c r="A118" s="51"/>
      <c r="B118" s="6445"/>
      <c r="C118" s="5807" t="s">
        <v>211</v>
      </c>
      <c r="D118" s="5802" t="s">
        <v>16</v>
      </c>
      <c r="E118" s="5796">
        <v>0</v>
      </c>
      <c r="F118" s="5774">
        <v>0</v>
      </c>
      <c r="G118" s="5774">
        <v>313618</v>
      </c>
      <c r="H118" s="5774"/>
      <c r="I118" s="6037">
        <f t="shared" ref="I118:I120" si="40">G118+H118</f>
        <v>313618</v>
      </c>
    </row>
    <row r="119" spans="1:9" ht="38.25">
      <c r="A119" s="51"/>
      <c r="B119" s="6445"/>
      <c r="C119" s="5807" t="s">
        <v>209</v>
      </c>
      <c r="D119" s="5802" t="s">
        <v>112</v>
      </c>
      <c r="E119" s="5796">
        <v>0</v>
      </c>
      <c r="F119" s="5774">
        <v>66981</v>
      </c>
      <c r="G119" s="5774">
        <v>109344</v>
      </c>
      <c r="H119" s="5774"/>
      <c r="I119" s="6037">
        <f t="shared" si="40"/>
        <v>109344</v>
      </c>
    </row>
    <row r="120" spans="1:9" ht="38.25">
      <c r="A120" s="51"/>
      <c r="B120" s="6446"/>
      <c r="C120" s="5807" t="s">
        <v>210</v>
      </c>
      <c r="D120" s="5802" t="s">
        <v>89</v>
      </c>
      <c r="E120" s="5796">
        <v>0</v>
      </c>
      <c r="F120" s="5774">
        <v>15712</v>
      </c>
      <c r="G120" s="5774">
        <v>25649</v>
      </c>
      <c r="H120" s="5774"/>
      <c r="I120" s="6037">
        <f t="shared" si="40"/>
        <v>25649</v>
      </c>
    </row>
    <row r="121" spans="1:9" s="1" customFormat="1">
      <c r="A121" s="51"/>
      <c r="B121" s="6425" t="s">
        <v>45</v>
      </c>
      <c r="C121" s="6426"/>
      <c r="D121" s="5826"/>
      <c r="E121" s="5780">
        <f>SUM(E122:E123)</f>
        <v>0</v>
      </c>
      <c r="F121" s="5780">
        <f t="shared" ref="F121:I121" si="41">SUM(F122:F123)</f>
        <v>230000</v>
      </c>
      <c r="G121" s="5780">
        <f t="shared" si="41"/>
        <v>230000</v>
      </c>
      <c r="H121" s="5780">
        <f t="shared" si="41"/>
        <v>0</v>
      </c>
      <c r="I121" s="6039">
        <f t="shared" si="41"/>
        <v>230000</v>
      </c>
    </row>
    <row r="122" spans="1:9" ht="38.25">
      <c r="A122" s="51"/>
      <c r="B122" s="6447"/>
      <c r="C122" s="5827" t="s">
        <v>209</v>
      </c>
      <c r="D122" s="5808" t="s">
        <v>66</v>
      </c>
      <c r="E122" s="5828">
        <v>0</v>
      </c>
      <c r="F122" s="5774">
        <v>186300</v>
      </c>
      <c r="G122" s="5774">
        <v>186300</v>
      </c>
      <c r="H122" s="5774"/>
      <c r="I122" s="6037">
        <f>G122+H122</f>
        <v>186300</v>
      </c>
    </row>
    <row r="123" spans="1:9" ht="39" thickBot="1">
      <c r="A123" s="51"/>
      <c r="B123" s="6448"/>
      <c r="C123" s="5995" t="s">
        <v>210</v>
      </c>
      <c r="D123" s="5996" t="s">
        <v>183</v>
      </c>
      <c r="E123" s="5997"/>
      <c r="F123" s="5998">
        <v>43700</v>
      </c>
      <c r="G123" s="5998">
        <v>43700</v>
      </c>
      <c r="H123" s="5998"/>
      <c r="I123" s="6037">
        <f>G123+H123</f>
        <v>43700</v>
      </c>
    </row>
    <row r="124" spans="1:9" ht="15.95" customHeight="1" thickBot="1">
      <c r="A124" s="62">
        <v>750</v>
      </c>
      <c r="B124" s="88"/>
      <c r="C124" s="90" t="s">
        <v>84</v>
      </c>
      <c r="D124" s="90"/>
      <c r="E124" s="81" t="e">
        <f>SUM(E125,E129,E140,E145,E149,#REF!)</f>
        <v>#REF!</v>
      </c>
      <c r="F124" s="81" t="e">
        <f>SUM(F125,F129,F140,F145,F149,#REF!)</f>
        <v>#REF!</v>
      </c>
      <c r="G124" s="87" t="e">
        <f>SUM(G125,G129,G140,G145,G149,#REF!)</f>
        <v>#REF!</v>
      </c>
      <c r="H124" s="87" t="e">
        <f>SUM(H125,H129,H140,H145,H149,#REF!)</f>
        <v>#REF!</v>
      </c>
      <c r="I124" s="100">
        <f>SUM(I125,I129,I140,I145,I149)</f>
        <v>4908793</v>
      </c>
    </row>
    <row r="125" spans="1:9" ht="18.75" customHeight="1">
      <c r="A125" s="65"/>
      <c r="B125" s="5817">
        <v>75011</v>
      </c>
      <c r="C125" s="5766" t="s">
        <v>85</v>
      </c>
      <c r="D125" s="5766"/>
      <c r="E125" s="5789">
        <f>SUM(E126,E128)</f>
        <v>310000</v>
      </c>
      <c r="F125" s="5790">
        <f>SUM(F126,F128)</f>
        <v>344217</v>
      </c>
      <c r="G125" s="5790">
        <f>SUM(G126,G128)</f>
        <v>0</v>
      </c>
      <c r="H125" s="5790">
        <f>SUM(H126,H128)</f>
        <v>5000</v>
      </c>
      <c r="I125" s="5944">
        <f>SUM(I126,I128)</f>
        <v>5000</v>
      </c>
    </row>
    <row r="126" spans="1:9" ht="15" customHeight="1">
      <c r="A126" s="65"/>
      <c r="B126" s="6385" t="s">
        <v>14</v>
      </c>
      <c r="C126" s="6438"/>
      <c r="D126" s="5977"/>
      <c r="E126" s="5775">
        <f>SUM(E127:E127)</f>
        <v>310000</v>
      </c>
      <c r="F126" s="5780">
        <f>SUM(F127:F127)</f>
        <v>344217</v>
      </c>
      <c r="G126" s="5780">
        <f>SUM(G127:G127)</f>
        <v>0</v>
      </c>
      <c r="H126" s="5780">
        <f>SUM(H127:H127)</f>
        <v>5000</v>
      </c>
      <c r="I126" s="6039">
        <f>SUM(I127:I127)</f>
        <v>5000</v>
      </c>
    </row>
    <row r="127" spans="1:9" ht="38.25">
      <c r="A127" s="65"/>
      <c r="B127" s="5999"/>
      <c r="C127" s="5786" t="s">
        <v>86</v>
      </c>
      <c r="D127" s="5788">
        <v>2210</v>
      </c>
      <c r="E127" s="5773">
        <v>310000</v>
      </c>
      <c r="F127" s="5774">
        <v>344217</v>
      </c>
      <c r="G127" s="5774">
        <v>0</v>
      </c>
      <c r="H127" s="5774">
        <v>5000</v>
      </c>
      <c r="I127" s="6037">
        <f>G127+H127</f>
        <v>5000</v>
      </c>
    </row>
    <row r="128" spans="1:9" ht="15" customHeight="1">
      <c r="A128" s="5948"/>
      <c r="B128" s="6385" t="s">
        <v>18</v>
      </c>
      <c r="C128" s="6438"/>
      <c r="D128" s="5977"/>
      <c r="E128" s="5775">
        <v>0</v>
      </c>
      <c r="F128" s="5780">
        <v>0</v>
      </c>
      <c r="G128" s="5771">
        <v>0</v>
      </c>
      <c r="H128" s="5771">
        <v>0</v>
      </c>
      <c r="I128" s="6036">
        <v>0</v>
      </c>
    </row>
    <row r="129" spans="1:9" ht="19.5" customHeight="1">
      <c r="A129" s="66"/>
      <c r="B129" s="5817">
        <v>75018</v>
      </c>
      <c r="C129" s="5766" t="s">
        <v>87</v>
      </c>
      <c r="D129" s="5766"/>
      <c r="E129" s="5790">
        <f>SUM(E130,E137)</f>
        <v>255280</v>
      </c>
      <c r="F129" s="5790">
        <f>SUM(F130,F137)</f>
        <v>255280</v>
      </c>
      <c r="G129" s="5790">
        <f>SUM(G130,G137)</f>
        <v>255280</v>
      </c>
      <c r="H129" s="5790">
        <f>SUM(H130,H137)</f>
        <v>0</v>
      </c>
      <c r="I129" s="5944">
        <f>SUM(I130,I137)</f>
        <v>255280</v>
      </c>
    </row>
    <row r="130" spans="1:9">
      <c r="A130" s="66"/>
      <c r="B130" s="6385" t="s">
        <v>14</v>
      </c>
      <c r="C130" s="6438"/>
      <c r="D130" s="5977"/>
      <c r="E130" s="5780">
        <f>SUM(E131:E136)</f>
        <v>255280</v>
      </c>
      <c r="F130" s="5780">
        <f>SUM(F131:F136)</f>
        <v>255280</v>
      </c>
      <c r="G130" s="5780">
        <f>SUM(G131:G136)</f>
        <v>255280</v>
      </c>
      <c r="H130" s="5780">
        <f>SUM(H131:H136)</f>
        <v>0</v>
      </c>
      <c r="I130" s="6039">
        <f>SUM(I131:I136)</f>
        <v>255280</v>
      </c>
    </row>
    <row r="131" spans="1:9" ht="16.5" customHeight="1">
      <c r="A131" s="66"/>
      <c r="B131" s="6440"/>
      <c r="C131" s="6441" t="s">
        <v>21</v>
      </c>
      <c r="D131" s="5772" t="s">
        <v>15</v>
      </c>
      <c r="E131" s="5796">
        <v>100000</v>
      </c>
      <c r="F131" s="5774">
        <v>100000</v>
      </c>
      <c r="G131" s="5774">
        <v>100000</v>
      </c>
      <c r="H131" s="5774"/>
      <c r="I131" s="6037">
        <f>G131+H131</f>
        <v>100000</v>
      </c>
    </row>
    <row r="132" spans="1:9">
      <c r="A132" s="66"/>
      <c r="B132" s="6440"/>
      <c r="C132" s="6442"/>
      <c r="D132" s="5772" t="s">
        <v>16</v>
      </c>
      <c r="E132" s="5796">
        <v>40000</v>
      </c>
      <c r="F132" s="5774">
        <v>40000</v>
      </c>
      <c r="G132" s="5774">
        <v>40000</v>
      </c>
      <c r="H132" s="5774"/>
      <c r="I132" s="6037">
        <f t="shared" ref="I132:I136" si="42">G132+H132</f>
        <v>40000</v>
      </c>
    </row>
    <row r="133" spans="1:9">
      <c r="A133" s="66"/>
      <c r="B133" s="6440"/>
      <c r="C133" s="6442"/>
      <c r="D133" s="5772" t="s">
        <v>31</v>
      </c>
      <c r="E133" s="5796">
        <v>80000</v>
      </c>
      <c r="F133" s="5774">
        <v>80000</v>
      </c>
      <c r="G133" s="5774">
        <v>80000</v>
      </c>
      <c r="H133" s="5774"/>
      <c r="I133" s="6037">
        <f t="shared" si="42"/>
        <v>80000</v>
      </c>
    </row>
    <row r="134" spans="1:9" ht="14.25" customHeight="1">
      <c r="A134" s="66"/>
      <c r="B134" s="6440"/>
      <c r="C134" s="6443"/>
      <c r="D134" s="5772" t="s">
        <v>17</v>
      </c>
      <c r="E134" s="5796">
        <v>20000</v>
      </c>
      <c r="F134" s="5774">
        <v>20000</v>
      </c>
      <c r="G134" s="5774">
        <v>20000</v>
      </c>
      <c r="H134" s="5774"/>
      <c r="I134" s="6037">
        <f t="shared" si="42"/>
        <v>20000</v>
      </c>
    </row>
    <row r="135" spans="1:9" ht="26.25" customHeight="1">
      <c r="A135" s="66"/>
      <c r="B135" s="6440"/>
      <c r="C135" s="5970" t="s">
        <v>63</v>
      </c>
      <c r="D135" s="5772" t="s">
        <v>17</v>
      </c>
      <c r="E135" s="5796">
        <v>15000</v>
      </c>
      <c r="F135" s="5774">
        <v>15000</v>
      </c>
      <c r="G135" s="5774">
        <v>15000</v>
      </c>
      <c r="H135" s="5774"/>
      <c r="I135" s="6037">
        <f t="shared" si="42"/>
        <v>15000</v>
      </c>
    </row>
    <row r="136" spans="1:9" ht="25.5" customHeight="1">
      <c r="A136" s="66"/>
      <c r="B136" s="6440"/>
      <c r="C136" s="5786" t="s">
        <v>79</v>
      </c>
      <c r="D136" s="5772" t="s">
        <v>17</v>
      </c>
      <c r="E136" s="5796">
        <v>280</v>
      </c>
      <c r="F136" s="5774">
        <v>280</v>
      </c>
      <c r="G136" s="5774">
        <v>280</v>
      </c>
      <c r="H136" s="5774"/>
      <c r="I136" s="6037">
        <f t="shared" si="42"/>
        <v>280</v>
      </c>
    </row>
    <row r="137" spans="1:9">
      <c r="A137" s="66"/>
      <c r="B137" s="6425" t="s">
        <v>18</v>
      </c>
      <c r="C137" s="6426"/>
      <c r="D137" s="5975"/>
      <c r="E137" s="5780">
        <f>SUM(E138:E139)</f>
        <v>0</v>
      </c>
      <c r="F137" s="5780">
        <f>SUM(F138:F139)</f>
        <v>0</v>
      </c>
      <c r="G137" s="5780">
        <f t="shared" ref="G137" si="43">SUM(G138:G139)</f>
        <v>0</v>
      </c>
      <c r="H137" s="5780"/>
      <c r="I137" s="6039">
        <v>0</v>
      </c>
    </row>
    <row r="138" spans="1:9" hidden="1">
      <c r="A138" s="66"/>
      <c r="B138" s="6440"/>
      <c r="C138" s="5829"/>
      <c r="D138" s="5830"/>
      <c r="E138" s="5831"/>
      <c r="F138" s="5825"/>
      <c r="G138" s="5825"/>
      <c r="H138" s="5825"/>
      <c r="I138" s="6046"/>
    </row>
    <row r="139" spans="1:9" hidden="1">
      <c r="A139" s="66"/>
      <c r="B139" s="6440"/>
      <c r="C139" s="5829"/>
      <c r="D139" s="5830"/>
      <c r="E139" s="5831"/>
      <c r="F139" s="5825"/>
      <c r="G139" s="5825"/>
      <c r="H139" s="5825"/>
      <c r="I139" s="6046"/>
    </row>
    <row r="140" spans="1:9">
      <c r="A140" s="66"/>
      <c r="B140" s="5809">
        <v>75046</v>
      </c>
      <c r="C140" s="5777" t="s">
        <v>88</v>
      </c>
      <c r="D140" s="5777"/>
      <c r="E140" s="5778">
        <f t="shared" ref="E140:I140" si="44">SUM(E141,E144)</f>
        <v>21316</v>
      </c>
      <c r="F140" s="5778">
        <f t="shared" si="44"/>
        <v>21316</v>
      </c>
      <c r="G140" s="5778">
        <f t="shared" si="44"/>
        <v>21316</v>
      </c>
      <c r="H140" s="5778">
        <f t="shared" si="44"/>
        <v>0</v>
      </c>
      <c r="I140" s="6042">
        <f t="shared" si="44"/>
        <v>21316</v>
      </c>
    </row>
    <row r="141" spans="1:9">
      <c r="A141" s="66"/>
      <c r="B141" s="6385" t="s">
        <v>14</v>
      </c>
      <c r="C141" s="6438"/>
      <c r="D141" s="5977"/>
      <c r="E141" s="5775">
        <f t="shared" ref="E141:F141" si="45">SUM(E142:E143)</f>
        <v>21316</v>
      </c>
      <c r="F141" s="5775">
        <f t="shared" si="45"/>
        <v>21316</v>
      </c>
      <c r="G141" s="5775">
        <f t="shared" ref="G141:I141" si="46">SUM(G142:G143)</f>
        <v>21316</v>
      </c>
      <c r="H141" s="5775">
        <f t="shared" si="46"/>
        <v>0</v>
      </c>
      <c r="I141" s="6041">
        <f t="shared" si="46"/>
        <v>21316</v>
      </c>
    </row>
    <row r="142" spans="1:9" ht="43.5" customHeight="1">
      <c r="A142" s="66"/>
      <c r="B142" s="6436"/>
      <c r="C142" s="5786" t="s">
        <v>32</v>
      </c>
      <c r="D142" s="5788">
        <v>2210</v>
      </c>
      <c r="E142" s="5773">
        <v>20000</v>
      </c>
      <c r="F142" s="5811">
        <v>20000</v>
      </c>
      <c r="G142" s="5811">
        <v>20000</v>
      </c>
      <c r="H142" s="5811"/>
      <c r="I142" s="6044">
        <f>G142+H142</f>
        <v>20000</v>
      </c>
    </row>
    <row r="143" spans="1:9" s="5" customFormat="1" ht="43.5" customHeight="1">
      <c r="A143" s="66"/>
      <c r="B143" s="6437"/>
      <c r="C143" s="5786" t="s">
        <v>39</v>
      </c>
      <c r="D143" s="5788">
        <v>2360</v>
      </c>
      <c r="E143" s="5773">
        <v>1316</v>
      </c>
      <c r="F143" s="5813">
        <v>1316</v>
      </c>
      <c r="G143" s="5813">
        <v>1316</v>
      </c>
      <c r="H143" s="5813"/>
      <c r="I143" s="6044">
        <f>G143+H143</f>
        <v>1316</v>
      </c>
    </row>
    <row r="144" spans="1:9" s="5" customFormat="1" ht="15" customHeight="1">
      <c r="A144" s="66"/>
      <c r="B144" s="6385" t="s">
        <v>18</v>
      </c>
      <c r="C144" s="6438"/>
      <c r="D144" s="5977"/>
      <c r="E144" s="5780">
        <v>0</v>
      </c>
      <c r="F144" s="5780">
        <v>0</v>
      </c>
      <c r="G144" s="5771">
        <v>0</v>
      </c>
      <c r="H144" s="5771">
        <v>0</v>
      </c>
      <c r="I144" s="6036">
        <v>0</v>
      </c>
    </row>
    <row r="145" spans="1:9" ht="15" customHeight="1">
      <c r="A145" s="66"/>
      <c r="B145" s="5809">
        <v>75084</v>
      </c>
      <c r="C145" s="5832" t="s">
        <v>90</v>
      </c>
      <c r="D145" s="5833"/>
      <c r="E145" s="5778">
        <f t="shared" ref="E145:I145" si="47">SUM(E146,E148)</f>
        <v>272000</v>
      </c>
      <c r="F145" s="5778">
        <f t="shared" si="47"/>
        <v>294104</v>
      </c>
      <c r="G145" s="5778">
        <f t="shared" si="47"/>
        <v>272000</v>
      </c>
      <c r="H145" s="5778">
        <f t="shared" si="47"/>
        <v>31000</v>
      </c>
      <c r="I145" s="6042">
        <f t="shared" si="47"/>
        <v>303000</v>
      </c>
    </row>
    <row r="146" spans="1:9" ht="15" customHeight="1">
      <c r="A146" s="66"/>
      <c r="B146" s="6385" t="s">
        <v>14</v>
      </c>
      <c r="C146" s="6385"/>
      <c r="D146" s="5977"/>
      <c r="E146" s="5775">
        <f t="shared" ref="E146:I146" si="48">SUM(E147)</f>
        <v>272000</v>
      </c>
      <c r="F146" s="5775">
        <f t="shared" si="48"/>
        <v>294104</v>
      </c>
      <c r="G146" s="5775">
        <f t="shared" si="48"/>
        <v>272000</v>
      </c>
      <c r="H146" s="5775">
        <f t="shared" si="48"/>
        <v>31000</v>
      </c>
      <c r="I146" s="6041">
        <f t="shared" si="48"/>
        <v>303000</v>
      </c>
    </row>
    <row r="147" spans="1:9" ht="43.5" customHeight="1">
      <c r="A147" s="66"/>
      <c r="B147" s="5834"/>
      <c r="C147" s="5781" t="s">
        <v>32</v>
      </c>
      <c r="D147" s="5782">
        <v>2210</v>
      </c>
      <c r="E147" s="5773">
        <v>272000</v>
      </c>
      <c r="F147" s="5811">
        <v>294104</v>
      </c>
      <c r="G147" s="5811">
        <v>272000</v>
      </c>
      <c r="H147" s="5811">
        <v>31000</v>
      </c>
      <c r="I147" s="6044">
        <f>G147+H147</f>
        <v>303000</v>
      </c>
    </row>
    <row r="148" spans="1:9" ht="15" customHeight="1">
      <c r="A148" s="66"/>
      <c r="B148" s="6439" t="s">
        <v>18</v>
      </c>
      <c r="C148" s="6439"/>
      <c r="D148" s="5823"/>
      <c r="E148" s="5775">
        <v>0</v>
      </c>
      <c r="F148" s="5775">
        <v>0</v>
      </c>
      <c r="G148" s="5770">
        <v>0</v>
      </c>
      <c r="H148" s="5770">
        <v>0</v>
      </c>
      <c r="I148" s="6047">
        <v>0</v>
      </c>
    </row>
    <row r="149" spans="1:9" ht="15" customHeight="1">
      <c r="A149" s="66"/>
      <c r="B149" s="5805">
        <v>75095</v>
      </c>
      <c r="C149" s="5806" t="s">
        <v>30</v>
      </c>
      <c r="D149" s="5806"/>
      <c r="E149" s="5779">
        <f>SUM(E150,E160)</f>
        <v>2639577</v>
      </c>
      <c r="F149" s="5779">
        <f>SUM(F150,F160)</f>
        <v>2691649</v>
      </c>
      <c r="G149" s="5779">
        <f>SUM(G150,G160)</f>
        <v>4305043</v>
      </c>
      <c r="H149" s="5779">
        <f>SUM(H150,H160)</f>
        <v>19154</v>
      </c>
      <c r="I149" s="6038">
        <f>SUM(I150,I160)</f>
        <v>4324197</v>
      </c>
    </row>
    <row r="150" spans="1:9" ht="15" customHeight="1">
      <c r="A150" s="66"/>
      <c r="B150" s="6425" t="s">
        <v>14</v>
      </c>
      <c r="C150" s="6426"/>
      <c r="D150" s="5975"/>
      <c r="E150" s="5780">
        <f>SUM(E151:E159)</f>
        <v>2639577</v>
      </c>
      <c r="F150" s="5780">
        <f>SUM(F151:F159)</f>
        <v>2691649</v>
      </c>
      <c r="G150" s="5780">
        <f>SUM(G151:G159)</f>
        <v>3805043</v>
      </c>
      <c r="H150" s="5780">
        <f>SUM(H151:H159)</f>
        <v>19154</v>
      </c>
      <c r="I150" s="6039">
        <f>SUM(I151:I159)</f>
        <v>3824197</v>
      </c>
    </row>
    <row r="151" spans="1:9" ht="54" customHeight="1">
      <c r="A151" s="66"/>
      <c r="B151" s="6000"/>
      <c r="C151" s="5791" t="s">
        <v>180</v>
      </c>
      <c r="D151" s="6430">
        <v>2008</v>
      </c>
      <c r="E151" s="5796">
        <v>1673910</v>
      </c>
      <c r="F151" s="5774">
        <v>1715417</v>
      </c>
      <c r="G151" s="5774">
        <v>1514490</v>
      </c>
      <c r="H151" s="5774"/>
      <c r="I151" s="6037">
        <f>G151+H151</f>
        <v>1514490</v>
      </c>
    </row>
    <row r="152" spans="1:9" ht="46.5" customHeight="1">
      <c r="A152" s="66"/>
      <c r="B152" s="5949"/>
      <c r="C152" s="5791" t="s">
        <v>225</v>
      </c>
      <c r="D152" s="6430"/>
      <c r="E152" s="5773">
        <v>318840</v>
      </c>
      <c r="F152" s="5774">
        <v>318840</v>
      </c>
      <c r="G152" s="5774">
        <v>956520</v>
      </c>
      <c r="H152" s="5774"/>
      <c r="I152" s="6037">
        <f t="shared" ref="I152:I162" si="49">G152+H152</f>
        <v>956520</v>
      </c>
    </row>
    <row r="153" spans="1:9" ht="45" customHeight="1">
      <c r="A153" s="66"/>
      <c r="B153" s="5949"/>
      <c r="C153" s="5812" t="s">
        <v>181</v>
      </c>
      <c r="D153" s="6430">
        <v>2009</v>
      </c>
      <c r="E153" s="5796">
        <v>426090</v>
      </c>
      <c r="F153" s="5774">
        <v>436655</v>
      </c>
      <c r="G153" s="5774">
        <v>385510</v>
      </c>
      <c r="H153" s="5774"/>
      <c r="I153" s="6037">
        <f t="shared" si="49"/>
        <v>385510</v>
      </c>
    </row>
    <row r="154" spans="1:9" ht="44.25" customHeight="1">
      <c r="A154" s="66"/>
      <c r="B154" s="5949"/>
      <c r="C154" s="5812" t="s">
        <v>226</v>
      </c>
      <c r="D154" s="6430"/>
      <c r="E154" s="5773">
        <v>81160</v>
      </c>
      <c r="F154" s="5774">
        <v>81160</v>
      </c>
      <c r="G154" s="5774">
        <v>243480</v>
      </c>
      <c r="H154" s="5774"/>
      <c r="I154" s="6037">
        <f t="shared" si="49"/>
        <v>243480</v>
      </c>
    </row>
    <row r="155" spans="1:9" ht="63.75">
      <c r="A155" s="66"/>
      <c r="B155" s="5949"/>
      <c r="C155" s="5835" t="s">
        <v>202</v>
      </c>
      <c r="D155" s="6434">
        <v>2058</v>
      </c>
      <c r="E155" s="5796">
        <v>0</v>
      </c>
      <c r="F155" s="5774">
        <v>0</v>
      </c>
      <c r="G155" s="5774">
        <v>220000</v>
      </c>
      <c r="H155" s="5774"/>
      <c r="I155" s="6037">
        <f t="shared" si="49"/>
        <v>220000</v>
      </c>
    </row>
    <row r="156" spans="1:9" ht="66.75" customHeight="1">
      <c r="A156" s="5940"/>
      <c r="B156" s="5949"/>
      <c r="C156" s="5835" t="s">
        <v>224</v>
      </c>
      <c r="D156" s="6435"/>
      <c r="E156" s="5796">
        <v>0</v>
      </c>
      <c r="F156" s="5774">
        <v>0</v>
      </c>
      <c r="G156" s="5774">
        <v>189994</v>
      </c>
      <c r="H156" s="5774"/>
      <c r="I156" s="6037">
        <f t="shared" si="49"/>
        <v>189994</v>
      </c>
    </row>
    <row r="157" spans="1:9" ht="66.75" customHeight="1">
      <c r="A157" s="5948"/>
      <c r="B157" s="5954"/>
      <c r="C157" s="5835" t="s">
        <v>239</v>
      </c>
      <c r="D157" s="6431"/>
      <c r="E157" s="5796">
        <v>139577</v>
      </c>
      <c r="F157" s="5774">
        <v>139577</v>
      </c>
      <c r="G157" s="5774">
        <v>247203</v>
      </c>
      <c r="H157" s="5774"/>
      <c r="I157" s="6037">
        <f t="shared" si="49"/>
        <v>247203</v>
      </c>
    </row>
    <row r="158" spans="1:9" ht="74.25" customHeight="1">
      <c r="A158" s="66"/>
      <c r="B158" s="5949"/>
      <c r="C158" s="5950" t="s">
        <v>203</v>
      </c>
      <c r="D158" s="6431">
        <v>2059</v>
      </c>
      <c r="E158" s="5951">
        <v>0</v>
      </c>
      <c r="F158" s="5952">
        <v>0</v>
      </c>
      <c r="G158" s="5952">
        <v>12222</v>
      </c>
      <c r="H158" s="5952">
        <v>2778</v>
      </c>
      <c r="I158" s="5953">
        <f t="shared" si="49"/>
        <v>15000</v>
      </c>
    </row>
    <row r="159" spans="1:9" ht="52.5" customHeight="1">
      <c r="A159" s="66"/>
      <c r="B159" s="5949"/>
      <c r="C159" s="5835" t="s">
        <v>223</v>
      </c>
      <c r="D159" s="6430"/>
      <c r="E159" s="5796">
        <v>0</v>
      </c>
      <c r="F159" s="5774">
        <v>0</v>
      </c>
      <c r="G159" s="5774">
        <v>35624</v>
      </c>
      <c r="H159" s="5774">
        <v>16376</v>
      </c>
      <c r="I159" s="6037">
        <f t="shared" si="49"/>
        <v>52000</v>
      </c>
    </row>
    <row r="160" spans="1:9" s="1" customFormat="1">
      <c r="A160" s="66"/>
      <c r="B160" s="6425" t="s">
        <v>45</v>
      </c>
      <c r="C160" s="6426"/>
      <c r="D160" s="5975"/>
      <c r="E160" s="5771">
        <f>SUM(E161:E162)</f>
        <v>0</v>
      </c>
      <c r="F160" s="5771">
        <f>SUM(F161:F162)</f>
        <v>0</v>
      </c>
      <c r="G160" s="5771">
        <f>SUM(G161:G162)</f>
        <v>500000</v>
      </c>
      <c r="H160" s="5771"/>
      <c r="I160" s="6036">
        <f t="shared" si="49"/>
        <v>500000</v>
      </c>
    </row>
    <row r="161" spans="1:9" ht="51">
      <c r="A161" s="66"/>
      <c r="B161" s="6432"/>
      <c r="C161" s="5799" t="s">
        <v>225</v>
      </c>
      <c r="D161" s="5837">
        <v>6208</v>
      </c>
      <c r="E161" s="5796">
        <v>0</v>
      </c>
      <c r="F161" s="5774">
        <v>0</v>
      </c>
      <c r="G161" s="5774">
        <v>398550</v>
      </c>
      <c r="H161" s="5774"/>
      <c r="I161" s="6037">
        <f t="shared" si="49"/>
        <v>398550</v>
      </c>
    </row>
    <row r="162" spans="1:9" ht="39" thickBot="1">
      <c r="A162" s="66"/>
      <c r="B162" s="6433"/>
      <c r="C162" s="6001" t="s">
        <v>226</v>
      </c>
      <c r="D162" s="6002">
        <v>6209</v>
      </c>
      <c r="E162" s="6003">
        <v>0</v>
      </c>
      <c r="F162" s="5998">
        <v>0</v>
      </c>
      <c r="G162" s="5998">
        <v>101450</v>
      </c>
      <c r="H162" s="5998"/>
      <c r="I162" s="6037">
        <f t="shared" si="49"/>
        <v>101450</v>
      </c>
    </row>
    <row r="163" spans="1:9" ht="38.25" customHeight="1" thickBot="1">
      <c r="A163" s="62">
        <v>756</v>
      </c>
      <c r="B163" s="88"/>
      <c r="C163" s="89" t="s">
        <v>91</v>
      </c>
      <c r="D163" s="90"/>
      <c r="E163" s="81">
        <f>SUM(E164,E170)</f>
        <v>569469522</v>
      </c>
      <c r="F163" s="87">
        <f>SUM(F164,F170)</f>
        <v>569469522</v>
      </c>
      <c r="G163" s="87">
        <f>SUM(G164,G170)</f>
        <v>659412946</v>
      </c>
      <c r="H163" s="87">
        <f t="shared" ref="H163:I163" si="50">SUM(H164,H170)</f>
        <v>0</v>
      </c>
      <c r="I163" s="100">
        <f t="shared" si="50"/>
        <v>659412946</v>
      </c>
    </row>
    <row r="164" spans="1:9" ht="29.25" customHeight="1">
      <c r="A164" s="63"/>
      <c r="B164" s="5817">
        <v>75618</v>
      </c>
      <c r="C164" s="5766" t="s">
        <v>92</v>
      </c>
      <c r="D164" s="5766"/>
      <c r="E164" s="5789">
        <f>SUM(E165,E169)</f>
        <v>6119875</v>
      </c>
      <c r="F164" s="5790">
        <f>SUM(F165,F169)</f>
        <v>6119875</v>
      </c>
      <c r="G164" s="5790">
        <f>SUM(G165,G169)</f>
        <v>6042133</v>
      </c>
      <c r="H164" s="5790">
        <f t="shared" ref="H164:I164" si="51">SUM(H165,H169)</f>
        <v>0</v>
      </c>
      <c r="I164" s="5944">
        <f t="shared" si="51"/>
        <v>6042133</v>
      </c>
    </row>
    <row r="165" spans="1:9">
      <c r="A165" s="63"/>
      <c r="B165" s="6385" t="s">
        <v>14</v>
      </c>
      <c r="C165" s="6385"/>
      <c r="D165" s="5976"/>
      <c r="E165" s="5775">
        <f>SUM(E166:E168)</f>
        <v>6119875</v>
      </c>
      <c r="F165" s="5780">
        <f>SUM(F166:F168)</f>
        <v>6119875</v>
      </c>
      <c r="G165" s="5780">
        <f>SUM(G166:G168)</f>
        <v>6042133</v>
      </c>
      <c r="H165" s="5780">
        <f t="shared" ref="H165:I165" si="52">SUM(H166:H168)</f>
        <v>0</v>
      </c>
      <c r="I165" s="6039">
        <f t="shared" si="52"/>
        <v>6042133</v>
      </c>
    </row>
    <row r="166" spans="1:9" ht="25.5">
      <c r="A166" s="63"/>
      <c r="B166" s="6424"/>
      <c r="C166" s="5807" t="s">
        <v>93</v>
      </c>
      <c r="D166" s="5802" t="s">
        <v>94</v>
      </c>
      <c r="E166" s="5796">
        <v>4999875</v>
      </c>
      <c r="F166" s="5796">
        <v>4999875</v>
      </c>
      <c r="G166" s="5774">
        <v>5372933</v>
      </c>
      <c r="H166" s="5774"/>
      <c r="I166" s="6037">
        <f>G166+H166</f>
        <v>5372933</v>
      </c>
    </row>
    <row r="167" spans="1:9" ht="25.5">
      <c r="A167" s="63"/>
      <c r="B167" s="6424"/>
      <c r="C167" s="5799" t="s">
        <v>95</v>
      </c>
      <c r="D167" s="5802" t="s">
        <v>96</v>
      </c>
      <c r="E167" s="5796">
        <v>1105000</v>
      </c>
      <c r="F167" s="5796">
        <v>1105000</v>
      </c>
      <c r="G167" s="5774">
        <v>649200</v>
      </c>
      <c r="H167" s="5774"/>
      <c r="I167" s="6037">
        <f t="shared" ref="I167:I168" si="53">G167+H167</f>
        <v>649200</v>
      </c>
    </row>
    <row r="168" spans="1:9" ht="18.75" customHeight="1">
      <c r="A168" s="63"/>
      <c r="B168" s="6424"/>
      <c r="C168" s="5799" t="s">
        <v>97</v>
      </c>
      <c r="D168" s="5802" t="s">
        <v>17</v>
      </c>
      <c r="E168" s="5796">
        <v>15000</v>
      </c>
      <c r="F168" s="5796">
        <v>15000</v>
      </c>
      <c r="G168" s="5774">
        <v>20000</v>
      </c>
      <c r="H168" s="5774"/>
      <c r="I168" s="6037">
        <f t="shared" si="53"/>
        <v>20000</v>
      </c>
    </row>
    <row r="169" spans="1:9" s="5" customFormat="1">
      <c r="A169" s="63"/>
      <c r="B169" s="6425" t="s">
        <v>18</v>
      </c>
      <c r="C169" s="6426"/>
      <c r="D169" s="5975"/>
      <c r="E169" s="5780">
        <v>0</v>
      </c>
      <c r="F169" s="5780">
        <v>0</v>
      </c>
      <c r="G169" s="5771">
        <v>0</v>
      </c>
      <c r="H169" s="5771">
        <v>0</v>
      </c>
      <c r="I169" s="6036">
        <v>0</v>
      </c>
    </row>
    <row r="170" spans="1:9" s="1" customFormat="1" ht="25.5">
      <c r="A170" s="50"/>
      <c r="B170" s="5805">
        <v>75623</v>
      </c>
      <c r="C170" s="5806" t="s">
        <v>98</v>
      </c>
      <c r="D170" s="5806"/>
      <c r="E170" s="5779">
        <f t="shared" ref="E170:I170" si="54">SUM(E171,E174)</f>
        <v>563349647</v>
      </c>
      <c r="F170" s="5779">
        <f t="shared" si="54"/>
        <v>563349647</v>
      </c>
      <c r="G170" s="5779">
        <f t="shared" si="54"/>
        <v>653370813</v>
      </c>
      <c r="H170" s="5779">
        <f t="shared" si="54"/>
        <v>0</v>
      </c>
      <c r="I170" s="6038">
        <f t="shared" si="54"/>
        <v>653370813</v>
      </c>
    </row>
    <row r="171" spans="1:9" s="1" customFormat="1">
      <c r="A171" s="50"/>
      <c r="B171" s="6425" t="s">
        <v>14</v>
      </c>
      <c r="C171" s="6425"/>
      <c r="D171" s="5974"/>
      <c r="E171" s="5780">
        <f t="shared" ref="E171:F171" si="55">SUM(E172:E173)</f>
        <v>563349647</v>
      </c>
      <c r="F171" s="5780">
        <f t="shared" si="55"/>
        <v>563349647</v>
      </c>
      <c r="G171" s="5780">
        <f t="shared" ref="G171:I171" si="56">SUM(G172:G173)</f>
        <v>653370813</v>
      </c>
      <c r="H171" s="5780">
        <f t="shared" si="56"/>
        <v>0</v>
      </c>
      <c r="I171" s="6039">
        <f t="shared" si="56"/>
        <v>653370813</v>
      </c>
    </row>
    <row r="172" spans="1:9" s="1" customFormat="1">
      <c r="A172" s="50"/>
      <c r="B172" s="6427"/>
      <c r="C172" s="5799" t="s">
        <v>99</v>
      </c>
      <c r="D172" s="5802" t="s">
        <v>100</v>
      </c>
      <c r="E172" s="5796">
        <v>80702910</v>
      </c>
      <c r="F172" s="5796">
        <v>80702910</v>
      </c>
      <c r="G172" s="5774">
        <v>294057727</v>
      </c>
      <c r="H172" s="5774"/>
      <c r="I172" s="6037">
        <f>G172+H172</f>
        <v>294057727</v>
      </c>
    </row>
    <row r="173" spans="1:9" s="1" customFormat="1">
      <c r="A173" s="50"/>
      <c r="B173" s="6427"/>
      <c r="C173" s="5799" t="s">
        <v>101</v>
      </c>
      <c r="D173" s="5802" t="s">
        <v>102</v>
      </c>
      <c r="E173" s="5796">
        <v>482646737</v>
      </c>
      <c r="F173" s="5796">
        <v>482646737</v>
      </c>
      <c r="G173" s="5774">
        <v>359313086</v>
      </c>
      <c r="H173" s="5774"/>
      <c r="I173" s="6037">
        <f>G173+H173</f>
        <v>359313086</v>
      </c>
    </row>
    <row r="174" spans="1:9" s="1" customFormat="1" ht="16.5" customHeight="1" thickBot="1">
      <c r="A174" s="50"/>
      <c r="B174" s="6428" t="s">
        <v>18</v>
      </c>
      <c r="C174" s="6429"/>
      <c r="D174" s="6004"/>
      <c r="E174" s="5992">
        <v>0</v>
      </c>
      <c r="F174" s="5992">
        <v>0</v>
      </c>
      <c r="G174" s="5990">
        <v>0</v>
      </c>
      <c r="H174" s="5990">
        <v>0</v>
      </c>
      <c r="I174" s="5991">
        <v>0</v>
      </c>
    </row>
    <row r="175" spans="1:9" s="1" customFormat="1" ht="15.95" customHeight="1" thickBot="1">
      <c r="A175" s="5982">
        <v>758</v>
      </c>
      <c r="B175" s="82"/>
      <c r="C175" s="83" t="s">
        <v>103</v>
      </c>
      <c r="D175" s="83"/>
      <c r="E175" s="81" t="e">
        <f>SUM(#REF!,E176,#REF!,#REF!,E180,#REF!,#REF!,#REF!,#REF!,E184,E191,E201)</f>
        <v>#REF!</v>
      </c>
      <c r="F175" s="81" t="e">
        <f>SUM(#REF!,F176,#REF!,#REF!,F180,#REF!,#REF!,#REF!,#REF!,F184,F191,F201)</f>
        <v>#REF!</v>
      </c>
      <c r="G175" s="81" t="e">
        <f>SUM(#REF!,G176,#REF!,#REF!,G180,#REF!,#REF!,#REF!,#REF!,G184,G191,G201)</f>
        <v>#REF!</v>
      </c>
      <c r="H175" s="81" t="e">
        <f>SUM(#REF!,H176,#REF!,#REF!,H180,#REF!,#REF!,#REF!,#REF!,H184,H191,H201)</f>
        <v>#REF!</v>
      </c>
      <c r="I175" s="102">
        <f>SUM(I176,I180,I184,I191,I201)</f>
        <v>1176121818</v>
      </c>
    </row>
    <row r="176" spans="1:9" s="1" customFormat="1" ht="26.25" customHeight="1">
      <c r="A176" s="68"/>
      <c r="B176" s="5838">
        <v>75802</v>
      </c>
      <c r="C176" s="5839" t="s">
        <v>105</v>
      </c>
      <c r="D176" s="5839"/>
      <c r="E176" s="5779" t="e">
        <f>SUM(E177,E179)</f>
        <v>#REF!</v>
      </c>
      <c r="F176" s="5779" t="e">
        <f>SUM(F177,F179)</f>
        <v>#REF!</v>
      </c>
      <c r="G176" s="5779" t="e">
        <f t="shared" ref="G176:I176" si="57">SUM(G177,G179)</f>
        <v>#REF!</v>
      </c>
      <c r="H176" s="5779" t="e">
        <f>SUM(H177,H179)</f>
        <v>#REF!</v>
      </c>
      <c r="I176" s="6038">
        <f t="shared" si="57"/>
        <v>642028328</v>
      </c>
    </row>
    <row r="177" spans="1:78" s="1" customFormat="1" ht="15.75" customHeight="1">
      <c r="A177" s="68"/>
      <c r="B177" s="6400" t="s">
        <v>14</v>
      </c>
      <c r="C177" s="6400"/>
      <c r="D177" s="5966"/>
      <c r="E177" s="5780">
        <f>E178</f>
        <v>0</v>
      </c>
      <c r="F177" s="5780">
        <f t="shared" ref="F177:I177" si="58">F178</f>
        <v>0</v>
      </c>
      <c r="G177" s="5780">
        <f t="shared" si="58"/>
        <v>0</v>
      </c>
      <c r="H177" s="5780">
        <f t="shared" si="58"/>
        <v>642028328</v>
      </c>
      <c r="I177" s="6039">
        <f t="shared" si="58"/>
        <v>642028328</v>
      </c>
    </row>
    <row r="178" spans="1:78" s="42" customFormat="1" ht="15.75" customHeight="1">
      <c r="A178" s="68"/>
      <c r="B178" s="5840"/>
      <c r="C178" s="5841" t="s">
        <v>104</v>
      </c>
      <c r="D178" s="5842">
        <v>2920</v>
      </c>
      <c r="E178" s="5828">
        <v>0</v>
      </c>
      <c r="F178" s="5828">
        <v>0</v>
      </c>
      <c r="G178" s="5828">
        <v>0</v>
      </c>
      <c r="H178" s="5828">
        <v>642028328</v>
      </c>
      <c r="I178" s="6048">
        <f>G178+H178</f>
        <v>642028328</v>
      </c>
    </row>
    <row r="179" spans="1:78" s="1" customFormat="1" ht="15.75" customHeight="1">
      <c r="A179" s="68"/>
      <c r="B179" s="6400" t="s">
        <v>18</v>
      </c>
      <c r="C179" s="6400"/>
      <c r="D179" s="5843"/>
      <c r="E179" s="5780" t="e">
        <f>SUM(#REF!)</f>
        <v>#REF!</v>
      </c>
      <c r="F179" s="5780" t="e">
        <f>SUM(#REF!)</f>
        <v>#REF!</v>
      </c>
      <c r="G179" s="5780" t="e">
        <f>SUM(#REF!)</f>
        <v>#REF!</v>
      </c>
      <c r="H179" s="5780" t="e">
        <f>SUM(#REF!)</f>
        <v>#REF!</v>
      </c>
      <c r="I179" s="6039">
        <v>0</v>
      </c>
    </row>
    <row r="180" spans="1:78" s="1" customFormat="1">
      <c r="A180" s="68"/>
      <c r="B180" s="5838">
        <v>75814</v>
      </c>
      <c r="C180" s="5839" t="s">
        <v>106</v>
      </c>
      <c r="D180" s="5839"/>
      <c r="E180" s="5779">
        <f>SUM(E183,E181)</f>
        <v>10000000</v>
      </c>
      <c r="F180" s="5779">
        <f>SUM(F183,F181)</f>
        <v>24535577</v>
      </c>
      <c r="G180" s="5779">
        <f>SUM(G183,G181)</f>
        <v>10000000</v>
      </c>
      <c r="H180" s="5779">
        <f>SUM(H183,H181)</f>
        <v>0</v>
      </c>
      <c r="I180" s="6038">
        <f>SUM(I183,I181)</f>
        <v>10000000</v>
      </c>
    </row>
    <row r="181" spans="1:78" s="1" customFormat="1">
      <c r="A181" s="68"/>
      <c r="B181" s="6400" t="s">
        <v>14</v>
      </c>
      <c r="C181" s="6400"/>
      <c r="D181" s="5966"/>
      <c r="E181" s="5780">
        <f>SUM(E182:E182)</f>
        <v>10000000</v>
      </c>
      <c r="F181" s="5780">
        <f>SUM(F182:F182)</f>
        <v>24535577</v>
      </c>
      <c r="G181" s="5780">
        <f>SUM(G182:G182)</f>
        <v>10000000</v>
      </c>
      <c r="H181" s="5780">
        <f>SUM(H182:H182)</f>
        <v>0</v>
      </c>
      <c r="I181" s="6039">
        <f>SUM(I182:I182)</f>
        <v>10000000</v>
      </c>
    </row>
    <row r="182" spans="1:78" s="24" customFormat="1" ht="33" customHeight="1">
      <c r="A182" s="69"/>
      <c r="B182" s="5844"/>
      <c r="C182" s="5845" t="s">
        <v>107</v>
      </c>
      <c r="D182" s="5846" t="s">
        <v>28</v>
      </c>
      <c r="E182" s="5773">
        <v>10000000</v>
      </c>
      <c r="F182" s="5811">
        <v>24535577</v>
      </c>
      <c r="G182" s="5813">
        <v>10000000</v>
      </c>
      <c r="H182" s="5813"/>
      <c r="I182" s="6045">
        <f>G182+H182</f>
        <v>10000000</v>
      </c>
    </row>
    <row r="183" spans="1:78" s="1" customFormat="1">
      <c r="A183" s="68"/>
      <c r="B183" s="6400" t="s">
        <v>18</v>
      </c>
      <c r="C183" s="6400"/>
      <c r="D183" s="5966"/>
      <c r="E183" s="5780">
        <v>0</v>
      </c>
      <c r="F183" s="5780">
        <v>0</v>
      </c>
      <c r="G183" s="5771">
        <v>0</v>
      </c>
      <c r="H183" s="5771">
        <v>0</v>
      </c>
      <c r="I183" s="6036">
        <v>0</v>
      </c>
    </row>
    <row r="184" spans="1:78" s="9" customFormat="1" ht="28.5" customHeight="1">
      <c r="A184" s="39"/>
      <c r="B184" s="5838">
        <v>75865</v>
      </c>
      <c r="C184" s="5839" t="s">
        <v>171</v>
      </c>
      <c r="D184" s="5839"/>
      <c r="E184" s="5779">
        <f>SUM(E185,E188)</f>
        <v>124388745</v>
      </c>
      <c r="F184" s="5779">
        <f>SUM(F185,F188)</f>
        <v>131139208</v>
      </c>
      <c r="G184" s="5779">
        <f>SUM(G185,G188)</f>
        <v>292976591</v>
      </c>
      <c r="H184" s="5779">
        <f>SUM(H185,H188)</f>
        <v>2400766</v>
      </c>
      <c r="I184" s="6038">
        <f>SUM(I185,I188)</f>
        <v>295377357</v>
      </c>
    </row>
    <row r="185" spans="1:78" s="15" customFormat="1" ht="15" customHeight="1">
      <c r="A185" s="39"/>
      <c r="B185" s="6400" t="s">
        <v>14</v>
      </c>
      <c r="C185" s="6400"/>
      <c r="D185" s="5966"/>
      <c r="E185" s="5771">
        <f>SUM(E186:E187)</f>
        <v>64283999</v>
      </c>
      <c r="F185" s="5771">
        <f>SUM(F186:F187)</f>
        <v>66398770</v>
      </c>
      <c r="G185" s="5771">
        <f>SUM(G186:G187)</f>
        <v>72601952</v>
      </c>
      <c r="H185" s="5771">
        <f>SUM(H186:H187)</f>
        <v>1515356</v>
      </c>
      <c r="I185" s="6036">
        <f>SUM(I186:I187)</f>
        <v>74117308</v>
      </c>
    </row>
    <row r="186" spans="1:78" s="9" customFormat="1" ht="39" customHeight="1">
      <c r="A186" s="70"/>
      <c r="B186" s="6412"/>
      <c r="C186" s="5969" t="s">
        <v>185</v>
      </c>
      <c r="D186" s="5847">
        <v>2057</v>
      </c>
      <c r="E186" s="5774">
        <v>7600000</v>
      </c>
      <c r="F186" s="5848">
        <v>9911971</v>
      </c>
      <c r="G186" s="5774">
        <v>8426952</v>
      </c>
      <c r="H186" s="5774">
        <f>1000000+515356</f>
        <v>1515356</v>
      </c>
      <c r="I186" s="6037">
        <f t="shared" ref="I186:I187" si="59">G186+H186</f>
        <v>9942308</v>
      </c>
      <c r="J186" s="11"/>
    </row>
    <row r="187" spans="1:78" s="16" customFormat="1" ht="27" customHeight="1">
      <c r="A187" s="5958"/>
      <c r="B187" s="6412"/>
      <c r="C187" s="5849" t="s">
        <v>193</v>
      </c>
      <c r="D187" s="5842">
        <v>2058</v>
      </c>
      <c r="E187" s="5774">
        <v>56683999</v>
      </c>
      <c r="F187" s="5774">
        <v>56486799</v>
      </c>
      <c r="G187" s="5774">
        <v>64175000</v>
      </c>
      <c r="H187" s="5774"/>
      <c r="I187" s="6037">
        <f t="shared" si="59"/>
        <v>64175000</v>
      </c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</row>
    <row r="188" spans="1:78" s="9" customFormat="1">
      <c r="A188" s="39"/>
      <c r="B188" s="6423" t="s">
        <v>45</v>
      </c>
      <c r="C188" s="6423"/>
      <c r="D188" s="5955"/>
      <c r="E188" s="5956">
        <f>SUM(E189:E190)</f>
        <v>60104746</v>
      </c>
      <c r="F188" s="5956">
        <f>SUM(F189:F190)</f>
        <v>64740438</v>
      </c>
      <c r="G188" s="5956">
        <f>SUM(G189:G190)</f>
        <v>220374639</v>
      </c>
      <c r="H188" s="5956">
        <f>SUM(H189:H190)</f>
        <v>885410</v>
      </c>
      <c r="I188" s="5957">
        <f>SUM(I189:I190)</f>
        <v>221260049</v>
      </c>
    </row>
    <row r="189" spans="1:78" s="1" customFormat="1" ht="51">
      <c r="A189" s="51"/>
      <c r="B189" s="6421"/>
      <c r="C189" s="5970" t="s">
        <v>219</v>
      </c>
      <c r="D189" s="5851">
        <v>6257</v>
      </c>
      <c r="E189" s="5852">
        <v>0</v>
      </c>
      <c r="F189" s="5811">
        <v>0</v>
      </c>
      <c r="G189" s="5811">
        <v>57402200</v>
      </c>
      <c r="H189" s="5811"/>
      <c r="I189" s="6044">
        <f>G189+H189</f>
        <v>57402200</v>
      </c>
    </row>
    <row r="190" spans="1:78" s="1" customFormat="1" ht="44.25" customHeight="1">
      <c r="A190" s="51"/>
      <c r="B190" s="6421"/>
      <c r="C190" s="5969" t="s">
        <v>185</v>
      </c>
      <c r="D190" s="5804">
        <v>6257</v>
      </c>
      <c r="E190" s="5853">
        <v>60104746</v>
      </c>
      <c r="F190" s="5774">
        <v>64740438</v>
      </c>
      <c r="G190" s="5774">
        <v>162972439</v>
      </c>
      <c r="H190" s="5774">
        <v>885410</v>
      </c>
      <c r="I190" s="6044">
        <f t="shared" ref="I190" si="60">G190+H190</f>
        <v>163857849</v>
      </c>
    </row>
    <row r="191" spans="1:78" s="9" customFormat="1" ht="28.5" customHeight="1">
      <c r="A191" s="39"/>
      <c r="B191" s="5854">
        <v>75866</v>
      </c>
      <c r="C191" s="5855" t="s">
        <v>186</v>
      </c>
      <c r="D191" s="5855"/>
      <c r="E191" s="5779">
        <f>SUM(E192,E198)</f>
        <v>110247681</v>
      </c>
      <c r="F191" s="5779">
        <f>SUM(F192,F198)</f>
        <v>97136842</v>
      </c>
      <c r="G191" s="5779">
        <f>SUM(G192,G198)</f>
        <v>214711380</v>
      </c>
      <c r="H191" s="5779">
        <f t="shared" ref="H191:I191" si="61">SUM(H192,H198)</f>
        <v>0</v>
      </c>
      <c r="I191" s="6038">
        <f t="shared" si="61"/>
        <v>214711380</v>
      </c>
    </row>
    <row r="192" spans="1:78" s="15" customFormat="1" ht="15" customHeight="1">
      <c r="A192" s="39"/>
      <c r="B192" s="6395" t="s">
        <v>14</v>
      </c>
      <c r="C192" s="6395"/>
      <c r="D192" s="5964"/>
      <c r="E192" s="5771">
        <f>SUM(E193:E197)</f>
        <v>107939706</v>
      </c>
      <c r="F192" s="5771">
        <f t="shared" ref="F192:I192" si="62">SUM(F193:F197)</f>
        <v>86904288</v>
      </c>
      <c r="G192" s="5771">
        <f t="shared" si="62"/>
        <v>201245276</v>
      </c>
      <c r="H192" s="5771">
        <f t="shared" si="62"/>
        <v>0</v>
      </c>
      <c r="I192" s="6036">
        <f t="shared" si="62"/>
        <v>201245276</v>
      </c>
    </row>
    <row r="193" spans="1:78" s="23" customFormat="1" ht="38.25">
      <c r="A193" s="71"/>
      <c r="B193" s="6422"/>
      <c r="C193" s="5856" t="s">
        <v>191</v>
      </c>
      <c r="D193" s="5972">
        <v>2007</v>
      </c>
      <c r="E193" s="5774">
        <v>27269181</v>
      </c>
      <c r="F193" s="5774">
        <v>19084310</v>
      </c>
      <c r="G193" s="5774">
        <v>17713947</v>
      </c>
      <c r="H193" s="5774"/>
      <c r="I193" s="6037">
        <f>G193+H193</f>
        <v>17713947</v>
      </c>
    </row>
    <row r="194" spans="1:78" s="9" customFormat="1" ht="38.25">
      <c r="A194" s="70"/>
      <c r="B194" s="6422"/>
      <c r="C194" s="5856" t="s">
        <v>187</v>
      </c>
      <c r="D194" s="5972">
        <v>2009</v>
      </c>
      <c r="E194" s="5774">
        <v>24494580</v>
      </c>
      <c r="F194" s="5848">
        <v>24753406</v>
      </c>
      <c r="G194" s="5774">
        <v>49850569</v>
      </c>
      <c r="H194" s="5774"/>
      <c r="I194" s="6037">
        <f t="shared" ref="I194:I197" si="63">G194+H194</f>
        <v>49850569</v>
      </c>
    </row>
    <row r="195" spans="1:78" s="9" customFormat="1" ht="38.25">
      <c r="A195" s="70"/>
      <c r="B195" s="6422"/>
      <c r="C195" s="5856" t="s">
        <v>185</v>
      </c>
      <c r="D195" s="5972">
        <v>2057</v>
      </c>
      <c r="E195" s="5774">
        <v>33822525</v>
      </c>
      <c r="F195" s="5848">
        <v>21371369</v>
      </c>
      <c r="G195" s="5774">
        <v>105220329</v>
      </c>
      <c r="H195" s="5774"/>
      <c r="I195" s="6037">
        <f t="shared" si="63"/>
        <v>105220329</v>
      </c>
    </row>
    <row r="196" spans="1:78" s="9" customFormat="1" ht="25.5">
      <c r="A196" s="70"/>
      <c r="B196" s="6422"/>
      <c r="C196" s="5786" t="s">
        <v>194</v>
      </c>
      <c r="D196" s="5972">
        <v>2058</v>
      </c>
      <c r="E196" s="5774">
        <v>20482000</v>
      </c>
      <c r="F196" s="5848">
        <v>20372775</v>
      </c>
      <c r="G196" s="5774">
        <v>22272000</v>
      </c>
      <c r="H196" s="5774"/>
      <c r="I196" s="6037">
        <f t="shared" si="63"/>
        <v>22272000</v>
      </c>
    </row>
    <row r="197" spans="1:78" s="17" customFormat="1" ht="38.25">
      <c r="A197" s="39"/>
      <c r="B197" s="6422"/>
      <c r="C197" s="5856" t="s">
        <v>192</v>
      </c>
      <c r="D197" s="5857">
        <v>2059</v>
      </c>
      <c r="E197" s="5774">
        <v>1871420</v>
      </c>
      <c r="F197" s="5774">
        <v>1322428</v>
      </c>
      <c r="G197" s="5774">
        <v>6188431</v>
      </c>
      <c r="H197" s="5774"/>
      <c r="I197" s="6037">
        <f t="shared" si="63"/>
        <v>6188431</v>
      </c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</row>
    <row r="198" spans="1:78" s="9" customFormat="1">
      <c r="A198" s="39"/>
      <c r="B198" s="6395" t="s">
        <v>45</v>
      </c>
      <c r="C198" s="6395"/>
      <c r="D198" s="5858"/>
      <c r="E198" s="5780">
        <f>SUM(E199:E200)</f>
        <v>2307975</v>
      </c>
      <c r="F198" s="5780">
        <f>SUM(F199:F200)</f>
        <v>10232554</v>
      </c>
      <c r="G198" s="5780">
        <f>SUM(G199:G200)</f>
        <v>13466104</v>
      </c>
      <c r="H198" s="5780">
        <f>SUM(H199:H200)</f>
        <v>0</v>
      </c>
      <c r="I198" s="6039">
        <f>SUM(I199:I200)</f>
        <v>13466104</v>
      </c>
    </row>
    <row r="199" spans="1:78" s="9" customFormat="1" ht="38.25">
      <c r="A199" s="39"/>
      <c r="B199" s="6404"/>
      <c r="C199" s="5856" t="s">
        <v>185</v>
      </c>
      <c r="D199" s="5972">
        <v>6207</v>
      </c>
      <c r="E199" s="5848">
        <v>462975</v>
      </c>
      <c r="F199" s="5848">
        <v>8861114</v>
      </c>
      <c r="G199" s="5859">
        <v>7801104</v>
      </c>
      <c r="H199" s="5859"/>
      <c r="I199" s="6301">
        <f>G199+H199</f>
        <v>7801104</v>
      </c>
    </row>
    <row r="200" spans="1:78" s="9" customFormat="1" ht="38.25">
      <c r="A200" s="39"/>
      <c r="B200" s="6404"/>
      <c r="C200" s="5856" t="s">
        <v>187</v>
      </c>
      <c r="D200" s="5857">
        <v>6209</v>
      </c>
      <c r="E200" s="5774">
        <v>1845000</v>
      </c>
      <c r="F200" s="5774">
        <v>1371440</v>
      </c>
      <c r="G200" s="5774">
        <v>5665000</v>
      </c>
      <c r="H200" s="5774"/>
      <c r="I200" s="6301">
        <f t="shared" ref="I200" si="64">G200+H200</f>
        <v>5665000</v>
      </c>
    </row>
    <row r="201" spans="1:78" s="9" customFormat="1">
      <c r="A201" s="39"/>
      <c r="B201" s="5854">
        <v>75867</v>
      </c>
      <c r="C201" s="5855" t="s">
        <v>217</v>
      </c>
      <c r="D201" s="5855"/>
      <c r="E201" s="5778">
        <f>SUM(E202,E207)</f>
        <v>0</v>
      </c>
      <c r="F201" s="5778">
        <f>SUM(F202,F207)</f>
        <v>0</v>
      </c>
      <c r="G201" s="5778">
        <f>SUM(G202,G207)</f>
        <v>10032410</v>
      </c>
      <c r="H201" s="5778">
        <f>SUM(H202,H207)</f>
        <v>3972343</v>
      </c>
      <c r="I201" s="6042">
        <f>SUM(I202,I207)</f>
        <v>14004753</v>
      </c>
    </row>
    <row r="202" spans="1:78" s="15" customFormat="1">
      <c r="A202" s="39"/>
      <c r="B202" s="6395" t="s">
        <v>14</v>
      </c>
      <c r="C202" s="6395"/>
      <c r="D202" s="5964"/>
      <c r="E202" s="5770">
        <f>SUM(E203:E206)</f>
        <v>0</v>
      </c>
      <c r="F202" s="5770">
        <f t="shared" ref="F202:I202" si="65">SUM(F203:F206)</f>
        <v>0</v>
      </c>
      <c r="G202" s="5770">
        <f t="shared" si="65"/>
        <v>7532410</v>
      </c>
      <c r="H202" s="5770">
        <f t="shared" si="65"/>
        <v>3972343</v>
      </c>
      <c r="I202" s="6047">
        <f t="shared" si="65"/>
        <v>11504753</v>
      </c>
    </row>
    <row r="203" spans="1:78" s="15" customFormat="1">
      <c r="A203" s="39"/>
      <c r="B203" s="6415"/>
      <c r="C203" s="6417" t="s">
        <v>269</v>
      </c>
      <c r="D203" s="6005">
        <v>2007</v>
      </c>
      <c r="E203" s="5811">
        <v>0</v>
      </c>
      <c r="F203" s="5811">
        <v>0</v>
      </c>
      <c r="G203" s="5811">
        <v>0</v>
      </c>
      <c r="H203" s="5811">
        <v>3785275</v>
      </c>
      <c r="I203" s="6044">
        <f>H203+G203</f>
        <v>3785275</v>
      </c>
    </row>
    <row r="204" spans="1:78" s="15" customFormat="1" ht="24.75" customHeight="1">
      <c r="A204" s="39"/>
      <c r="B204" s="6416"/>
      <c r="C204" s="6418"/>
      <c r="D204" s="5972">
        <v>2057</v>
      </c>
      <c r="E204" s="5811">
        <v>0</v>
      </c>
      <c r="F204" s="5811">
        <v>0</v>
      </c>
      <c r="G204" s="5811">
        <v>0</v>
      </c>
      <c r="H204" s="5811">
        <v>187068</v>
      </c>
      <c r="I204" s="6044">
        <f>H204+G204</f>
        <v>187068</v>
      </c>
    </row>
    <row r="205" spans="1:78" s="9" customFormat="1" ht="51">
      <c r="A205" s="70"/>
      <c r="B205" s="6416"/>
      <c r="C205" s="5856" t="s">
        <v>215</v>
      </c>
      <c r="D205" s="6419">
        <v>2057</v>
      </c>
      <c r="E205" s="5811">
        <v>0</v>
      </c>
      <c r="F205" s="5774">
        <v>0</v>
      </c>
      <c r="G205" s="5774">
        <v>1352178</v>
      </c>
      <c r="H205" s="5774"/>
      <c r="I205" s="6037">
        <f>G205+H205</f>
        <v>1352178</v>
      </c>
    </row>
    <row r="206" spans="1:78" s="9" customFormat="1" ht="63.75">
      <c r="A206" s="5860"/>
      <c r="B206" s="6416"/>
      <c r="C206" s="5836" t="s">
        <v>188</v>
      </c>
      <c r="D206" s="6420"/>
      <c r="E206" s="5811">
        <v>0</v>
      </c>
      <c r="F206" s="5774">
        <v>0</v>
      </c>
      <c r="G206" s="5774">
        <v>6180232</v>
      </c>
      <c r="H206" s="5774"/>
      <c r="I206" s="6037">
        <f>G206+H206</f>
        <v>6180232</v>
      </c>
    </row>
    <row r="207" spans="1:78" s="9" customFormat="1">
      <c r="A207" s="39"/>
      <c r="B207" s="6395" t="s">
        <v>45</v>
      </c>
      <c r="C207" s="6395"/>
      <c r="D207" s="5858"/>
      <c r="E207" s="5775">
        <f>SUM(E208)</f>
        <v>0</v>
      </c>
      <c r="F207" s="5775">
        <f t="shared" ref="F207:I207" si="66">SUM(F208)</f>
        <v>0</v>
      </c>
      <c r="G207" s="5775">
        <f t="shared" si="66"/>
        <v>2500000</v>
      </c>
      <c r="H207" s="5775">
        <f t="shared" si="66"/>
        <v>0</v>
      </c>
      <c r="I207" s="6041">
        <f t="shared" si="66"/>
        <v>2500000</v>
      </c>
    </row>
    <row r="208" spans="1:78" s="9" customFormat="1" ht="64.5" thickBot="1">
      <c r="A208" s="70"/>
      <c r="B208" s="6006"/>
      <c r="C208" s="6007" t="s">
        <v>188</v>
      </c>
      <c r="D208" s="6005">
        <v>6257</v>
      </c>
      <c r="E208" s="6008">
        <v>0</v>
      </c>
      <c r="F208" s="6008">
        <v>0</v>
      </c>
      <c r="G208" s="6008">
        <v>2500000</v>
      </c>
      <c r="H208" s="6008"/>
      <c r="I208" s="6009">
        <f>G208+H208</f>
        <v>2500000</v>
      </c>
    </row>
    <row r="209" spans="1:9" ht="15.95" customHeight="1" thickBot="1">
      <c r="A209" s="5982">
        <v>801</v>
      </c>
      <c r="B209" s="82"/>
      <c r="C209" s="83" t="s">
        <v>108</v>
      </c>
      <c r="D209" s="83"/>
      <c r="E209" s="81" t="e">
        <f>SUM(E210,E214,#REF!,E218,E225,E232)</f>
        <v>#REF!</v>
      </c>
      <c r="F209" s="81" t="e">
        <f>SUM(F210,F214,#REF!,F218,F225,F232)</f>
        <v>#REF!</v>
      </c>
      <c r="G209" s="81" t="e">
        <f>SUM(G210,G214,#REF!,G218,G225,G232)</f>
        <v>#REF!</v>
      </c>
      <c r="H209" s="81" t="e">
        <f>SUM(H210,H214,#REF!,H218,H225,H232)</f>
        <v>#REF!</v>
      </c>
      <c r="I209" s="102">
        <f>SUM(I210,I214,I218,I225,I232)</f>
        <v>389271</v>
      </c>
    </row>
    <row r="210" spans="1:9" s="1" customFormat="1">
      <c r="A210" s="41"/>
      <c r="B210" s="5861">
        <v>80102</v>
      </c>
      <c r="C210" s="5862" t="s">
        <v>109</v>
      </c>
      <c r="D210" s="5862"/>
      <c r="E210" s="5790">
        <f>SUM(E211,E213)</f>
        <v>2800</v>
      </c>
      <c r="F210" s="5790">
        <f>SUM(F211,F213)</f>
        <v>2800</v>
      </c>
      <c r="G210" s="5790">
        <f>SUM(G211,G213)</f>
        <v>2800</v>
      </c>
      <c r="H210" s="5790">
        <f t="shared" ref="H210:I210" si="67">SUM(H211,H213)</f>
        <v>0</v>
      </c>
      <c r="I210" s="5944">
        <f t="shared" si="67"/>
        <v>2800</v>
      </c>
    </row>
    <row r="211" spans="1:9" s="1" customFormat="1">
      <c r="A211" s="41"/>
      <c r="B211" s="6400" t="s">
        <v>14</v>
      </c>
      <c r="C211" s="6400"/>
      <c r="D211" s="5966"/>
      <c r="E211" s="5780">
        <f>SUM(E212:E212)</f>
        <v>2800</v>
      </c>
      <c r="F211" s="5780">
        <f>SUM(F212:F212)</f>
        <v>2800</v>
      </c>
      <c r="G211" s="5780">
        <f>SUM(G212:G212)</f>
        <v>2800</v>
      </c>
      <c r="H211" s="5780">
        <f t="shared" ref="H211:I211" si="68">SUM(H212:H212)</f>
        <v>0</v>
      </c>
      <c r="I211" s="6039">
        <f t="shared" si="68"/>
        <v>2800</v>
      </c>
    </row>
    <row r="212" spans="1:9" s="1" customFormat="1">
      <c r="A212" s="41"/>
      <c r="B212" s="5863"/>
      <c r="C212" s="5841" t="s">
        <v>110</v>
      </c>
      <c r="D212" s="5801" t="s">
        <v>17</v>
      </c>
      <c r="E212" s="5796">
        <v>2800</v>
      </c>
      <c r="F212" s="5774">
        <v>2800</v>
      </c>
      <c r="G212" s="5774">
        <v>2800</v>
      </c>
      <c r="H212" s="5774"/>
      <c r="I212" s="6037">
        <f>G212+H212</f>
        <v>2800</v>
      </c>
    </row>
    <row r="213" spans="1:9" s="1" customFormat="1">
      <c r="A213" s="41"/>
      <c r="B213" s="6400" t="s">
        <v>18</v>
      </c>
      <c r="C213" s="6400"/>
      <c r="D213" s="5966"/>
      <c r="E213" s="5780">
        <v>0</v>
      </c>
      <c r="F213" s="5780">
        <v>0</v>
      </c>
      <c r="G213" s="5771">
        <v>0</v>
      </c>
      <c r="H213" s="5771">
        <v>0</v>
      </c>
      <c r="I213" s="6036">
        <v>0</v>
      </c>
    </row>
    <row r="214" spans="1:9" ht="15.75" customHeight="1">
      <c r="A214" s="72"/>
      <c r="B214" s="5854">
        <v>80116</v>
      </c>
      <c r="C214" s="5864" t="s">
        <v>111</v>
      </c>
      <c r="D214" s="5864"/>
      <c r="E214" s="5778">
        <v>0</v>
      </c>
      <c r="F214" s="5779">
        <f>SUM(F215,F217)</f>
        <v>0</v>
      </c>
      <c r="G214" s="5779">
        <f>SUM(G215,G217)</f>
        <v>7150</v>
      </c>
      <c r="H214" s="5779">
        <f>SUM(H215,H217)</f>
        <v>0</v>
      </c>
      <c r="I214" s="6038">
        <f>SUM(I215,I217)</f>
        <v>7150</v>
      </c>
    </row>
    <row r="215" spans="1:9" ht="15" customHeight="1">
      <c r="A215" s="72"/>
      <c r="B215" s="6395" t="s">
        <v>14</v>
      </c>
      <c r="C215" s="6395"/>
      <c r="D215" s="5964"/>
      <c r="E215" s="5775">
        <v>0</v>
      </c>
      <c r="F215" s="5780">
        <f>SUM(F216:F216)</f>
        <v>0</v>
      </c>
      <c r="G215" s="5780">
        <f>SUM(G216:G216)</f>
        <v>7150</v>
      </c>
      <c r="H215" s="5780">
        <f>SUM(H216:H216)</f>
        <v>0</v>
      </c>
      <c r="I215" s="6039">
        <f>SUM(I216:I216)</f>
        <v>7150</v>
      </c>
    </row>
    <row r="216" spans="1:9" ht="15" customHeight="1">
      <c r="A216" s="72"/>
      <c r="B216" s="6010"/>
      <c r="C216" s="5841" t="s">
        <v>110</v>
      </c>
      <c r="D216" s="5772" t="s">
        <v>17</v>
      </c>
      <c r="E216" s="5773">
        <v>0</v>
      </c>
      <c r="F216" s="5774">
        <v>0</v>
      </c>
      <c r="G216" s="5774">
        <v>7150</v>
      </c>
      <c r="H216" s="5811"/>
      <c r="I216" s="6037">
        <f>G216+H216</f>
        <v>7150</v>
      </c>
    </row>
    <row r="217" spans="1:9" ht="15.75" customHeight="1">
      <c r="A217" s="5959"/>
      <c r="B217" s="6395" t="s">
        <v>18</v>
      </c>
      <c r="C217" s="6395"/>
      <c r="D217" s="5964"/>
      <c r="E217" s="5775">
        <v>0</v>
      </c>
      <c r="F217" s="5775">
        <v>0</v>
      </c>
      <c r="G217" s="5775">
        <v>0</v>
      </c>
      <c r="H217" s="5775">
        <v>0</v>
      </c>
      <c r="I217" s="6041">
        <v>0</v>
      </c>
    </row>
    <row r="218" spans="1:9" s="1" customFormat="1" ht="15" customHeight="1">
      <c r="A218" s="41"/>
      <c r="B218" s="5861">
        <v>80146</v>
      </c>
      <c r="C218" s="5862" t="s">
        <v>113</v>
      </c>
      <c r="D218" s="5862"/>
      <c r="E218" s="5790">
        <f>SUM(E219,E224)</f>
        <v>8809</v>
      </c>
      <c r="F218" s="5790">
        <f>SUM(F219,F224)</f>
        <v>40837</v>
      </c>
      <c r="G218" s="5790">
        <f>SUM(G219,G224)</f>
        <v>115963</v>
      </c>
      <c r="H218" s="5790">
        <f>SUM(H219,H224)</f>
        <v>196986</v>
      </c>
      <c r="I218" s="5944">
        <f>SUM(I219,I224)</f>
        <v>312949</v>
      </c>
    </row>
    <row r="219" spans="1:9" s="1" customFormat="1" ht="15" customHeight="1">
      <c r="A219" s="41"/>
      <c r="B219" s="6400" t="s">
        <v>14</v>
      </c>
      <c r="C219" s="6400"/>
      <c r="D219" s="5866"/>
      <c r="E219" s="5780">
        <f>SUM(E220:E223)</f>
        <v>8809</v>
      </c>
      <c r="F219" s="5780">
        <f>SUM(F220:F223)</f>
        <v>40837</v>
      </c>
      <c r="G219" s="5780">
        <f>SUM(G220:G223)</f>
        <v>115963</v>
      </c>
      <c r="H219" s="5780">
        <f>SUM(H220:H223)</f>
        <v>196986</v>
      </c>
      <c r="I219" s="6039">
        <f>SUM(I220:I223)</f>
        <v>312949</v>
      </c>
    </row>
    <row r="220" spans="1:9" s="1" customFormat="1" ht="15" customHeight="1">
      <c r="A220" s="41"/>
      <c r="B220" s="6412"/>
      <c r="C220" s="6413" t="s">
        <v>110</v>
      </c>
      <c r="D220" s="5867" t="s">
        <v>15</v>
      </c>
      <c r="E220" s="5796">
        <v>5973</v>
      </c>
      <c r="F220" s="5774">
        <v>5973</v>
      </c>
      <c r="G220" s="5774">
        <v>2836</v>
      </c>
      <c r="H220" s="5774"/>
      <c r="I220" s="6037">
        <f>G220+H220</f>
        <v>2836</v>
      </c>
    </row>
    <row r="221" spans="1:9" s="1" customFormat="1" ht="15" customHeight="1">
      <c r="A221" s="41"/>
      <c r="B221" s="6412"/>
      <c r="C221" s="6413"/>
      <c r="D221" s="5867" t="s">
        <v>17</v>
      </c>
      <c r="E221" s="5796">
        <v>2836</v>
      </c>
      <c r="F221" s="5774">
        <v>2836</v>
      </c>
      <c r="G221" s="5774">
        <v>6039</v>
      </c>
      <c r="H221" s="5774"/>
      <c r="I221" s="6037">
        <f t="shared" ref="I221:I223" si="69">G221+H221</f>
        <v>6039</v>
      </c>
    </row>
    <row r="222" spans="1:9" s="1" customFormat="1" ht="42.75" customHeight="1">
      <c r="A222" s="73"/>
      <c r="B222" s="6412"/>
      <c r="C222" s="5969" t="s">
        <v>218</v>
      </c>
      <c r="D222" s="5802" t="s">
        <v>112</v>
      </c>
      <c r="E222" s="5796">
        <v>0</v>
      </c>
      <c r="F222" s="5774">
        <v>32028</v>
      </c>
      <c r="G222" s="5774">
        <v>107088</v>
      </c>
      <c r="H222" s="5774"/>
      <c r="I222" s="6037">
        <f t="shared" si="69"/>
        <v>107088</v>
      </c>
    </row>
    <row r="223" spans="1:9" s="1" customFormat="1" ht="42.75" customHeight="1">
      <c r="A223" s="73"/>
      <c r="B223" s="6412"/>
      <c r="C223" s="5969" t="s">
        <v>268</v>
      </c>
      <c r="D223" s="5802" t="s">
        <v>112</v>
      </c>
      <c r="E223" s="5796">
        <v>0</v>
      </c>
      <c r="F223" s="5774">
        <v>0</v>
      </c>
      <c r="G223" s="5774">
        <v>0</v>
      </c>
      <c r="H223" s="5774">
        <v>196986</v>
      </c>
      <c r="I223" s="6037">
        <f t="shared" si="69"/>
        <v>196986</v>
      </c>
    </row>
    <row r="224" spans="1:9" s="1" customFormat="1" ht="15" customHeight="1">
      <c r="A224" s="5868"/>
      <c r="B224" s="6400" t="s">
        <v>18</v>
      </c>
      <c r="C224" s="6400"/>
      <c r="D224" s="5866"/>
      <c r="E224" s="5780">
        <v>0</v>
      </c>
      <c r="F224" s="5780">
        <v>0</v>
      </c>
      <c r="G224" s="5771">
        <v>0</v>
      </c>
      <c r="H224" s="5771">
        <v>0</v>
      </c>
      <c r="I224" s="6036">
        <v>0</v>
      </c>
    </row>
    <row r="225" spans="1:9" s="1" customFormat="1" ht="18" customHeight="1">
      <c r="A225" s="74"/>
      <c r="B225" s="5854">
        <v>80147</v>
      </c>
      <c r="C225" s="5864" t="s">
        <v>114</v>
      </c>
      <c r="D225" s="5864"/>
      <c r="E225" s="5778">
        <f>SUM(E231,E226)</f>
        <v>27091</v>
      </c>
      <c r="F225" s="5779">
        <f>SUM(F231,F226)</f>
        <v>27091</v>
      </c>
      <c r="G225" s="5779">
        <f>SUM(G231,G226)</f>
        <v>21184</v>
      </c>
      <c r="H225" s="5779">
        <f>SUM(H231,H226)</f>
        <v>0</v>
      </c>
      <c r="I225" s="6038">
        <f>SUM(I231,I226)</f>
        <v>21184</v>
      </c>
    </row>
    <row r="226" spans="1:9" s="1" customFormat="1">
      <c r="A226" s="74"/>
      <c r="B226" s="6395" t="s">
        <v>14</v>
      </c>
      <c r="C226" s="6395"/>
      <c r="D226" s="5964"/>
      <c r="E226" s="5775">
        <f>SUM(E227:E230)</f>
        <v>27091</v>
      </c>
      <c r="F226" s="5780">
        <f>SUM(F227:F230)</f>
        <v>27091</v>
      </c>
      <c r="G226" s="5780">
        <f>SUM(G227:G230)</f>
        <v>21184</v>
      </c>
      <c r="H226" s="5780">
        <f>SUM(H227:H230)</f>
        <v>0</v>
      </c>
      <c r="I226" s="6039">
        <f>SUM(I227:I230)</f>
        <v>21184</v>
      </c>
    </row>
    <row r="227" spans="1:9" s="1" customFormat="1" ht="15" customHeight="1">
      <c r="A227" s="74"/>
      <c r="B227" s="6011"/>
      <c r="C227" s="6414" t="s">
        <v>115</v>
      </c>
      <c r="D227" s="5772" t="s">
        <v>15</v>
      </c>
      <c r="E227" s="5773">
        <v>6192</v>
      </c>
      <c r="F227" s="5774">
        <v>6192</v>
      </c>
      <c r="G227" s="5774">
        <v>6192</v>
      </c>
      <c r="H227" s="5774"/>
      <c r="I227" s="6037">
        <f>G227+H227</f>
        <v>6192</v>
      </c>
    </row>
    <row r="228" spans="1:9" s="1" customFormat="1">
      <c r="A228" s="74"/>
      <c r="B228" s="5869"/>
      <c r="C228" s="6414"/>
      <c r="D228" s="5772" t="s">
        <v>16</v>
      </c>
      <c r="E228" s="5773">
        <v>6805</v>
      </c>
      <c r="F228" s="5774">
        <v>6805</v>
      </c>
      <c r="G228" s="5774">
        <v>6805</v>
      </c>
      <c r="H228" s="5774"/>
      <c r="I228" s="6037">
        <f t="shared" ref="I228:I230" si="70">G228+H228</f>
        <v>6805</v>
      </c>
    </row>
    <row r="229" spans="1:9" s="1" customFormat="1">
      <c r="A229" s="74"/>
      <c r="B229" s="5869"/>
      <c r="C229" s="6414"/>
      <c r="D229" s="5772" t="s">
        <v>31</v>
      </c>
      <c r="E229" s="5773">
        <v>11814</v>
      </c>
      <c r="F229" s="5774">
        <v>11814</v>
      </c>
      <c r="G229" s="5774">
        <v>5907</v>
      </c>
      <c r="H229" s="5774"/>
      <c r="I229" s="6037">
        <f t="shared" si="70"/>
        <v>5907</v>
      </c>
    </row>
    <row r="230" spans="1:9" s="1" customFormat="1">
      <c r="A230" s="74"/>
      <c r="B230" s="5869"/>
      <c r="C230" s="6414"/>
      <c r="D230" s="5772" t="s">
        <v>17</v>
      </c>
      <c r="E230" s="5773">
        <v>2280</v>
      </c>
      <c r="F230" s="5774">
        <v>2280</v>
      </c>
      <c r="G230" s="5774">
        <v>2280</v>
      </c>
      <c r="H230" s="5774"/>
      <c r="I230" s="6037">
        <f t="shared" si="70"/>
        <v>2280</v>
      </c>
    </row>
    <row r="231" spans="1:9" s="1" customFormat="1">
      <c r="A231" s="73"/>
      <c r="B231" s="6400" t="s">
        <v>18</v>
      </c>
      <c r="C231" s="6400"/>
      <c r="D231" s="5866"/>
      <c r="E231" s="5780">
        <v>0</v>
      </c>
      <c r="F231" s="5780">
        <v>0</v>
      </c>
      <c r="G231" s="5771">
        <v>0</v>
      </c>
      <c r="H231" s="5771">
        <v>0</v>
      </c>
      <c r="I231" s="6036">
        <v>0</v>
      </c>
    </row>
    <row r="232" spans="1:9">
      <c r="A232" s="74"/>
      <c r="B232" s="5854">
        <v>80195</v>
      </c>
      <c r="C232" s="5864" t="s">
        <v>30</v>
      </c>
      <c r="D232" s="5864"/>
      <c r="E232" s="5778" t="e">
        <f>SUM(E235,E233)</f>
        <v>#REF!</v>
      </c>
      <c r="F232" s="5779" t="e">
        <f>SUM(F235,F233)</f>
        <v>#REF!</v>
      </c>
      <c r="G232" s="5779" t="e">
        <f>SUM(G235,G233)</f>
        <v>#REF!</v>
      </c>
      <c r="H232" s="5779">
        <f>SUM(H235,H233)</f>
        <v>0</v>
      </c>
      <c r="I232" s="6038">
        <f>SUM(I235,I233)</f>
        <v>45188</v>
      </c>
    </row>
    <row r="233" spans="1:9">
      <c r="A233" s="74"/>
      <c r="B233" s="6395" t="s">
        <v>14</v>
      </c>
      <c r="C233" s="6395"/>
      <c r="D233" s="5964"/>
      <c r="E233" s="5775">
        <f>SUM(E234:E234)</f>
        <v>0</v>
      </c>
      <c r="F233" s="5780">
        <f>SUM(F234:F234)</f>
        <v>180750</v>
      </c>
      <c r="G233" s="5780">
        <f>SUM(G234:G234)</f>
        <v>45188</v>
      </c>
      <c r="H233" s="5780">
        <f>SUM(H234:H234)</f>
        <v>0</v>
      </c>
      <c r="I233" s="6039">
        <f>SUM(I234:I234)</f>
        <v>45188</v>
      </c>
    </row>
    <row r="234" spans="1:9" ht="48" customHeight="1">
      <c r="A234" s="74"/>
      <c r="B234" s="5870"/>
      <c r="C234" s="5970" t="s">
        <v>216</v>
      </c>
      <c r="D234" s="5821" t="s">
        <v>116</v>
      </c>
      <c r="E234" s="5773">
        <v>0</v>
      </c>
      <c r="F234" s="5774">
        <v>180750</v>
      </c>
      <c r="G234" s="5774">
        <v>45188</v>
      </c>
      <c r="H234" s="5774"/>
      <c r="I234" s="6037">
        <f t="shared" ref="I234" si="71">G234+H234</f>
        <v>45188</v>
      </c>
    </row>
    <row r="235" spans="1:9" ht="15.75" thickBot="1">
      <c r="A235" s="74"/>
      <c r="B235" s="6400" t="s">
        <v>18</v>
      </c>
      <c r="C235" s="6400"/>
      <c r="D235" s="5866"/>
      <c r="E235" s="5780" t="e">
        <f>SUM(#REF!)</f>
        <v>#REF!</v>
      </c>
      <c r="F235" s="5780" t="e">
        <f>SUM(#REF!)</f>
        <v>#REF!</v>
      </c>
      <c r="G235" s="5780" t="e">
        <f>SUM(#REF!)</f>
        <v>#REF!</v>
      </c>
      <c r="H235" s="5780"/>
      <c r="I235" s="6039">
        <v>0</v>
      </c>
    </row>
    <row r="236" spans="1:9" ht="15.95" customHeight="1" thickBot="1">
      <c r="A236" s="67">
        <v>851</v>
      </c>
      <c r="B236" s="85"/>
      <c r="C236" s="86" t="s">
        <v>117</v>
      </c>
      <c r="D236" s="86"/>
      <c r="E236" s="87" t="e">
        <f>SUM(E241,E237,#REF!,#REF!,E245,E249)</f>
        <v>#REF!</v>
      </c>
      <c r="F236" s="87" t="e">
        <f>SUM(F241,F237,#REF!,#REF!,F245,F249)</f>
        <v>#REF!</v>
      </c>
      <c r="G236" s="87" t="e">
        <f>SUM(G241,G237,#REF!,#REF!,G245,G249)</f>
        <v>#REF!</v>
      </c>
      <c r="H236" s="87" t="e">
        <f>SUM(H241,H237,#REF!,#REF!,H245,H249)</f>
        <v>#REF!</v>
      </c>
      <c r="I236" s="100">
        <f>SUM(I241,I237,I245,I249)</f>
        <v>35881000</v>
      </c>
    </row>
    <row r="237" spans="1:9">
      <c r="A237" s="41"/>
      <c r="B237" s="5861">
        <v>85111</v>
      </c>
      <c r="C237" s="5871" t="s">
        <v>118</v>
      </c>
      <c r="D237" s="5871"/>
      <c r="E237" s="5790">
        <v>0</v>
      </c>
      <c r="F237" s="5790" t="e">
        <f>SUM(F238,F239)</f>
        <v>#REF!</v>
      </c>
      <c r="G237" s="5790" t="e">
        <f>SUM(G238,G239)</f>
        <v>#REF!</v>
      </c>
      <c r="H237" s="5790" t="e">
        <f>SUM(H238,H239)</f>
        <v>#REF!</v>
      </c>
      <c r="I237" s="5944">
        <f>SUM(I238,I239)</f>
        <v>7565000</v>
      </c>
    </row>
    <row r="238" spans="1:9" ht="15" customHeight="1">
      <c r="A238" s="41"/>
      <c r="B238" s="6400" t="s">
        <v>55</v>
      </c>
      <c r="C238" s="6400"/>
      <c r="D238" s="5966"/>
      <c r="E238" s="5780">
        <v>0</v>
      </c>
      <c r="F238" s="5780" t="e">
        <f>SUM(#REF!)</f>
        <v>#REF!</v>
      </c>
      <c r="G238" s="5780" t="e">
        <f>SUM(#REF!)</f>
        <v>#REF!</v>
      </c>
      <c r="H238" s="5780" t="e">
        <f>SUM(#REF!)</f>
        <v>#REF!</v>
      </c>
      <c r="I238" s="6039">
        <v>0</v>
      </c>
    </row>
    <row r="239" spans="1:9" ht="14.25" customHeight="1">
      <c r="A239" s="41"/>
      <c r="B239" s="6400" t="s">
        <v>45</v>
      </c>
      <c r="C239" s="6400"/>
      <c r="D239" s="5966"/>
      <c r="E239" s="5780">
        <v>0</v>
      </c>
      <c r="F239" s="5780">
        <f>SUM(F240:F240)</f>
        <v>0</v>
      </c>
      <c r="G239" s="5780">
        <f>SUM(G240:G240)</f>
        <v>7565000</v>
      </c>
      <c r="H239" s="5780">
        <f>SUM(H240:H240)</f>
        <v>0</v>
      </c>
      <c r="I239" s="6039">
        <f>SUM(I240:I240)</f>
        <v>7565000</v>
      </c>
    </row>
    <row r="240" spans="1:9" ht="25.5">
      <c r="A240" s="40"/>
      <c r="B240" s="5873"/>
      <c r="C240" s="5969" t="s">
        <v>170</v>
      </c>
      <c r="D240" s="5847">
        <v>6370</v>
      </c>
      <c r="E240" s="5796">
        <v>0</v>
      </c>
      <c r="F240" s="5774">
        <v>0</v>
      </c>
      <c r="G240" s="5774">
        <v>7565000</v>
      </c>
      <c r="H240" s="5774"/>
      <c r="I240" s="6037">
        <f>G240+H240</f>
        <v>7565000</v>
      </c>
    </row>
    <row r="241" spans="1:9" ht="15.75" customHeight="1">
      <c r="A241" s="40"/>
      <c r="B241" s="5838">
        <v>85120</v>
      </c>
      <c r="C241" s="5839" t="s">
        <v>201</v>
      </c>
      <c r="D241" s="5839"/>
      <c r="E241" s="5874">
        <f>SUM(E242:E243)</f>
        <v>0</v>
      </c>
      <c r="F241" s="5874">
        <f>SUM(F242:F243)</f>
        <v>2000000</v>
      </c>
      <c r="G241" s="5874">
        <f>SUM(G242:G243)</f>
        <v>2000000</v>
      </c>
      <c r="H241" s="5874">
        <f t="shared" ref="H241:I241" si="72">SUM(H242:H243)</f>
        <v>0</v>
      </c>
      <c r="I241" s="6040">
        <f t="shared" si="72"/>
        <v>2000000</v>
      </c>
    </row>
    <row r="242" spans="1:9" ht="18" customHeight="1">
      <c r="A242" s="40"/>
      <c r="B242" s="6400" t="s">
        <v>55</v>
      </c>
      <c r="C242" s="6400"/>
      <c r="D242" s="5966"/>
      <c r="E242" s="5803">
        <v>0</v>
      </c>
      <c r="F242" s="5803">
        <v>0</v>
      </c>
      <c r="G242" s="5803">
        <v>0</v>
      </c>
      <c r="H242" s="5803">
        <v>0</v>
      </c>
      <c r="I242" s="6036">
        <v>0</v>
      </c>
    </row>
    <row r="243" spans="1:9" ht="15.75" customHeight="1">
      <c r="A243" s="40"/>
      <c r="B243" s="6400" t="s">
        <v>45</v>
      </c>
      <c r="C243" s="6400"/>
      <c r="D243" s="5966"/>
      <c r="E243" s="5803">
        <f>SUM(E244)</f>
        <v>0</v>
      </c>
      <c r="F243" s="5803">
        <f>SUM(F244)</f>
        <v>2000000</v>
      </c>
      <c r="G243" s="5803">
        <f>SUM(G244)</f>
        <v>2000000</v>
      </c>
      <c r="H243" s="5803">
        <f t="shared" ref="H243:I243" si="73">SUM(H244)</f>
        <v>0</v>
      </c>
      <c r="I243" s="6036">
        <f t="shared" si="73"/>
        <v>2000000</v>
      </c>
    </row>
    <row r="244" spans="1:9" ht="45" customHeight="1">
      <c r="A244" s="40"/>
      <c r="B244" s="5875"/>
      <c r="C244" s="5807" t="s">
        <v>170</v>
      </c>
      <c r="D244" s="5847">
        <v>6370</v>
      </c>
      <c r="E244" s="5796">
        <v>0</v>
      </c>
      <c r="F244" s="5774">
        <v>2000000</v>
      </c>
      <c r="G244" s="5774">
        <v>2000000</v>
      </c>
      <c r="H244" s="5774"/>
      <c r="I244" s="6037">
        <f>G244+H244</f>
        <v>2000000</v>
      </c>
    </row>
    <row r="245" spans="1:9" ht="15.75" customHeight="1">
      <c r="A245" s="40"/>
      <c r="B245" s="5854">
        <v>85157</v>
      </c>
      <c r="C245" s="5855" t="s">
        <v>122</v>
      </c>
      <c r="D245" s="5855"/>
      <c r="E245" s="5779">
        <f>E246+E248</f>
        <v>27555000</v>
      </c>
      <c r="F245" s="5779">
        <f>F246+F248</f>
        <v>27555000</v>
      </c>
      <c r="G245" s="5779">
        <f>G246+G248</f>
        <v>27555000</v>
      </c>
      <c r="H245" s="5779">
        <f>H246+H248</f>
        <v>-1300000</v>
      </c>
      <c r="I245" s="6038">
        <f>I246+I248</f>
        <v>26255000</v>
      </c>
    </row>
    <row r="246" spans="1:9">
      <c r="A246" s="40"/>
      <c r="B246" s="6395" t="s">
        <v>14</v>
      </c>
      <c r="C246" s="6395"/>
      <c r="D246" s="5964"/>
      <c r="E246" s="5775">
        <f>SUM(E247:E247)</f>
        <v>27555000</v>
      </c>
      <c r="F246" s="5775">
        <f>SUM(F247:F247)</f>
        <v>27555000</v>
      </c>
      <c r="G246" s="5775">
        <f>SUM(G247:G247)</f>
        <v>27555000</v>
      </c>
      <c r="H246" s="5775">
        <f>SUM(H247:H247)</f>
        <v>-1300000</v>
      </c>
      <c r="I246" s="6041">
        <f>SUM(I247:I247)</f>
        <v>26255000</v>
      </c>
    </row>
    <row r="247" spans="1:9" ht="47.25" customHeight="1">
      <c r="A247" s="40"/>
      <c r="B247" s="5967"/>
      <c r="C247" s="5841" t="s">
        <v>32</v>
      </c>
      <c r="D247" s="5847">
        <v>2210</v>
      </c>
      <c r="E247" s="5796">
        <v>27555000</v>
      </c>
      <c r="F247" s="5774">
        <v>27555000</v>
      </c>
      <c r="G247" s="5774">
        <v>27555000</v>
      </c>
      <c r="H247" s="5774">
        <v>-1300000</v>
      </c>
      <c r="I247" s="6037">
        <f t="shared" ref="I247" si="74">G247+H247</f>
        <v>26255000</v>
      </c>
    </row>
    <row r="248" spans="1:9" ht="15" customHeight="1">
      <c r="A248" s="40"/>
      <c r="B248" s="6395" t="s">
        <v>18</v>
      </c>
      <c r="C248" s="6395"/>
      <c r="D248" s="5964"/>
      <c r="E248" s="5775">
        <v>0</v>
      </c>
      <c r="F248" s="5780">
        <v>0</v>
      </c>
      <c r="G248" s="5771">
        <v>0</v>
      </c>
      <c r="H248" s="5771">
        <v>0</v>
      </c>
      <c r="I248" s="6036">
        <v>0</v>
      </c>
    </row>
    <row r="249" spans="1:9" ht="16.5" customHeight="1">
      <c r="A249" s="40"/>
      <c r="B249" s="5854">
        <v>85195</v>
      </c>
      <c r="C249" s="5855" t="s">
        <v>30</v>
      </c>
      <c r="D249" s="5855"/>
      <c r="E249" s="5779">
        <f t="shared" ref="E249:I249" si="75">E250+E257</f>
        <v>40000</v>
      </c>
      <c r="F249" s="5779">
        <f t="shared" si="75"/>
        <v>61600</v>
      </c>
      <c r="G249" s="5779">
        <f t="shared" si="75"/>
        <v>40000</v>
      </c>
      <c r="H249" s="5779">
        <f t="shared" si="75"/>
        <v>21000</v>
      </c>
      <c r="I249" s="6038">
        <f t="shared" si="75"/>
        <v>61000</v>
      </c>
    </row>
    <row r="250" spans="1:9" ht="15.75" customHeight="1">
      <c r="A250" s="40"/>
      <c r="B250" s="6395" t="s">
        <v>14</v>
      </c>
      <c r="C250" s="6395"/>
      <c r="D250" s="5964"/>
      <c r="E250" s="5780">
        <f>SUM(E253:E255)</f>
        <v>40000</v>
      </c>
      <c r="F250" s="5780">
        <f>SUM(F253:F255)</f>
        <v>61600</v>
      </c>
      <c r="G250" s="5780">
        <f>SUM(G253:G255)</f>
        <v>40000</v>
      </c>
      <c r="H250" s="5780">
        <f t="shared" ref="H250:I250" si="76">SUM(H253:H255)</f>
        <v>21000</v>
      </c>
      <c r="I250" s="6039">
        <f t="shared" si="76"/>
        <v>61000</v>
      </c>
    </row>
    <row r="251" spans="1:9" ht="15" hidden="1" customHeight="1">
      <c r="A251" s="40"/>
      <c r="B251" s="5877"/>
      <c r="C251" s="5878"/>
      <c r="D251" s="5879"/>
      <c r="E251" s="5796"/>
      <c r="F251" s="5774"/>
      <c r="G251" s="5774"/>
      <c r="H251" s="5774"/>
      <c r="I251" s="6037"/>
    </row>
    <row r="252" spans="1:9" ht="48" hidden="1" customHeight="1">
      <c r="A252" s="40"/>
      <c r="B252" s="5877"/>
      <c r="C252" s="5878" t="s">
        <v>123</v>
      </c>
      <c r="D252" s="5857">
        <v>2170</v>
      </c>
      <c r="E252" s="5796">
        <v>0</v>
      </c>
      <c r="F252" s="5774"/>
      <c r="G252" s="5774"/>
      <c r="H252" s="5774"/>
      <c r="I252" s="6037"/>
    </row>
    <row r="253" spans="1:9" s="5" customFormat="1" ht="100.5" hidden="1" customHeight="1">
      <c r="A253" s="40"/>
      <c r="B253" s="5877"/>
      <c r="C253" s="5845" t="s">
        <v>124</v>
      </c>
      <c r="D253" s="5879" t="s">
        <v>80</v>
      </c>
      <c r="E253" s="5880">
        <v>0</v>
      </c>
      <c r="F253" s="5820">
        <v>0</v>
      </c>
      <c r="G253" s="5820">
        <v>0</v>
      </c>
      <c r="H253" s="5820"/>
      <c r="I253" s="6049"/>
    </row>
    <row r="254" spans="1:9" s="5" customFormat="1" ht="39" customHeight="1">
      <c r="A254" s="40"/>
      <c r="B254" s="5877"/>
      <c r="C254" s="5849" t="s">
        <v>32</v>
      </c>
      <c r="D254" s="5842">
        <v>2210</v>
      </c>
      <c r="E254" s="5880">
        <v>40000</v>
      </c>
      <c r="F254" s="5820">
        <v>61600</v>
      </c>
      <c r="G254" s="5820">
        <v>40000</v>
      </c>
      <c r="H254" s="5820">
        <v>21000</v>
      </c>
      <c r="I254" s="6049">
        <f>G254+H254</f>
        <v>61000</v>
      </c>
    </row>
    <row r="255" spans="1:9" s="5" customFormat="1" ht="89.25" hidden="1">
      <c r="A255" s="40"/>
      <c r="B255" s="5881"/>
      <c r="C255" s="5882" t="s">
        <v>125</v>
      </c>
      <c r="D255" s="5883">
        <v>2917</v>
      </c>
      <c r="E255" s="5884">
        <v>0</v>
      </c>
      <c r="F255" s="5885">
        <v>0</v>
      </c>
      <c r="G255" s="5885">
        <v>0</v>
      </c>
      <c r="H255" s="5885"/>
      <c r="I255" s="6050"/>
    </row>
    <row r="256" spans="1:9" ht="45.75" hidden="1" customHeight="1">
      <c r="A256" s="40"/>
      <c r="B256" s="5881"/>
      <c r="C256" s="5876" t="s">
        <v>126</v>
      </c>
      <c r="D256" s="5883">
        <v>2957</v>
      </c>
      <c r="E256" s="5824">
        <v>0</v>
      </c>
      <c r="F256" s="5825"/>
      <c r="G256" s="5825"/>
      <c r="H256" s="5825"/>
      <c r="I256" s="6046"/>
    </row>
    <row r="257" spans="1:9" ht="16.5" customHeight="1" thickBot="1">
      <c r="A257" s="75"/>
      <c r="B257" s="6395" t="s">
        <v>18</v>
      </c>
      <c r="C257" s="6395"/>
      <c r="D257" s="5964"/>
      <c r="E257" s="5775">
        <v>0</v>
      </c>
      <c r="F257" s="5780">
        <f t="shared" ref="F257" si="77">F258</f>
        <v>0</v>
      </c>
      <c r="G257" s="5771">
        <v>0</v>
      </c>
      <c r="H257" s="5771"/>
      <c r="I257" s="6036">
        <v>0</v>
      </c>
    </row>
    <row r="258" spans="1:9" ht="64.5" hidden="1" customHeight="1" thickBot="1">
      <c r="A258" s="77"/>
      <c r="B258" s="6012"/>
      <c r="C258" s="6013" t="s">
        <v>126</v>
      </c>
      <c r="D258" s="6014">
        <v>6697</v>
      </c>
      <c r="E258" s="6015">
        <v>0</v>
      </c>
      <c r="F258" s="6016"/>
      <c r="G258" s="6016"/>
      <c r="H258" s="6016"/>
      <c r="I258" s="6017"/>
    </row>
    <row r="259" spans="1:9" ht="15.95" customHeight="1" thickBot="1">
      <c r="A259" s="5982">
        <v>852</v>
      </c>
      <c r="B259" s="82"/>
      <c r="C259" s="83" t="s">
        <v>127</v>
      </c>
      <c r="D259" s="83"/>
      <c r="E259" s="81" t="e">
        <f>SUM(E260,E264,E269)</f>
        <v>#REF!</v>
      </c>
      <c r="F259" s="87" t="e">
        <f>SUM(F260,F264,F269)</f>
        <v>#REF!</v>
      </c>
      <c r="G259" s="87" t="e">
        <f>SUM(G260,G264,G269)</f>
        <v>#REF!</v>
      </c>
      <c r="H259" s="87" t="e">
        <f>SUM(H260,H264,H269)</f>
        <v>#REF!</v>
      </c>
      <c r="I259" s="100">
        <f>SUM(I260,I264,I269)</f>
        <v>7069657</v>
      </c>
    </row>
    <row r="260" spans="1:9" ht="15.75" customHeight="1">
      <c r="A260" s="84"/>
      <c r="B260" s="5861">
        <v>85205</v>
      </c>
      <c r="C260" s="5871" t="s">
        <v>200</v>
      </c>
      <c r="D260" s="5871"/>
      <c r="E260" s="5790" t="e">
        <f>E261+E263</f>
        <v>#REF!</v>
      </c>
      <c r="F260" s="5790" t="e">
        <f>F261+F263</f>
        <v>#REF!</v>
      </c>
      <c r="G260" s="5790" t="e">
        <f>G261+G263</f>
        <v>#REF!</v>
      </c>
      <c r="H260" s="5790" t="e">
        <f>H261+H263</f>
        <v>#REF!</v>
      </c>
      <c r="I260" s="5944">
        <f>I261+I263</f>
        <v>200000</v>
      </c>
    </row>
    <row r="261" spans="1:9">
      <c r="A261" s="76"/>
      <c r="B261" s="6400" t="s">
        <v>14</v>
      </c>
      <c r="C261" s="6400"/>
      <c r="D261" s="5966"/>
      <c r="E261" s="5780" t="e">
        <f>SUM(E262,#REF!)</f>
        <v>#REF!</v>
      </c>
      <c r="F261" s="5780" t="e">
        <f>SUM(F262,#REF!)</f>
        <v>#REF!</v>
      </c>
      <c r="G261" s="5780" t="e">
        <f>SUM(G262,#REF!)</f>
        <v>#REF!</v>
      </c>
      <c r="H261" s="5780" t="e">
        <f>SUM(H262,#REF!)</f>
        <v>#REF!</v>
      </c>
      <c r="I261" s="6039">
        <f>SUM(I262)</f>
        <v>200000</v>
      </c>
    </row>
    <row r="262" spans="1:9" ht="26.25" customHeight="1">
      <c r="A262" s="76"/>
      <c r="B262" s="6051"/>
      <c r="C262" s="5841" t="s">
        <v>128</v>
      </c>
      <c r="D262" s="5842">
        <v>2230</v>
      </c>
      <c r="E262" s="5796">
        <v>100000</v>
      </c>
      <c r="F262" s="5774">
        <v>200000</v>
      </c>
      <c r="G262" s="5774">
        <v>200000</v>
      </c>
      <c r="H262" s="5774"/>
      <c r="I262" s="6037">
        <f>G262+H262</f>
        <v>200000</v>
      </c>
    </row>
    <row r="263" spans="1:9" ht="16.5" customHeight="1">
      <c r="A263" s="5960"/>
      <c r="B263" s="6395" t="s">
        <v>18</v>
      </c>
      <c r="C263" s="6395"/>
      <c r="D263" s="5964"/>
      <c r="E263" s="5775">
        <v>0</v>
      </c>
      <c r="F263" s="5780">
        <v>0</v>
      </c>
      <c r="G263" s="5771">
        <v>0</v>
      </c>
      <c r="H263" s="5771">
        <v>0</v>
      </c>
      <c r="I263" s="6036">
        <v>0</v>
      </c>
    </row>
    <row r="264" spans="1:9" ht="16.5" customHeight="1">
      <c r="A264" s="77"/>
      <c r="B264" s="5861">
        <v>85217</v>
      </c>
      <c r="C264" s="5871" t="s">
        <v>129</v>
      </c>
      <c r="D264" s="5871"/>
      <c r="E264" s="5790">
        <f>SUM(E265,E268)</f>
        <v>368204</v>
      </c>
      <c r="F264" s="5790">
        <f>SUM(F265,F268)</f>
        <v>368204</v>
      </c>
      <c r="G264" s="5790">
        <f>SUM(G265,G268)</f>
        <v>400770</v>
      </c>
      <c r="H264" s="5790">
        <f>SUM(H265,H268)</f>
        <v>0</v>
      </c>
      <c r="I264" s="5944">
        <f>SUM(I265,I268)</f>
        <v>400770</v>
      </c>
    </row>
    <row r="265" spans="1:9">
      <c r="A265" s="77"/>
      <c r="B265" s="6400" t="s">
        <v>14</v>
      </c>
      <c r="C265" s="6400"/>
      <c r="D265" s="5966"/>
      <c r="E265" s="5780">
        <f>SUM(E266:E267)</f>
        <v>368204</v>
      </c>
      <c r="F265" s="5780">
        <f>SUM(F266:F267)</f>
        <v>368204</v>
      </c>
      <c r="G265" s="5780">
        <f>SUM(G266:G267)</f>
        <v>400770</v>
      </c>
      <c r="H265" s="5780">
        <f>SUM(H266:H267)</f>
        <v>0</v>
      </c>
      <c r="I265" s="6039">
        <f>SUM(I266:I267)</f>
        <v>400770</v>
      </c>
    </row>
    <row r="266" spans="1:9">
      <c r="A266" s="77"/>
      <c r="B266" s="6412"/>
      <c r="C266" s="6413" t="s">
        <v>130</v>
      </c>
      <c r="D266" s="5886" t="s">
        <v>15</v>
      </c>
      <c r="E266" s="5796">
        <v>365854</v>
      </c>
      <c r="F266" s="5774">
        <v>365854</v>
      </c>
      <c r="G266" s="5774">
        <v>397630</v>
      </c>
      <c r="H266" s="5774"/>
      <c r="I266" s="6037">
        <f>G266+H266</f>
        <v>397630</v>
      </c>
    </row>
    <row r="267" spans="1:9">
      <c r="A267" s="77"/>
      <c r="B267" s="6412"/>
      <c r="C267" s="6413"/>
      <c r="D267" s="5886" t="s">
        <v>17</v>
      </c>
      <c r="E267" s="5796">
        <v>2350</v>
      </c>
      <c r="F267" s="5774">
        <v>2350</v>
      </c>
      <c r="G267" s="5774">
        <v>3140</v>
      </c>
      <c r="H267" s="5774"/>
      <c r="I267" s="6037">
        <f t="shared" ref="I267" si="78">G267+H267</f>
        <v>3140</v>
      </c>
    </row>
    <row r="268" spans="1:9">
      <c r="A268" s="77"/>
      <c r="B268" s="6400" t="s">
        <v>18</v>
      </c>
      <c r="C268" s="6400"/>
      <c r="D268" s="5966"/>
      <c r="E268" s="5780">
        <v>0</v>
      </c>
      <c r="F268" s="5780">
        <v>0</v>
      </c>
      <c r="G268" s="5771">
        <v>0</v>
      </c>
      <c r="H268" s="5771">
        <v>0</v>
      </c>
      <c r="I268" s="6036">
        <v>0</v>
      </c>
    </row>
    <row r="269" spans="1:9">
      <c r="A269" s="77"/>
      <c r="B269" s="5854">
        <v>85295</v>
      </c>
      <c r="C269" s="5855" t="s">
        <v>30</v>
      </c>
      <c r="D269" s="5855"/>
      <c r="E269" s="5778" t="e">
        <f>E270+E275</f>
        <v>#REF!</v>
      </c>
      <c r="F269" s="5779" t="e">
        <f>F270+F275</f>
        <v>#REF!</v>
      </c>
      <c r="G269" s="5779" t="e">
        <f>G270+G275</f>
        <v>#REF!</v>
      </c>
      <c r="H269" s="5779" t="e">
        <f>H270+H275</f>
        <v>#REF!</v>
      </c>
      <c r="I269" s="6038">
        <f>I270+I275</f>
        <v>6468887</v>
      </c>
    </row>
    <row r="270" spans="1:9">
      <c r="A270" s="77"/>
      <c r="B270" s="6395" t="s">
        <v>14</v>
      </c>
      <c r="C270" s="6395"/>
      <c r="D270" s="5964"/>
      <c r="E270" s="5775">
        <f>SUM(E271:E274)</f>
        <v>6716187</v>
      </c>
      <c r="F270" s="5780">
        <f>SUM(F271:F274)</f>
        <v>6951383</v>
      </c>
      <c r="G270" s="5780">
        <f>SUM(G271:G274)</f>
        <v>6468887</v>
      </c>
      <c r="H270" s="5780">
        <f>SUM(H271:H274)</f>
        <v>0</v>
      </c>
      <c r="I270" s="6039">
        <f>SUM(I271:I274)</f>
        <v>6468887</v>
      </c>
    </row>
    <row r="271" spans="1:9" ht="43.5" customHeight="1">
      <c r="A271" s="77"/>
      <c r="B271" s="6411"/>
      <c r="C271" s="5969" t="s">
        <v>220</v>
      </c>
      <c r="D271" s="5847">
        <v>2057</v>
      </c>
      <c r="E271" s="5796">
        <v>5409340</v>
      </c>
      <c r="F271" s="5774">
        <v>5603424</v>
      </c>
      <c r="G271" s="5774">
        <v>5144203</v>
      </c>
      <c r="H271" s="5774"/>
      <c r="I271" s="6037">
        <f t="shared" ref="I271:I274" si="79">G271+H271</f>
        <v>5144203</v>
      </c>
    </row>
    <row r="272" spans="1:9" ht="63.75">
      <c r="A272" s="77"/>
      <c r="B272" s="6411"/>
      <c r="C272" s="5887" t="s">
        <v>227</v>
      </c>
      <c r="D272" s="5857">
        <v>2058</v>
      </c>
      <c r="E272" s="5888">
        <v>98500</v>
      </c>
      <c r="F272" s="5813">
        <v>98500</v>
      </c>
      <c r="G272" s="5813">
        <v>155000</v>
      </c>
      <c r="H272" s="5813"/>
      <c r="I272" s="6037">
        <f t="shared" si="79"/>
        <v>155000</v>
      </c>
    </row>
    <row r="273" spans="1:9" ht="68.25" customHeight="1">
      <c r="A273" s="77"/>
      <c r="B273" s="6411"/>
      <c r="C273" s="5887" t="s">
        <v>228</v>
      </c>
      <c r="D273" s="5857">
        <v>2058</v>
      </c>
      <c r="E273" s="5888">
        <v>62500</v>
      </c>
      <c r="F273" s="5813">
        <v>62500</v>
      </c>
      <c r="G273" s="5813">
        <v>80000</v>
      </c>
      <c r="H273" s="5813"/>
      <c r="I273" s="6037">
        <f t="shared" si="79"/>
        <v>80000</v>
      </c>
    </row>
    <row r="274" spans="1:9" ht="46.5" customHeight="1">
      <c r="A274" s="77"/>
      <c r="B274" s="6411"/>
      <c r="C274" s="5969" t="s">
        <v>221</v>
      </c>
      <c r="D274" s="5867" t="s">
        <v>89</v>
      </c>
      <c r="E274" s="5796">
        <v>1145847</v>
      </c>
      <c r="F274" s="5774">
        <v>1186959</v>
      </c>
      <c r="G274" s="5774">
        <v>1089684</v>
      </c>
      <c r="H274" s="5774"/>
      <c r="I274" s="6037">
        <f t="shared" si="79"/>
        <v>1089684</v>
      </c>
    </row>
    <row r="275" spans="1:9" ht="15.75" thickBot="1">
      <c r="A275" s="77"/>
      <c r="B275" s="6400" t="s">
        <v>18</v>
      </c>
      <c r="C275" s="6400"/>
      <c r="D275" s="5850"/>
      <c r="E275" s="5780" t="e">
        <f>SUM(#REF!)</f>
        <v>#REF!</v>
      </c>
      <c r="F275" s="5780" t="e">
        <f>SUM(#REF!)</f>
        <v>#REF!</v>
      </c>
      <c r="G275" s="5780" t="e">
        <f>SUM(#REF!)</f>
        <v>#REF!</v>
      </c>
      <c r="H275" s="5780" t="e">
        <f>SUM(#REF!)</f>
        <v>#REF!</v>
      </c>
      <c r="I275" s="6039">
        <v>0</v>
      </c>
    </row>
    <row r="276" spans="1:9" s="1" customFormat="1" ht="15.95" customHeight="1" thickBot="1">
      <c r="A276" s="67">
        <v>853</v>
      </c>
      <c r="B276" s="85"/>
      <c r="C276" s="86" t="s">
        <v>131</v>
      </c>
      <c r="D276" s="86"/>
      <c r="E276" s="87" t="e">
        <f>SUM(#REF!,E277,E281,#REF!)</f>
        <v>#REF!</v>
      </c>
      <c r="F276" s="87" t="e">
        <f>SUM(#REF!,F277,F281,#REF!)</f>
        <v>#REF!</v>
      </c>
      <c r="G276" s="87" t="e">
        <f>SUM(#REF!,G277,G281,#REF!)</f>
        <v>#REF!</v>
      </c>
      <c r="H276" s="87" t="e">
        <f>SUM(#REF!,H277,H281,#REF!)</f>
        <v>#REF!</v>
      </c>
      <c r="I276" s="100">
        <f>SUM(I277,I281)</f>
        <v>2793113</v>
      </c>
    </row>
    <row r="277" spans="1:9">
      <c r="A277" s="18"/>
      <c r="B277" s="5838">
        <v>85324</v>
      </c>
      <c r="C277" s="5839" t="s">
        <v>133</v>
      </c>
      <c r="D277" s="5865"/>
      <c r="E277" s="5779">
        <f>E278+E280</f>
        <v>870465</v>
      </c>
      <c r="F277" s="5779">
        <f>F278+F280</f>
        <v>870465</v>
      </c>
      <c r="G277" s="5779">
        <f>G278+G280</f>
        <v>1219977</v>
      </c>
      <c r="H277" s="5779">
        <f>H278+H280</f>
        <v>0</v>
      </c>
      <c r="I277" s="6038">
        <f>I278+I280</f>
        <v>1219977</v>
      </c>
    </row>
    <row r="278" spans="1:9" ht="16.5" customHeight="1">
      <c r="A278" s="18"/>
      <c r="B278" s="6400" t="s">
        <v>14</v>
      </c>
      <c r="C278" s="6400"/>
      <c r="D278" s="5966"/>
      <c r="E278" s="5780">
        <f>SUM(E279:E279)</f>
        <v>870465</v>
      </c>
      <c r="F278" s="5780">
        <f>SUM(F279:F279)</f>
        <v>870465</v>
      </c>
      <c r="G278" s="5780">
        <f>SUM(G279:G279)</f>
        <v>1219977</v>
      </c>
      <c r="H278" s="5780">
        <f>SUM(H279:H279)</f>
        <v>0</v>
      </c>
      <c r="I278" s="6039">
        <f>SUM(I279:I279)</f>
        <v>1219977</v>
      </c>
    </row>
    <row r="279" spans="1:9" ht="29.25" customHeight="1">
      <c r="A279" s="18"/>
      <c r="B279" s="6018"/>
      <c r="C279" s="5841" t="s">
        <v>134</v>
      </c>
      <c r="D279" s="5886" t="s">
        <v>17</v>
      </c>
      <c r="E279" s="5796">
        <v>870465</v>
      </c>
      <c r="F279" s="5774">
        <v>870465</v>
      </c>
      <c r="G279" s="5774">
        <v>1219977</v>
      </c>
      <c r="H279" s="5774"/>
      <c r="I279" s="6037">
        <f>G279+H279</f>
        <v>1219977</v>
      </c>
    </row>
    <row r="280" spans="1:9">
      <c r="A280" s="18"/>
      <c r="B280" s="6395" t="s">
        <v>18</v>
      </c>
      <c r="C280" s="6395"/>
      <c r="D280" s="5964"/>
      <c r="E280" s="5775">
        <v>0</v>
      </c>
      <c r="F280" s="5780">
        <v>0</v>
      </c>
      <c r="G280" s="5771">
        <v>0</v>
      </c>
      <c r="H280" s="5771">
        <v>0</v>
      </c>
      <c r="I280" s="6036">
        <v>0</v>
      </c>
    </row>
    <row r="281" spans="1:9">
      <c r="A281" s="18"/>
      <c r="B281" s="5838">
        <v>85332</v>
      </c>
      <c r="C281" s="5839" t="s">
        <v>135</v>
      </c>
      <c r="D281" s="5839"/>
      <c r="E281" s="5779">
        <f>SUM(E282,E286)</f>
        <v>1504888</v>
      </c>
      <c r="F281" s="5779">
        <f>SUM(F282,F286)</f>
        <v>1504888</v>
      </c>
      <c r="G281" s="5779">
        <f>SUM(G282,G286)</f>
        <v>1573136</v>
      </c>
      <c r="H281" s="5779">
        <f t="shared" ref="H281:I281" si="80">SUM(H282,H286)</f>
        <v>0</v>
      </c>
      <c r="I281" s="6038">
        <f t="shared" si="80"/>
        <v>1573136</v>
      </c>
    </row>
    <row r="282" spans="1:9">
      <c r="A282" s="18"/>
      <c r="B282" s="6400" t="s">
        <v>14</v>
      </c>
      <c r="C282" s="6400"/>
      <c r="D282" s="5966"/>
      <c r="E282" s="5780">
        <f>SUM(E283:E285)</f>
        <v>1504888</v>
      </c>
      <c r="F282" s="5780">
        <f>SUM(F283:F285)</f>
        <v>1504888</v>
      </c>
      <c r="G282" s="5780">
        <f>SUM(G283:G285)</f>
        <v>1573136</v>
      </c>
      <c r="H282" s="5780">
        <f t="shared" ref="H282:I282" si="81">SUM(H283:H285)</f>
        <v>0</v>
      </c>
      <c r="I282" s="6039">
        <f t="shared" si="81"/>
        <v>1573136</v>
      </c>
    </row>
    <row r="283" spans="1:9" ht="19.5" customHeight="1">
      <c r="A283" s="18"/>
      <c r="B283" s="6407"/>
      <c r="C283" s="5841" t="s">
        <v>97</v>
      </c>
      <c r="D283" s="5886" t="s">
        <v>17</v>
      </c>
      <c r="E283" s="5796">
        <v>12888</v>
      </c>
      <c r="F283" s="5774">
        <v>12888</v>
      </c>
      <c r="G283" s="5774">
        <v>8136</v>
      </c>
      <c r="H283" s="5774"/>
      <c r="I283" s="6037">
        <f>G283+H283</f>
        <v>8136</v>
      </c>
    </row>
    <row r="284" spans="1:9" ht="19.5" customHeight="1">
      <c r="A284" s="18"/>
      <c r="B284" s="6408"/>
      <c r="C284" s="5969" t="s">
        <v>136</v>
      </c>
      <c r="D284" s="5886" t="s">
        <v>49</v>
      </c>
      <c r="E284" s="5796">
        <v>1491000</v>
      </c>
      <c r="F284" s="5774">
        <v>1491000</v>
      </c>
      <c r="G284" s="5774">
        <v>1564000</v>
      </c>
      <c r="H284" s="5774"/>
      <c r="I284" s="6037">
        <f t="shared" ref="I284:I285" si="82">G284+H284</f>
        <v>1564000</v>
      </c>
    </row>
    <row r="285" spans="1:9" ht="38.25">
      <c r="A285" s="18"/>
      <c r="B285" s="6409"/>
      <c r="C285" s="5841" t="s">
        <v>32</v>
      </c>
      <c r="D285" s="5886" t="s">
        <v>81</v>
      </c>
      <c r="E285" s="5796">
        <v>1000</v>
      </c>
      <c r="F285" s="5774">
        <v>1000</v>
      </c>
      <c r="G285" s="5774">
        <v>1000</v>
      </c>
      <c r="H285" s="5774"/>
      <c r="I285" s="6037">
        <f t="shared" si="82"/>
        <v>1000</v>
      </c>
    </row>
    <row r="286" spans="1:9" ht="15" customHeight="1" thickBot="1">
      <c r="A286" s="5889"/>
      <c r="B286" s="6400" t="s">
        <v>18</v>
      </c>
      <c r="C286" s="6400"/>
      <c r="D286" s="5966"/>
      <c r="E286" s="5780">
        <v>0</v>
      </c>
      <c r="F286" s="5780">
        <v>0</v>
      </c>
      <c r="G286" s="5771">
        <v>0</v>
      </c>
      <c r="H286" s="5771">
        <v>0</v>
      </c>
      <c r="I286" s="6036">
        <v>0</v>
      </c>
    </row>
    <row r="287" spans="1:9" s="5" customFormat="1" ht="15.95" customHeight="1" thickBot="1">
      <c r="A287" s="78">
        <v>855</v>
      </c>
      <c r="B287" s="85"/>
      <c r="C287" s="86" t="s">
        <v>137</v>
      </c>
      <c r="D287" s="86"/>
      <c r="E287" s="87">
        <f>SUM(E292,E288)</f>
        <v>9303149</v>
      </c>
      <c r="F287" s="87">
        <f>SUM(F292,F288)</f>
        <v>9421661</v>
      </c>
      <c r="G287" s="87">
        <f>SUM(G292,G288)</f>
        <v>10045865</v>
      </c>
      <c r="H287" s="87">
        <f t="shared" ref="H287:I287" si="83">SUM(H292,H288)</f>
        <v>290000</v>
      </c>
      <c r="I287" s="100">
        <f t="shared" si="83"/>
        <v>10335865</v>
      </c>
    </row>
    <row r="288" spans="1:9">
      <c r="A288" s="74"/>
      <c r="B288" s="5890">
        <v>85509</v>
      </c>
      <c r="C288" s="5871" t="s">
        <v>138</v>
      </c>
      <c r="D288" s="5891"/>
      <c r="E288" s="5790">
        <f t="shared" ref="E288:I288" si="84">E289+E291</f>
        <v>1876000</v>
      </c>
      <c r="F288" s="5790">
        <f t="shared" si="84"/>
        <v>1994512</v>
      </c>
      <c r="G288" s="5790">
        <f t="shared" si="84"/>
        <v>1876000</v>
      </c>
      <c r="H288" s="5790">
        <f t="shared" si="84"/>
        <v>290000</v>
      </c>
      <c r="I288" s="5944">
        <f t="shared" si="84"/>
        <v>2166000</v>
      </c>
    </row>
    <row r="289" spans="1:11">
      <c r="A289" s="74"/>
      <c r="B289" s="6400" t="s">
        <v>14</v>
      </c>
      <c r="C289" s="6400"/>
      <c r="D289" s="5966"/>
      <c r="E289" s="5780">
        <f t="shared" ref="E289:I289" si="85">E290</f>
        <v>1876000</v>
      </c>
      <c r="F289" s="5780">
        <f t="shared" si="85"/>
        <v>1994512</v>
      </c>
      <c r="G289" s="5780">
        <f t="shared" si="85"/>
        <v>1876000</v>
      </c>
      <c r="H289" s="5780">
        <f t="shared" si="85"/>
        <v>290000</v>
      </c>
      <c r="I289" s="6039">
        <f t="shared" si="85"/>
        <v>2166000</v>
      </c>
    </row>
    <row r="290" spans="1:11" ht="40.5" customHeight="1">
      <c r="A290" s="74"/>
      <c r="B290" s="5844"/>
      <c r="C290" s="5841" t="s">
        <v>32</v>
      </c>
      <c r="D290" s="5886" t="s">
        <v>81</v>
      </c>
      <c r="E290" s="5796">
        <v>1876000</v>
      </c>
      <c r="F290" s="5774">
        <v>1994512</v>
      </c>
      <c r="G290" s="5774">
        <v>1876000</v>
      </c>
      <c r="H290" s="5774">
        <v>290000</v>
      </c>
      <c r="I290" s="6037">
        <f>G290+H290</f>
        <v>2166000</v>
      </c>
    </row>
    <row r="291" spans="1:11" ht="15" customHeight="1">
      <c r="A291" s="74"/>
      <c r="B291" s="6395" t="s">
        <v>18</v>
      </c>
      <c r="C291" s="6395"/>
      <c r="D291" s="5964"/>
      <c r="E291" s="5775">
        <v>0</v>
      </c>
      <c r="F291" s="5780">
        <v>0</v>
      </c>
      <c r="G291" s="5771">
        <v>0</v>
      </c>
      <c r="H291" s="5771">
        <v>0</v>
      </c>
      <c r="I291" s="6036">
        <v>0</v>
      </c>
    </row>
    <row r="292" spans="1:11" ht="18" customHeight="1">
      <c r="A292" s="74"/>
      <c r="B292" s="5892">
        <v>85510</v>
      </c>
      <c r="C292" s="5893" t="s">
        <v>139</v>
      </c>
      <c r="D292" s="5894"/>
      <c r="E292" s="5779">
        <f>SUM(E293,E295)</f>
        <v>7427149</v>
      </c>
      <c r="F292" s="5779">
        <f>SUM(F293,F295)</f>
        <v>7427149</v>
      </c>
      <c r="G292" s="5779">
        <f>SUM(G293,G295)</f>
        <v>8169865</v>
      </c>
      <c r="H292" s="5779">
        <f>SUM(H293,H295)</f>
        <v>0</v>
      </c>
      <c r="I292" s="6038">
        <f>SUM(I293,I295)</f>
        <v>8169865</v>
      </c>
    </row>
    <row r="293" spans="1:11">
      <c r="A293" s="74"/>
      <c r="B293" s="6395" t="s">
        <v>14</v>
      </c>
      <c r="C293" s="6395"/>
      <c r="D293" s="5966"/>
      <c r="E293" s="5780">
        <f>SUM(E294:E294)</f>
        <v>7427149</v>
      </c>
      <c r="F293" s="5780">
        <f>SUM(F294:F294)</f>
        <v>7427149</v>
      </c>
      <c r="G293" s="5780">
        <f>SUM(G294:G294)</f>
        <v>8169865</v>
      </c>
      <c r="H293" s="5780">
        <f>SUM(H294:H294)</f>
        <v>0</v>
      </c>
      <c r="I293" s="6039">
        <f>SUM(I294:I294)</f>
        <v>8169865</v>
      </c>
    </row>
    <row r="294" spans="1:11" ht="42" customHeight="1">
      <c r="A294" s="74"/>
      <c r="B294" s="6273"/>
      <c r="C294" s="6274" t="s">
        <v>140</v>
      </c>
      <c r="D294" s="6275" t="s">
        <v>141</v>
      </c>
      <c r="E294" s="6276">
        <v>7427149</v>
      </c>
      <c r="F294" s="6266">
        <v>7427149</v>
      </c>
      <c r="G294" s="6266">
        <v>8169865</v>
      </c>
      <c r="H294" s="6266"/>
      <c r="I294" s="6267">
        <f>G294+H294</f>
        <v>8169865</v>
      </c>
    </row>
    <row r="295" spans="1:11" ht="15.75" thickBot="1">
      <c r="A295" s="6277"/>
      <c r="B295" s="6410" t="s">
        <v>18</v>
      </c>
      <c r="C295" s="6410"/>
      <c r="D295" s="6278"/>
      <c r="E295" s="6269">
        <v>0</v>
      </c>
      <c r="F295" s="6270">
        <v>0</v>
      </c>
      <c r="G295" s="6271">
        <v>0</v>
      </c>
      <c r="H295" s="6271">
        <v>0</v>
      </c>
      <c r="I295" s="6272">
        <v>0</v>
      </c>
      <c r="K295" s="4"/>
    </row>
    <row r="296" spans="1:11" s="1" customFormat="1" ht="15.95" customHeight="1" thickBot="1">
      <c r="A296" s="5982">
        <v>900</v>
      </c>
      <c r="B296" s="82"/>
      <c r="C296" s="83" t="s">
        <v>142</v>
      </c>
      <c r="D296" s="83"/>
      <c r="E296" s="81" t="e">
        <f>E297+#REF!+E304+E308+E312+E319+E325+E331</f>
        <v>#REF!</v>
      </c>
      <c r="F296" s="81" t="e">
        <f>F297+#REF!+F304+F308+F312+F319+F325+F331</f>
        <v>#REF!</v>
      </c>
      <c r="G296" s="81" t="e">
        <f>G297+#REF!+G304+G308+G312+G319+G325+G331</f>
        <v>#REF!</v>
      </c>
      <c r="H296" s="81" t="e">
        <f>H297+#REF!+H304+H308+H312+H319+H325+H331</f>
        <v>#REF!</v>
      </c>
      <c r="I296" s="102">
        <f>I297+I304+I308+I312+I319+I325+I331</f>
        <v>11711610</v>
      </c>
    </row>
    <row r="297" spans="1:11">
      <c r="A297" s="74"/>
      <c r="B297" s="5895">
        <v>90005</v>
      </c>
      <c r="C297" s="5896" t="s">
        <v>143</v>
      </c>
      <c r="D297" s="5896"/>
      <c r="E297" s="5789">
        <f>E298+E302</f>
        <v>202000</v>
      </c>
      <c r="F297" s="5790">
        <f>F298+F302</f>
        <v>215000</v>
      </c>
      <c r="G297" s="5790">
        <f>G298+G302</f>
        <v>10655995</v>
      </c>
      <c r="H297" s="5790">
        <f>H298+H302</f>
        <v>2000</v>
      </c>
      <c r="I297" s="5944">
        <f>I298+I302</f>
        <v>10657995</v>
      </c>
    </row>
    <row r="298" spans="1:11">
      <c r="A298" s="74"/>
      <c r="B298" s="6395" t="s">
        <v>14</v>
      </c>
      <c r="C298" s="6395"/>
      <c r="D298" s="5964"/>
      <c r="E298" s="5897">
        <f>SUM(E299:E301)</f>
        <v>202000</v>
      </c>
      <c r="F298" s="5897">
        <f>SUM(F299:F301)</f>
        <v>215000</v>
      </c>
      <c r="G298" s="5897">
        <f>SUM(G299:G301)</f>
        <v>10535989</v>
      </c>
      <c r="H298" s="5897">
        <f>SUM(H299:H301)</f>
        <v>2000</v>
      </c>
      <c r="I298" s="6047">
        <f>SUM(I299:I301)</f>
        <v>10537989</v>
      </c>
    </row>
    <row r="299" spans="1:11" ht="38.25">
      <c r="A299" s="74"/>
      <c r="B299" s="6406"/>
      <c r="C299" s="5878" t="s">
        <v>32</v>
      </c>
      <c r="D299" s="5972">
        <v>2210</v>
      </c>
      <c r="E299" s="5898">
        <v>202000</v>
      </c>
      <c r="F299" s="5774">
        <v>215000</v>
      </c>
      <c r="G299" s="5774">
        <v>223000</v>
      </c>
      <c r="H299" s="5774">
        <v>2000</v>
      </c>
      <c r="I299" s="6037">
        <f>G299+H299</f>
        <v>225000</v>
      </c>
    </row>
    <row r="300" spans="1:11" ht="69.75" customHeight="1">
      <c r="A300" s="74"/>
      <c r="B300" s="6406"/>
      <c r="C300" s="5878" t="s">
        <v>212</v>
      </c>
      <c r="D300" s="5972">
        <v>2002</v>
      </c>
      <c r="E300" s="5898">
        <v>0</v>
      </c>
      <c r="F300" s="5774">
        <v>0</v>
      </c>
      <c r="G300" s="5774">
        <v>8135703</v>
      </c>
      <c r="H300" s="5774"/>
      <c r="I300" s="6037">
        <f t="shared" ref="I300:I301" si="86">G300+H300</f>
        <v>8135703</v>
      </c>
    </row>
    <row r="301" spans="1:11" ht="82.5" customHeight="1">
      <c r="A301" s="74"/>
      <c r="B301" s="6406"/>
      <c r="C301" s="5841" t="s">
        <v>213</v>
      </c>
      <c r="D301" s="5972">
        <v>2052</v>
      </c>
      <c r="E301" s="5848">
        <v>0</v>
      </c>
      <c r="F301" s="5774">
        <v>0</v>
      </c>
      <c r="G301" s="5774">
        <v>2177286</v>
      </c>
      <c r="H301" s="5774"/>
      <c r="I301" s="6037">
        <f t="shared" si="86"/>
        <v>2177286</v>
      </c>
    </row>
    <row r="302" spans="1:11" ht="15.75" customHeight="1">
      <c r="A302" s="74"/>
      <c r="B302" s="6395" t="s">
        <v>240</v>
      </c>
      <c r="C302" s="6395"/>
      <c r="D302" s="5964"/>
      <c r="E302" s="5771">
        <f t="shared" ref="E302:F302" si="87">SUM(E303)</f>
        <v>0</v>
      </c>
      <c r="F302" s="5771">
        <f t="shared" si="87"/>
        <v>0</v>
      </c>
      <c r="G302" s="5771">
        <f>SUM(G303)</f>
        <v>120006</v>
      </c>
      <c r="H302" s="5771">
        <f t="shared" ref="H302:I302" si="88">SUM(H303)</f>
        <v>0</v>
      </c>
      <c r="I302" s="6036">
        <f t="shared" si="88"/>
        <v>120006</v>
      </c>
    </row>
    <row r="303" spans="1:11" ht="66.75" customHeight="1">
      <c r="A303" s="74"/>
      <c r="B303" s="5899"/>
      <c r="C303" s="5878" t="s">
        <v>212</v>
      </c>
      <c r="D303" s="5972">
        <v>6202</v>
      </c>
      <c r="E303" s="5898">
        <v>0</v>
      </c>
      <c r="F303" s="5774">
        <v>0</v>
      </c>
      <c r="G303" s="5774">
        <v>120006</v>
      </c>
      <c r="H303" s="5774"/>
      <c r="I303" s="6037">
        <f>G303+H303</f>
        <v>120006</v>
      </c>
    </row>
    <row r="304" spans="1:11" ht="15.75" customHeight="1">
      <c r="A304" s="74"/>
      <c r="B304" s="5838">
        <v>90008</v>
      </c>
      <c r="C304" s="5839" t="s">
        <v>184</v>
      </c>
      <c r="D304" s="5839"/>
      <c r="E304" s="5779">
        <f>SUM(E305,E307)</f>
        <v>174130</v>
      </c>
      <c r="F304" s="5779">
        <f>SUM(F305,F307)</f>
        <v>174130</v>
      </c>
      <c r="G304" s="5779">
        <f>SUM(G305,G307)</f>
        <v>179231</v>
      </c>
      <c r="H304" s="5779">
        <f t="shared" ref="H304:I304" si="89">SUM(H305,H307)</f>
        <v>0</v>
      </c>
      <c r="I304" s="6038">
        <f t="shared" si="89"/>
        <v>179231</v>
      </c>
    </row>
    <row r="305" spans="1:10">
      <c r="A305" s="74"/>
      <c r="B305" s="6400" t="s">
        <v>14</v>
      </c>
      <c r="C305" s="6400"/>
      <c r="D305" s="5966"/>
      <c r="E305" s="5872">
        <f>SUM(E306:E306)</f>
        <v>174130</v>
      </c>
      <c r="F305" s="5872">
        <f>SUM(F306:F306)</f>
        <v>174130</v>
      </c>
      <c r="G305" s="5872">
        <f>SUM(G306:G306)</f>
        <v>179231</v>
      </c>
      <c r="H305" s="5872">
        <f t="shared" ref="H305:I305" si="90">SUM(H306:H306)</f>
        <v>0</v>
      </c>
      <c r="I305" s="6039">
        <f t="shared" si="90"/>
        <v>179231</v>
      </c>
    </row>
    <row r="306" spans="1:10" ht="55.5" customHeight="1">
      <c r="A306" s="74"/>
      <c r="B306" s="5968"/>
      <c r="C306" s="5900" t="s">
        <v>241</v>
      </c>
      <c r="D306" s="5886" t="s">
        <v>83</v>
      </c>
      <c r="E306" s="5796">
        <v>174130</v>
      </c>
      <c r="F306" s="5774">
        <v>174130</v>
      </c>
      <c r="G306" s="5774">
        <v>179231</v>
      </c>
      <c r="H306" s="5774"/>
      <c r="I306" s="6037">
        <f>G306+H306</f>
        <v>179231</v>
      </c>
      <c r="J306" s="37"/>
    </row>
    <row r="307" spans="1:10" s="1" customFormat="1" ht="15" customHeight="1">
      <c r="A307" s="5941"/>
      <c r="B307" s="6400" t="s">
        <v>18</v>
      </c>
      <c r="C307" s="6400"/>
      <c r="D307" s="5966"/>
      <c r="E307" s="5780">
        <v>0</v>
      </c>
      <c r="F307" s="5780">
        <v>0</v>
      </c>
      <c r="G307" s="5771">
        <v>0</v>
      </c>
      <c r="H307" s="5771">
        <v>0</v>
      </c>
      <c r="I307" s="6036">
        <v>0</v>
      </c>
    </row>
    <row r="308" spans="1:10" ht="26.25" customHeight="1">
      <c r="A308" s="74"/>
      <c r="B308" s="5854">
        <v>90019</v>
      </c>
      <c r="C308" s="5855" t="s">
        <v>144</v>
      </c>
      <c r="D308" s="5855"/>
      <c r="E308" s="5778">
        <f>SUM(E309,E311)</f>
        <v>400000</v>
      </c>
      <c r="F308" s="5779">
        <f>SUM(F309,F311)</f>
        <v>400000</v>
      </c>
      <c r="G308" s="5779">
        <f>SUM(G309,G311)</f>
        <v>400000</v>
      </c>
      <c r="H308" s="5779">
        <f t="shared" ref="H308:I308" si="91">SUM(H309,H311)</f>
        <v>0</v>
      </c>
      <c r="I308" s="6038">
        <f t="shared" si="91"/>
        <v>400000</v>
      </c>
    </row>
    <row r="309" spans="1:10">
      <c r="A309" s="74"/>
      <c r="B309" s="6395" t="s">
        <v>14</v>
      </c>
      <c r="C309" s="6395"/>
      <c r="D309" s="5964"/>
      <c r="E309" s="5818">
        <f>SUM(E310:E310)</f>
        <v>400000</v>
      </c>
      <c r="F309" s="5872">
        <f>SUM(F310:F310)</f>
        <v>400000</v>
      </c>
      <c r="G309" s="5872">
        <f>SUM(G310:G310)</f>
        <v>400000</v>
      </c>
      <c r="H309" s="5872">
        <f t="shared" ref="H309:I309" si="92">SUM(H310:H310)</f>
        <v>0</v>
      </c>
      <c r="I309" s="6039">
        <f t="shared" si="92"/>
        <v>400000</v>
      </c>
    </row>
    <row r="310" spans="1:10">
      <c r="A310" s="74"/>
      <c r="B310" s="5967"/>
      <c r="C310" s="5878" t="s">
        <v>145</v>
      </c>
      <c r="D310" s="5846" t="s">
        <v>27</v>
      </c>
      <c r="E310" s="5773">
        <v>400000</v>
      </c>
      <c r="F310" s="5774">
        <v>400000</v>
      </c>
      <c r="G310" s="5774">
        <v>400000</v>
      </c>
      <c r="H310" s="5774"/>
      <c r="I310" s="6037">
        <f>G310+H310</f>
        <v>400000</v>
      </c>
    </row>
    <row r="311" spans="1:10" s="1" customFormat="1" ht="15" customHeight="1">
      <c r="A311" s="74"/>
      <c r="B311" s="6395" t="s">
        <v>18</v>
      </c>
      <c r="C311" s="6395"/>
      <c r="D311" s="5964"/>
      <c r="E311" s="5775">
        <v>0</v>
      </c>
      <c r="F311" s="5780">
        <v>0</v>
      </c>
      <c r="G311" s="5771">
        <v>0</v>
      </c>
      <c r="H311" s="5771">
        <v>0</v>
      </c>
      <c r="I311" s="6036">
        <v>0</v>
      </c>
    </row>
    <row r="312" spans="1:10" s="1" customFormat="1" ht="25.5">
      <c r="A312" s="74"/>
      <c r="B312" s="5854">
        <v>90020</v>
      </c>
      <c r="C312" s="5855" t="s">
        <v>146</v>
      </c>
      <c r="D312" s="5855"/>
      <c r="E312" s="5778">
        <f>SUM(E314:E317)</f>
        <v>73400</v>
      </c>
      <c r="F312" s="5779">
        <f>SUM(F314:F317)</f>
        <v>73400</v>
      </c>
      <c r="G312" s="5779">
        <f>SUM(G314:G317)</f>
        <v>73400</v>
      </c>
      <c r="H312" s="5779">
        <f t="shared" ref="H312:I312" si="93">SUM(H314:H317)</f>
        <v>0</v>
      </c>
      <c r="I312" s="6038">
        <f t="shared" si="93"/>
        <v>73400</v>
      </c>
    </row>
    <row r="313" spans="1:10" s="1" customFormat="1" ht="15.75" customHeight="1">
      <c r="A313" s="74"/>
      <c r="B313" s="6395" t="s">
        <v>14</v>
      </c>
      <c r="C313" s="6395"/>
      <c r="D313" s="5964"/>
      <c r="E313" s="5775">
        <f>SUM(E314:E317)</f>
        <v>73400</v>
      </c>
      <c r="F313" s="5780">
        <f>SUM(F314:F317)</f>
        <v>73400</v>
      </c>
      <c r="G313" s="5780">
        <f>SUM(G314:G317)</f>
        <v>73400</v>
      </c>
      <c r="H313" s="5780">
        <f t="shared" ref="H313:I313" si="94">SUM(H314:H317)</f>
        <v>0</v>
      </c>
      <c r="I313" s="6039">
        <f t="shared" si="94"/>
        <v>73400</v>
      </c>
    </row>
    <row r="314" spans="1:10" ht="15" customHeight="1">
      <c r="A314" s="74"/>
      <c r="B314" s="6405"/>
      <c r="C314" s="5901" t="s">
        <v>147</v>
      </c>
      <c r="D314" s="5846" t="s">
        <v>148</v>
      </c>
      <c r="E314" s="5773">
        <v>40000</v>
      </c>
      <c r="F314" s="5774">
        <v>40000</v>
      </c>
      <c r="G314" s="5774">
        <v>40000</v>
      </c>
      <c r="H314" s="5774"/>
      <c r="I314" s="6037">
        <f>G314+H314</f>
        <v>40000</v>
      </c>
    </row>
    <row r="315" spans="1:10" ht="28.5" customHeight="1">
      <c r="A315" s="74"/>
      <c r="B315" s="6405"/>
      <c r="C315" s="5878" t="s">
        <v>149</v>
      </c>
      <c r="D315" s="5846" t="s">
        <v>150</v>
      </c>
      <c r="E315" s="5773">
        <v>32200</v>
      </c>
      <c r="F315" s="5774">
        <v>32200</v>
      </c>
      <c r="G315" s="5774">
        <v>32200</v>
      </c>
      <c r="H315" s="5774"/>
      <c r="I315" s="6037">
        <f t="shared" ref="I315:I317" si="95">G315+H315</f>
        <v>32200</v>
      </c>
    </row>
    <row r="316" spans="1:10" ht="38.25">
      <c r="A316" s="74"/>
      <c r="B316" s="6405"/>
      <c r="C316" s="5878" t="s">
        <v>151</v>
      </c>
      <c r="D316" s="5846" t="s">
        <v>152</v>
      </c>
      <c r="E316" s="5773">
        <v>1000</v>
      </c>
      <c r="F316" s="5774">
        <v>1000</v>
      </c>
      <c r="G316" s="5774">
        <v>1000</v>
      </c>
      <c r="H316" s="5774"/>
      <c r="I316" s="6037">
        <f t="shared" si="95"/>
        <v>1000</v>
      </c>
    </row>
    <row r="317" spans="1:10">
      <c r="A317" s="74"/>
      <c r="B317" s="6405"/>
      <c r="C317" s="5878" t="s">
        <v>153</v>
      </c>
      <c r="D317" s="5846" t="s">
        <v>17</v>
      </c>
      <c r="E317" s="5773">
        <v>200</v>
      </c>
      <c r="F317" s="5774">
        <v>200</v>
      </c>
      <c r="G317" s="5774">
        <v>200</v>
      </c>
      <c r="H317" s="5774"/>
      <c r="I317" s="6037">
        <f t="shared" si="95"/>
        <v>200</v>
      </c>
    </row>
    <row r="318" spans="1:10" s="1" customFormat="1" ht="16.5" customHeight="1">
      <c r="A318" s="74"/>
      <c r="B318" s="6395" t="s">
        <v>18</v>
      </c>
      <c r="C318" s="6395"/>
      <c r="D318" s="5964"/>
      <c r="E318" s="5775">
        <v>0</v>
      </c>
      <c r="F318" s="5780">
        <v>0</v>
      </c>
      <c r="G318" s="5771">
        <v>0</v>
      </c>
      <c r="H318" s="5771">
        <v>0</v>
      </c>
      <c r="I318" s="6036">
        <v>0</v>
      </c>
    </row>
    <row r="319" spans="1:10" ht="25.5">
      <c r="A319" s="74"/>
      <c r="B319" s="5854">
        <v>90024</v>
      </c>
      <c r="C319" s="5855" t="s">
        <v>154</v>
      </c>
      <c r="D319" s="5855"/>
      <c r="E319" s="5778">
        <f>SUM(E324,E320)</f>
        <v>1300</v>
      </c>
      <c r="F319" s="5779">
        <f>SUM(F324,F320)</f>
        <v>1300</v>
      </c>
      <c r="G319" s="5779">
        <f>SUM(G324,G320)</f>
        <v>1300</v>
      </c>
      <c r="H319" s="5779">
        <f t="shared" ref="H319:I319" si="96">SUM(H324,H320)</f>
        <v>0</v>
      </c>
      <c r="I319" s="6038">
        <f t="shared" si="96"/>
        <v>1300</v>
      </c>
    </row>
    <row r="320" spans="1:10">
      <c r="A320" s="74"/>
      <c r="B320" s="6395" t="s">
        <v>14</v>
      </c>
      <c r="C320" s="6395"/>
      <c r="D320" s="5964"/>
      <c r="E320" s="5775">
        <f>SUM(E321:E323)</f>
        <v>1300</v>
      </c>
      <c r="F320" s="5780">
        <f>SUM(F321:F323)</f>
        <v>1300</v>
      </c>
      <c r="G320" s="5780">
        <f>SUM(G321:G323)</f>
        <v>1300</v>
      </c>
      <c r="H320" s="5780">
        <f t="shared" ref="H320:I320" si="97">SUM(H321:H323)</f>
        <v>0</v>
      </c>
      <c r="I320" s="6039">
        <f t="shared" si="97"/>
        <v>1300</v>
      </c>
    </row>
    <row r="321" spans="1:9">
      <c r="A321" s="74"/>
      <c r="B321" s="6402"/>
      <c r="C321" s="6403" t="s">
        <v>155</v>
      </c>
      <c r="D321" s="5846" t="s">
        <v>150</v>
      </c>
      <c r="E321" s="5773">
        <v>100</v>
      </c>
      <c r="F321" s="5774">
        <v>100</v>
      </c>
      <c r="G321" s="5774">
        <v>100</v>
      </c>
      <c r="H321" s="5774"/>
      <c r="I321" s="6037">
        <f>G321+H321</f>
        <v>100</v>
      </c>
    </row>
    <row r="322" spans="1:9" ht="14.25" customHeight="1">
      <c r="A322" s="74"/>
      <c r="B322" s="6402"/>
      <c r="C322" s="6403"/>
      <c r="D322" s="5902" t="s">
        <v>27</v>
      </c>
      <c r="E322" s="5773">
        <v>1000</v>
      </c>
      <c r="F322" s="5774">
        <v>1000</v>
      </c>
      <c r="G322" s="5774">
        <v>1000</v>
      </c>
      <c r="H322" s="5774"/>
      <c r="I322" s="6037">
        <f t="shared" ref="I322:I323" si="98">G322+H322</f>
        <v>1000</v>
      </c>
    </row>
    <row r="323" spans="1:9" ht="16.5" customHeight="1">
      <c r="A323" s="74"/>
      <c r="B323" s="6402"/>
      <c r="C323" s="6403"/>
      <c r="D323" s="5902" t="s">
        <v>17</v>
      </c>
      <c r="E323" s="5773">
        <v>200</v>
      </c>
      <c r="F323" s="5774">
        <v>200</v>
      </c>
      <c r="G323" s="5774">
        <v>200</v>
      </c>
      <c r="H323" s="5774"/>
      <c r="I323" s="6037">
        <f t="shared" si="98"/>
        <v>200</v>
      </c>
    </row>
    <row r="324" spans="1:9" s="1" customFormat="1" ht="14.25" customHeight="1">
      <c r="A324" s="5962"/>
      <c r="B324" s="6395" t="s">
        <v>18</v>
      </c>
      <c r="C324" s="6395"/>
      <c r="D324" s="5964"/>
      <c r="E324" s="5775">
        <v>0</v>
      </c>
      <c r="F324" s="5780">
        <v>0</v>
      </c>
      <c r="G324" s="5771">
        <v>0</v>
      </c>
      <c r="H324" s="5771">
        <v>0</v>
      </c>
      <c r="I324" s="6036">
        <v>0</v>
      </c>
    </row>
    <row r="325" spans="1:9">
      <c r="A325" s="74"/>
      <c r="B325" s="5905">
        <v>90026</v>
      </c>
      <c r="C325" s="5961" t="s">
        <v>156</v>
      </c>
      <c r="D325" s="5961"/>
      <c r="E325" s="5789">
        <f>E326+E330</f>
        <v>150000</v>
      </c>
      <c r="F325" s="5790">
        <f>F326+F330</f>
        <v>150000</v>
      </c>
      <c r="G325" s="5790">
        <f t="shared" ref="G325:I325" si="99">G326+G330</f>
        <v>204685</v>
      </c>
      <c r="H325" s="5790">
        <f t="shared" si="99"/>
        <v>-1</v>
      </c>
      <c r="I325" s="5944">
        <f t="shared" si="99"/>
        <v>204684</v>
      </c>
    </row>
    <row r="326" spans="1:9">
      <c r="A326" s="74"/>
      <c r="B326" s="6395" t="s">
        <v>14</v>
      </c>
      <c r="C326" s="6395"/>
      <c r="D326" s="5964"/>
      <c r="E326" s="5775">
        <f>SUM(E327:E329)</f>
        <v>150000</v>
      </c>
      <c r="F326" s="5780">
        <f t="shared" ref="F326:I326" si="100">SUM(F327:F329)</f>
        <v>150000</v>
      </c>
      <c r="G326" s="5780">
        <f t="shared" si="100"/>
        <v>204685</v>
      </c>
      <c r="H326" s="5780">
        <f t="shared" si="100"/>
        <v>-1</v>
      </c>
      <c r="I326" s="6039">
        <f t="shared" si="100"/>
        <v>204684</v>
      </c>
    </row>
    <row r="327" spans="1:9" ht="38.25" customHeight="1">
      <c r="A327" s="74"/>
      <c r="B327" s="6404"/>
      <c r="C327" s="5856" t="s">
        <v>157</v>
      </c>
      <c r="D327" s="5902" t="s">
        <v>27</v>
      </c>
      <c r="E327" s="5773">
        <v>150000</v>
      </c>
      <c r="F327" s="5774">
        <v>150000</v>
      </c>
      <c r="G327" s="5774">
        <v>150000</v>
      </c>
      <c r="H327" s="5774"/>
      <c r="I327" s="6037">
        <f>G327+H327</f>
        <v>150000</v>
      </c>
    </row>
    <row r="328" spans="1:9" ht="38.25" customHeight="1">
      <c r="A328" s="74"/>
      <c r="B328" s="6404"/>
      <c r="C328" s="5856" t="s">
        <v>32</v>
      </c>
      <c r="D328" s="5902" t="s">
        <v>81</v>
      </c>
      <c r="E328" s="5773">
        <v>0</v>
      </c>
      <c r="F328" s="5774">
        <v>0</v>
      </c>
      <c r="G328" s="5774">
        <v>54000</v>
      </c>
      <c r="H328" s="5774"/>
      <c r="I328" s="6037">
        <f t="shared" ref="I328:I329" si="101">G328+H328</f>
        <v>54000</v>
      </c>
    </row>
    <row r="329" spans="1:9" ht="38.25" customHeight="1">
      <c r="A329" s="74"/>
      <c r="B329" s="6404"/>
      <c r="C329" s="5856" t="s">
        <v>39</v>
      </c>
      <c r="D329" s="5902" t="s">
        <v>61</v>
      </c>
      <c r="E329" s="5796">
        <v>0</v>
      </c>
      <c r="F329" s="5774">
        <v>0</v>
      </c>
      <c r="G329" s="5774">
        <v>685</v>
      </c>
      <c r="H329" s="5774">
        <v>-1</v>
      </c>
      <c r="I329" s="6037">
        <f t="shared" si="101"/>
        <v>684</v>
      </c>
    </row>
    <row r="330" spans="1:9">
      <c r="A330" s="74"/>
      <c r="B330" s="6400" t="s">
        <v>18</v>
      </c>
      <c r="C330" s="6400"/>
      <c r="D330" s="5966"/>
      <c r="E330" s="5780">
        <v>0</v>
      </c>
      <c r="F330" s="5780">
        <v>0</v>
      </c>
      <c r="G330" s="5771">
        <v>0</v>
      </c>
      <c r="H330" s="5771"/>
      <c r="I330" s="6036">
        <v>0</v>
      </c>
    </row>
    <row r="331" spans="1:9">
      <c r="A331" s="74"/>
      <c r="B331" s="5854">
        <v>90095</v>
      </c>
      <c r="C331" s="5855" t="s">
        <v>30</v>
      </c>
      <c r="D331" s="5855"/>
      <c r="E331" s="5778">
        <f>SUM(E332,E334)</f>
        <v>0</v>
      </c>
      <c r="F331" s="5779">
        <f>SUM(F332,F334)</f>
        <v>0</v>
      </c>
      <c r="G331" s="5779">
        <f>SUM(G332,G334)</f>
        <v>193000</v>
      </c>
      <c r="H331" s="5779">
        <f t="shared" ref="H331:I331" si="102">SUM(H332,H334)</f>
        <v>2000</v>
      </c>
      <c r="I331" s="6038">
        <f t="shared" si="102"/>
        <v>195000</v>
      </c>
    </row>
    <row r="332" spans="1:9">
      <c r="A332" s="74"/>
      <c r="B332" s="6395" t="s">
        <v>14</v>
      </c>
      <c r="C332" s="6395"/>
      <c r="D332" s="5964"/>
      <c r="E332" s="5818">
        <f>SUM(E333:E333)</f>
        <v>0</v>
      </c>
      <c r="F332" s="5872">
        <f>SUM(F333:F333)</f>
        <v>0</v>
      </c>
      <c r="G332" s="5872">
        <f>SUM(G333:G333)</f>
        <v>193000</v>
      </c>
      <c r="H332" s="5872">
        <f t="shared" ref="H332:I332" si="103">SUM(H333:H333)</f>
        <v>2000</v>
      </c>
      <c r="I332" s="6039">
        <f t="shared" si="103"/>
        <v>195000</v>
      </c>
    </row>
    <row r="333" spans="1:9" ht="38.25">
      <c r="A333" s="74"/>
      <c r="B333" s="5967"/>
      <c r="C333" s="5878" t="s">
        <v>32</v>
      </c>
      <c r="D333" s="5846" t="s">
        <v>81</v>
      </c>
      <c r="E333" s="5773">
        <v>0</v>
      </c>
      <c r="F333" s="5774">
        <v>0</v>
      </c>
      <c r="G333" s="5774">
        <v>193000</v>
      </c>
      <c r="H333" s="5774">
        <v>2000</v>
      </c>
      <c r="I333" s="6037">
        <f>G333+H333</f>
        <v>195000</v>
      </c>
    </row>
    <row r="334" spans="1:9" s="1" customFormat="1" ht="15" customHeight="1" thickBot="1">
      <c r="A334" s="74"/>
      <c r="B334" s="6401" t="s">
        <v>18</v>
      </c>
      <c r="C334" s="6401"/>
      <c r="D334" s="6019"/>
      <c r="E334" s="5989">
        <v>0</v>
      </c>
      <c r="F334" s="5992">
        <v>0</v>
      </c>
      <c r="G334" s="5990">
        <v>0</v>
      </c>
      <c r="H334" s="5990">
        <v>0</v>
      </c>
      <c r="I334" s="5991">
        <v>0</v>
      </c>
    </row>
    <row r="335" spans="1:9" ht="15.95" customHeight="1" thickBot="1">
      <c r="A335" s="5982">
        <v>921</v>
      </c>
      <c r="B335" s="82"/>
      <c r="C335" s="83" t="s">
        <v>158</v>
      </c>
      <c r="D335" s="83"/>
      <c r="E335" s="81" t="e">
        <f>SUM(#REF!,E336,E340)</f>
        <v>#REF!</v>
      </c>
      <c r="F335" s="81" t="e">
        <f>SUM(#REF!,F336,F340)</f>
        <v>#REF!</v>
      </c>
      <c r="G335" s="81" t="e">
        <f>SUM(#REF!,G336,G340)</f>
        <v>#REF!</v>
      </c>
      <c r="H335" s="81" t="e">
        <f>SUM(#REF!,H336,H340)</f>
        <v>#REF!</v>
      </c>
      <c r="I335" s="102">
        <f>SUM(I336,I340)</f>
        <v>8439340</v>
      </c>
    </row>
    <row r="336" spans="1:9">
      <c r="A336" s="40"/>
      <c r="B336" s="5854">
        <v>92116</v>
      </c>
      <c r="C336" s="5855" t="s">
        <v>160</v>
      </c>
      <c r="D336" s="5855"/>
      <c r="E336" s="5778">
        <f>SUM(E337,E339)</f>
        <v>85000</v>
      </c>
      <c r="F336" s="5778">
        <f>SUM(F337,F339)</f>
        <v>114000</v>
      </c>
      <c r="G336" s="5778">
        <f>SUM(G337,G339)</f>
        <v>85000</v>
      </c>
      <c r="H336" s="5778">
        <f t="shared" ref="H336:I336" si="104">SUM(H337,H339)</f>
        <v>0</v>
      </c>
      <c r="I336" s="6042">
        <f t="shared" si="104"/>
        <v>85000</v>
      </c>
    </row>
    <row r="337" spans="1:9" ht="15" customHeight="1">
      <c r="A337" s="79"/>
      <c r="B337" s="6395" t="s">
        <v>14</v>
      </c>
      <c r="C337" s="6395"/>
      <c r="D337" s="5964"/>
      <c r="E337" s="5775">
        <f>SUM(E338:E338)</f>
        <v>85000</v>
      </c>
      <c r="F337" s="5775">
        <f>SUM(F338:F338)</f>
        <v>114000</v>
      </c>
      <c r="G337" s="5775">
        <f>SUM(G338:G338)</f>
        <v>85000</v>
      </c>
      <c r="H337" s="5775">
        <f t="shared" ref="H337:I337" si="105">SUM(H338:H338)</f>
        <v>0</v>
      </c>
      <c r="I337" s="6041">
        <f t="shared" si="105"/>
        <v>85000</v>
      </c>
    </row>
    <row r="338" spans="1:9" ht="38.25">
      <c r="A338" s="79"/>
      <c r="B338" s="5903"/>
      <c r="C338" s="5878" t="s">
        <v>161</v>
      </c>
      <c r="D338" s="5857">
        <v>2320</v>
      </c>
      <c r="E338" s="5773">
        <v>85000</v>
      </c>
      <c r="F338" s="5811">
        <v>114000</v>
      </c>
      <c r="G338" s="5811">
        <v>85000</v>
      </c>
      <c r="H338" s="5811"/>
      <c r="I338" s="6044">
        <f>G338+H338</f>
        <v>85000</v>
      </c>
    </row>
    <row r="339" spans="1:9" ht="13.5" customHeight="1">
      <c r="A339" s="79"/>
      <c r="B339" s="6395" t="s">
        <v>18</v>
      </c>
      <c r="C339" s="6395"/>
      <c r="D339" s="5964"/>
      <c r="E339" s="5775">
        <v>0</v>
      </c>
      <c r="F339" s="5775">
        <v>0</v>
      </c>
      <c r="G339" s="5770">
        <v>0</v>
      </c>
      <c r="H339" s="5770">
        <v>0</v>
      </c>
      <c r="I339" s="6047">
        <v>0</v>
      </c>
    </row>
    <row r="340" spans="1:9">
      <c r="A340" s="79"/>
      <c r="B340" s="5854">
        <v>92120</v>
      </c>
      <c r="C340" s="5855" t="s">
        <v>177</v>
      </c>
      <c r="D340" s="5904"/>
      <c r="E340" s="5778" t="e">
        <f>SUM(E341,E342)</f>
        <v>#REF!</v>
      </c>
      <c r="F340" s="5778" t="e">
        <f>SUM(F341,F342)</f>
        <v>#REF!</v>
      </c>
      <c r="G340" s="5778" t="e">
        <f>SUM(G341,G342)</f>
        <v>#REF!</v>
      </c>
      <c r="H340" s="5778" t="e">
        <f>SUM(H341,H342)</f>
        <v>#REF!</v>
      </c>
      <c r="I340" s="6042">
        <f>SUM(I341,I342)</f>
        <v>8354340</v>
      </c>
    </row>
    <row r="341" spans="1:9" ht="15" customHeight="1">
      <c r="A341" s="79"/>
      <c r="B341" s="6395" t="s">
        <v>55</v>
      </c>
      <c r="C341" s="6395"/>
      <c r="D341" s="5964"/>
      <c r="E341" s="5775" t="e">
        <f>SUM(#REF!)</f>
        <v>#REF!</v>
      </c>
      <c r="F341" s="5775" t="e">
        <f>SUM(#REF!)</f>
        <v>#REF!</v>
      </c>
      <c r="G341" s="5775" t="e">
        <f>SUM(#REF!)</f>
        <v>#REF!</v>
      </c>
      <c r="H341" s="5775" t="e">
        <f>SUM(#REF!)</f>
        <v>#REF!</v>
      </c>
      <c r="I341" s="6041">
        <v>0</v>
      </c>
    </row>
    <row r="342" spans="1:9" ht="12.75" customHeight="1">
      <c r="A342" s="79"/>
      <c r="B342" s="6395" t="s">
        <v>45</v>
      </c>
      <c r="C342" s="6395"/>
      <c r="D342" s="5964"/>
      <c r="E342" s="5818">
        <f>E343</f>
        <v>21954112</v>
      </c>
      <c r="F342" s="5818">
        <f t="shared" ref="F342:I342" si="106">F343</f>
        <v>15389245</v>
      </c>
      <c r="G342" s="5818">
        <f t="shared" si="106"/>
        <v>8354340</v>
      </c>
      <c r="H342" s="5818">
        <f t="shared" si="106"/>
        <v>0</v>
      </c>
      <c r="I342" s="6041">
        <f t="shared" si="106"/>
        <v>8354340</v>
      </c>
    </row>
    <row r="343" spans="1:9" s="5" customFormat="1" ht="39" thickBot="1">
      <c r="A343" s="79"/>
      <c r="B343" s="6020"/>
      <c r="C343" s="6021" t="s">
        <v>178</v>
      </c>
      <c r="D343" s="6022">
        <v>6090</v>
      </c>
      <c r="E343" s="6023">
        <v>21954112</v>
      </c>
      <c r="F343" s="6023">
        <v>15389245</v>
      </c>
      <c r="G343" s="6024">
        <v>8354340</v>
      </c>
      <c r="H343" s="6024"/>
      <c r="I343" s="6025">
        <f>G343+H343</f>
        <v>8354340</v>
      </c>
    </row>
    <row r="344" spans="1:9" s="1" customFormat="1" ht="26.25" thickBot="1">
      <c r="A344" s="5982">
        <v>925</v>
      </c>
      <c r="B344" s="82"/>
      <c r="C344" s="80" t="s">
        <v>162</v>
      </c>
      <c r="D344" s="80"/>
      <c r="E344" s="81">
        <f>E345</f>
        <v>650000</v>
      </c>
      <c r="F344" s="81">
        <f t="shared" ref="F344:I344" si="107">F345</f>
        <v>650000</v>
      </c>
      <c r="G344" s="81">
        <f t="shared" si="107"/>
        <v>650000</v>
      </c>
      <c r="H344" s="81">
        <f t="shared" si="107"/>
        <v>0</v>
      </c>
      <c r="I344" s="102">
        <f t="shared" si="107"/>
        <v>650000</v>
      </c>
    </row>
    <row r="345" spans="1:9" s="1" customFormat="1" ht="16.5" customHeight="1">
      <c r="A345" s="5965"/>
      <c r="B345" s="5905">
        <v>92502</v>
      </c>
      <c r="C345" s="5906" t="s">
        <v>163</v>
      </c>
      <c r="D345" s="5906"/>
      <c r="E345" s="5789">
        <f>E346+E348</f>
        <v>650000</v>
      </c>
      <c r="F345" s="5790">
        <f>F346+F348</f>
        <v>650000</v>
      </c>
      <c r="G345" s="5790">
        <f>G346+G348</f>
        <v>650000</v>
      </c>
      <c r="H345" s="5790">
        <f t="shared" ref="H345:I345" si="108">H346+H348</f>
        <v>0</v>
      </c>
      <c r="I345" s="5944">
        <f t="shared" si="108"/>
        <v>650000</v>
      </c>
    </row>
    <row r="346" spans="1:9" s="1" customFormat="1" ht="15.75" customHeight="1">
      <c r="A346" s="6396"/>
      <c r="B346" s="6395" t="s">
        <v>14</v>
      </c>
      <c r="C346" s="6395"/>
      <c r="D346" s="5964"/>
      <c r="E346" s="5775">
        <f>SUM(E347:E347)</f>
        <v>650000</v>
      </c>
      <c r="F346" s="5780">
        <f>SUM(F347:F347)</f>
        <v>650000</v>
      </c>
      <c r="G346" s="5780">
        <f>SUM(G347:G347)</f>
        <v>650000</v>
      </c>
      <c r="H346" s="5780">
        <f t="shared" ref="H346:I346" si="109">SUM(H347:H347)</f>
        <v>0</v>
      </c>
      <c r="I346" s="6039">
        <f t="shared" si="109"/>
        <v>650000</v>
      </c>
    </row>
    <row r="347" spans="1:9" s="1" customFormat="1" ht="25.5">
      <c r="A347" s="6396"/>
      <c r="B347" s="5907"/>
      <c r="C347" s="5856" t="s">
        <v>128</v>
      </c>
      <c r="D347" s="5902" t="s">
        <v>64</v>
      </c>
      <c r="E347" s="5898">
        <v>650000</v>
      </c>
      <c r="F347" s="5848">
        <v>650000</v>
      </c>
      <c r="G347" s="5774">
        <v>650000</v>
      </c>
      <c r="H347" s="5774"/>
      <c r="I347" s="6037">
        <f>G347+H347</f>
        <v>650000</v>
      </c>
    </row>
    <row r="348" spans="1:9" s="1" customFormat="1" ht="15.75" thickBot="1">
      <c r="A348" s="6396"/>
      <c r="B348" s="6397" t="s">
        <v>18</v>
      </c>
      <c r="C348" s="6397"/>
      <c r="D348" s="6026"/>
      <c r="E348" s="5992">
        <v>0</v>
      </c>
      <c r="F348" s="5992">
        <v>0</v>
      </c>
      <c r="G348" s="5990">
        <v>0</v>
      </c>
      <c r="H348" s="5990">
        <v>0</v>
      </c>
      <c r="I348" s="5991">
        <v>0</v>
      </c>
    </row>
    <row r="349" spans="1:9" ht="30.75" customHeight="1" thickBot="1">
      <c r="A349" s="6398" t="s">
        <v>164</v>
      </c>
      <c r="B349" s="6399"/>
      <c r="C349" s="6399"/>
      <c r="D349" s="98"/>
      <c r="E349" s="99" t="e">
        <f>E344+E335+E296+E287+E276+E259+E236+E209+E175+E163+#REF!+#REF!+E124+E114+E107+E99+E92+E49+E44+E38+E32+E8</f>
        <v>#REF!</v>
      </c>
      <c r="F349" s="99" t="e">
        <f>F344+F335+F296+F287+F276+F259+F236+F209+F175+F163+#REF!+#REF!+F124+F114+F107+F99+F92+F49+F44+F38+F32+F8</f>
        <v>#REF!</v>
      </c>
      <c r="G349" s="99" t="e">
        <f>G344+G335+G296+G287+G276+G259+G236+G209+G175+G163+#REF!+#REF!+G124+G114+G107+G99+G92+G49+G44+G38+G32+G8</f>
        <v>#REF!</v>
      </c>
      <c r="H349" s="99" t="e">
        <f>H344+H335+H296+H287+H276+H259+H236+H209+H175+H163+#REF!+#REF!+H124+H114+H107+H99+H92+H49+H44+H38+H32+H8</f>
        <v>#REF!</v>
      </c>
      <c r="I349" s="99">
        <f>I344+I335+I296+I287+I276+I259+I236+I209+I175+I163+I124+I114+I107+I99+I92+I49+I44+I38+I32+I8</f>
        <v>2539873298</v>
      </c>
    </row>
    <row r="350" spans="1:9">
      <c r="A350" s="5963" t="s">
        <v>165</v>
      </c>
      <c r="B350" s="6027"/>
      <c r="C350" s="6027"/>
      <c r="D350" s="5908"/>
      <c r="E350" s="5909"/>
      <c r="F350" s="6028"/>
      <c r="G350" s="5910"/>
      <c r="H350" s="5910"/>
      <c r="I350" s="5911"/>
    </row>
    <row r="351" spans="1:9">
      <c r="A351" s="6052" t="s">
        <v>166</v>
      </c>
      <c r="B351" s="6029"/>
      <c r="C351" s="6030"/>
      <c r="D351" s="5912"/>
      <c r="E351" s="5913" t="e">
        <f>E346+E341+E337+#REF!+E332+E326+E320+E313+E309+E305+#REF!+E298+E293+E289+#REF!+E282+E278+#REF!+E270+E265+E261+E250+E246+E238+E233+E226+E219+#REF!+E215+E211+E202+E192+E185+#REF!+#REF!+#REF!+#REF!+E181+#REF!+#REF!+E177+#REF!+E171+E165+#REF!+#REF!+E150+E146+#REF!+E141+E130+E126+E116+E109+#REF!+E101+E94+E87+E66+E62+E58+#REF!+E51+E46+E40+E34+E29+E24+E20+E15+E10+E242</f>
        <v>#REF!</v>
      </c>
      <c r="F351" s="5913" t="e">
        <f>F346+F341+F337+#REF!+F332+F326+F320+F313+F309+F305+#REF!+F298+F293+F289+#REF!+F282+F278+#REF!+F270+F265+F261+F250+F246+F238+F233+F226+F219+#REF!+F215+F211+F202+F192+F185+#REF!+#REF!+#REF!+#REF!+F181+#REF!+#REF!+F177+#REF!+F171+F165+#REF!+#REF!+F150+F146+#REF!+F141+F130+F126+F116+F109+#REF!+F101+F94+F87+F66+F62+F58+#REF!+F51+F46+F40+F34+F29+F24+F20+F15+F10+F242</f>
        <v>#REF!</v>
      </c>
      <c r="G351" s="5913" t="e">
        <f>G346+G341+G337+#REF!+G332+G326+G320+G313+G309+G305+#REF!+G298+G293+G289+#REF!+G282+G278+#REF!+G270+G265+G261+G250+G246+G238+G233+G226+G219+#REF!+G215+G211+G202+G192+G185+#REF!+#REF!+#REF!+#REF!+G181+#REF!+#REF!+G177+#REF!+G171+G165+#REF!+#REF!+G150+G146+#REF!+G141+G130+G126+G116+G109+#REF!+G101+G94+G87+G66+G62+G58+#REF!+G51+G46+G40+G34+G29+G24+G20+G15+G10+G242</f>
        <v>#REF!</v>
      </c>
      <c r="H351" s="5913" t="e">
        <f>H346+H341+H337+#REF!+H332+H326+H320+H313+H309+H305+#REF!+H298+H293+H289+#REF!+H282+H278+#REF!+H270+H265+H261+H250+H246+H238+H233+H226+H219+#REF!+H215+H211+H202+H192+H185+#REF!+#REF!+#REF!+#REF!+H181+#REF!+#REF!+H177+#REF!+H171+H165+#REF!+#REF!+H150+H146+#REF!+H141+H130+H126+H116+H109+#REF!+H101+H94+H87+H66+H62+H58+#REF!+H51+H46+H40+H34+H29+H24+H20+H15+H10+H242</f>
        <v>#REF!</v>
      </c>
      <c r="I351" s="5914">
        <f>I346+I341+I337+I332+I326+I320+I313+I309+I305+I298+I293+I289+I282+I278+I270+I265+I261+I250+I246+I238+I233+I226+I219+I215+I211+I202+I192+I185+I181+I177+I171+I165+I150+I146+I141+I130+I126+I116+I109+I101+I94+I87+I66+I62+I58+I51+I46+I40+I34+I29+I24+I20+I15+I10+I242</f>
        <v>1834816818</v>
      </c>
    </row>
    <row r="352" spans="1:9" hidden="1">
      <c r="A352" s="6386" t="s">
        <v>167</v>
      </c>
      <c r="B352" s="6387"/>
      <c r="C352" s="6387"/>
      <c r="D352" s="6031"/>
      <c r="E352" s="5915"/>
      <c r="F352" s="5916"/>
      <c r="G352" s="5916"/>
      <c r="H352" s="5916"/>
      <c r="I352" s="5917"/>
    </row>
    <row r="353" spans="1:10" hidden="1">
      <c r="A353" s="6386" t="s">
        <v>168</v>
      </c>
      <c r="B353" s="6387"/>
      <c r="C353" s="6387"/>
      <c r="D353" s="6031"/>
      <c r="E353" s="5915"/>
      <c r="F353" s="5916"/>
      <c r="G353" s="5916"/>
      <c r="H353" s="5916"/>
      <c r="I353" s="5917"/>
    </row>
    <row r="354" spans="1:10" s="7" customFormat="1" ht="15.75" thickBot="1">
      <c r="A354" s="6032" t="s">
        <v>169</v>
      </c>
      <c r="B354" s="6033"/>
      <c r="C354" s="6034"/>
      <c r="D354" s="32"/>
      <c r="E354" s="6035" t="e">
        <f>E348+E342+E339+#REF!+E334+E330+E324+E318+E311+E307+#REF!+E302+E295+E291+#REF!+E286+E280+#REF!+E275+E268+E263+E257+E248+E243+E239+E235+E231+E224+#REF!+E217+E213+E207+E198+E188+#REF!+#REF!+#REF!+#REF!+E183+#REF!+#REF!+E179+#REF!+E174+E169+#REF!+#REF!+E160+E148+#REF!+E144+E137+E128+E121+E113+#REF!+E105+E98+E91+E69+E64+E60+#REF!+E48+E43+E37+E31+E27+E22+E13+E55</f>
        <v>#REF!</v>
      </c>
      <c r="F354" s="6035" t="e">
        <f>F348+F342+F339+#REF!+F334+F330+F324+F318+F311+F307+#REF!+F302+F295+F291+#REF!+F286+F280+#REF!+F275+F268+F263+F257+F248+F243+F239+F235+F231+F224+#REF!+F217+F213+F207+F198+F188+#REF!+#REF!+#REF!+#REF!+F183+#REF!+#REF!+F179+#REF!+F174+F169+#REF!+#REF!+F160+F148+#REF!+F144+F137+F128+F121+F113+#REF!+F105+F98+F91+F69+F64+F60+#REF!+F48+F43+F37+F31+F27+F22+F13+F55</f>
        <v>#REF!</v>
      </c>
      <c r="G354" s="6035" t="e">
        <f>G348+G342+G339+#REF!+G334+G330+G324+G318+G311+G307+#REF!+G302+G295+G291+#REF!+G286+G280+#REF!+G275+G268+G263+G257+G248+G243+G239+G235+G231+G224+#REF!+G217+G213+G207+G198+G188+#REF!+#REF!+#REF!+#REF!+G183+#REF!+#REF!+G179+#REF!+G174+G169+#REF!+#REF!+G160+G148+#REF!+G144+G137+G128+G121+G113+#REF!+G105+G98+G91+G69+G64+G60+#REF!+G48+G43+G37+G31+G27+G22+G13+G55</f>
        <v>#REF!</v>
      </c>
      <c r="H354" s="6035" t="e">
        <f>H348+H342+H339+#REF!+H334+H330+H324+H318+H311+H307+#REF!+H302+H295+H291+#REF!+H286+H280+#REF!+H275+H268+H263+H257+H248+H243+H239+H235+H231+H224+#REF!+H217+H213+H207+H198+H188+#REF!+#REF!+#REF!+#REF!+H183+#REF!+#REF!+H179+#REF!+H174+H169+#REF!+#REF!+H160+H148+#REF!+H144+H137+H128+H121+H113+#REF!+H105+H98+H91+H69+H64+H60+#REF!+H48+H43+H37+H31+H27+H22+H13+H55</f>
        <v>#REF!</v>
      </c>
      <c r="I354" s="103">
        <f>I348+I342+I339+I334+I330+I324+I318+I311+I307+I302+I295+I291+I286+I280+I275+I268+I263+I257+I248+I243+I239+I235+I231+I224+I217+I213+I207+I198+I188+I183+I179+I174+I169+I160+I148+I144+I137+I128+I121+I113+I105+I98+I91+I69+I64+I60+I48+I43+I37+I31+I27+I22+I13+I55+I81+I85</f>
        <v>705056480</v>
      </c>
    </row>
    <row r="355" spans="1:10" s="7" customFormat="1" hidden="1">
      <c r="A355" s="6388"/>
      <c r="B355" s="6389"/>
      <c r="C355" s="6389"/>
      <c r="D355" s="33"/>
      <c r="E355" s="5918" t="e">
        <f>E354+E351</f>
        <v>#REF!</v>
      </c>
      <c r="F355" s="5918" t="e">
        <f t="shared" ref="F355" si="110">F354+F351</f>
        <v>#REF!</v>
      </c>
      <c r="G355" s="5918" t="e">
        <f>G354+G351</f>
        <v>#REF!</v>
      </c>
      <c r="H355" s="5918" t="e">
        <f>H354+H351</f>
        <v>#REF!</v>
      </c>
      <c r="I355" s="5918">
        <f t="shared" ref="I355" si="111">I354+I351</f>
        <v>2539873298</v>
      </c>
    </row>
    <row r="356" spans="1:10" s="7" customFormat="1" ht="15.75" hidden="1" thickBot="1">
      <c r="A356" s="6390"/>
      <c r="B356" s="6391"/>
      <c r="C356" s="6391"/>
      <c r="D356" s="34"/>
      <c r="E356" s="5919" t="e">
        <f>E355-E349</f>
        <v>#REF!</v>
      </c>
      <c r="F356" s="5919" t="e">
        <f>F355-F349</f>
        <v>#REF!</v>
      </c>
      <c r="G356" s="5919" t="e">
        <f>G355-G349</f>
        <v>#REF!</v>
      </c>
      <c r="H356" s="5919" t="e">
        <f>H355-H349</f>
        <v>#REF!</v>
      </c>
      <c r="I356" s="5919">
        <f t="shared" ref="I356" si="112">I355-I349</f>
        <v>0</v>
      </c>
    </row>
    <row r="357" spans="1:10" s="7" customFormat="1" hidden="1">
      <c r="A357" s="9"/>
      <c r="B357" s="9"/>
      <c r="C357" s="9"/>
      <c r="D357" s="9"/>
      <c r="E357" s="10"/>
      <c r="F357" s="8"/>
      <c r="G357" s="8"/>
      <c r="H357" s="8"/>
      <c r="I357" s="8"/>
    </row>
    <row r="358" spans="1:10" s="7" customFormat="1" hidden="1">
      <c r="A358" s="9"/>
      <c r="B358" s="9"/>
      <c r="C358" s="9"/>
      <c r="D358" s="11"/>
      <c r="E358" s="10"/>
      <c r="F358" s="8"/>
      <c r="G358" s="8"/>
      <c r="H358" s="8"/>
      <c r="I358" s="8"/>
    </row>
    <row r="359" spans="1:10" s="7" customFormat="1" hidden="1">
      <c r="A359" s="9"/>
      <c r="B359" s="9"/>
      <c r="C359" s="9"/>
      <c r="D359" s="9"/>
      <c r="E359" s="10"/>
      <c r="F359" s="8"/>
      <c r="G359" s="8"/>
      <c r="H359" s="8"/>
      <c r="I359" s="8"/>
    </row>
    <row r="360" spans="1:10" s="7" customFormat="1" hidden="1">
      <c r="A360" s="9"/>
      <c r="B360" s="9"/>
      <c r="C360" s="5920" t="s">
        <v>172</v>
      </c>
      <c r="D360" s="5920"/>
      <c r="E360" s="5921" t="e">
        <f>SUM(E361:E362)</f>
        <v>#REF!</v>
      </c>
      <c r="F360" s="5921" t="e">
        <f t="shared" ref="F360:I360" si="113">SUM(F361:F362)</f>
        <v>#REF!</v>
      </c>
      <c r="G360" s="5921" t="e">
        <f t="shared" si="113"/>
        <v>#REF!</v>
      </c>
      <c r="H360" s="5921" t="e">
        <f t="shared" si="113"/>
        <v>#REF!</v>
      </c>
      <c r="I360" s="5921">
        <f t="shared" si="113"/>
        <v>1834816818</v>
      </c>
      <c r="J360" s="8"/>
    </row>
    <row r="361" spans="1:10" s="7" customFormat="1" hidden="1">
      <c r="A361" s="9"/>
      <c r="B361" s="9"/>
      <c r="C361" s="5922" t="s">
        <v>173</v>
      </c>
      <c r="D361" s="5922"/>
      <c r="E361" s="5923" t="e">
        <f>E347+#REF!+E338+#REF!+E333+E328+#REF!+E300+#REF!+E299+E294+E290+E285+E284+#REF!+E274+E271+E262+E254+E247+#REF!+E234+#REF!+#REF!+#REF!+#REF!+#REF!+#REF!+E222+#REF!+#REF!+E206+E205+E197+E196+E195+E194+E193+E187+E186+#REF!+#REF!+#REF!+#REF!+#REF!+E154+E153+E152+E151+E147+#REF!+E142+E127+E112+E97+E96+E95+E89+#REF!+E59+E54+#REF!+E53+E41+E36+E35+E30+E26+E25+E17+E16+E119+E120+#REF!+E223+E203+E204</f>
        <v>#REF!</v>
      </c>
      <c r="F361" s="5923" t="e">
        <f>F347+#REF!+F338+#REF!+F333+F328+#REF!+F300+#REF!+F299+F294+F290+F285+F284+#REF!+F274+F271+F262+F254+F247+#REF!+F234+#REF!+#REF!+#REF!+#REF!+#REF!+#REF!+F222+#REF!+#REF!+F206+F205+F197+F196+F195+F194+F193+F187+F186+#REF!+#REF!+#REF!+#REF!+#REF!+F154+F153+F152+F151+F147+#REF!+F142+F127+F112+F97+F96+F95+F89+#REF!+F59+F54+#REF!+F53+F41+F36+F35+F30+F26+F25+F17+F16+F119+F120+#REF!+F223+F203+F204</f>
        <v>#REF!</v>
      </c>
      <c r="G361" s="5923" t="e">
        <f>G347+#REF!+G338+#REF!+G333+G328+#REF!+G300+#REF!+G299+G294+G290+G285+G284+#REF!+G274+G271+G262+G254+G247+#REF!+G234+#REF!+#REF!+#REF!+#REF!+#REF!+#REF!+G222+#REF!+#REF!+G206+G205+G197+G196+G195+G194+G193+G187+G186+#REF!+#REF!+#REF!+#REF!+#REF!+G154+G153+G152+G151+G147+#REF!+G142+G127+G112+G97+G96+G95+G89+#REF!+G59+G54+#REF!+G53+G41+G36+G35+G30+G26+G25+G17+G16+G119+G120+#REF!+G223+G203+G204</f>
        <v>#REF!</v>
      </c>
      <c r="H361" s="5923" t="e">
        <f>H347+#REF!+H338+#REF!+H333+H328+#REF!+H300+#REF!+H299+H294+H290+H285+H284+#REF!+H274+H271+H262+H254+H247+#REF!+H234+#REF!+#REF!+#REF!+#REF!+#REF!+#REF!+H222+#REF!+#REF!+H206+H205+H197+H196+H195+H194+H193+H187+H186+#REF!+#REF!+#REF!+#REF!+#REF!+H154+H153+H152+H151+H147+#REF!+H142+H127+H112+H97+H96+H95+H89+#REF!+H59+H54+#REF!+H53+H41+H36+H35+H30+H26+H25+H17+H16+H119+H120+#REF!+H223+H203+H204</f>
        <v>#REF!</v>
      </c>
      <c r="I361" s="5923">
        <f>I347+I338+I333+I328+I300+I299+I294+I290+I285+I284+I274+I271+I262+I254+I247+I234+I222+I206+I205+I197+I196+I195+I194+I193+I187+I186+I154+I153+I152+I151+I147+I142+I127+I112+I97+I96+I95+I89+I59+I54+I53+I41+I36+I35+I30+I26+I25+I17+I16+I119+I120+I223+I203+I204</f>
        <v>433669390</v>
      </c>
    </row>
    <row r="362" spans="1:10" s="7" customFormat="1" hidden="1">
      <c r="A362" s="9"/>
      <c r="B362" s="9"/>
      <c r="C362" s="5922" t="s">
        <v>174</v>
      </c>
      <c r="D362" s="5922"/>
      <c r="E362" s="5923" t="e">
        <f>E329+E327+E323+E322+E321+E317+E316+E315+E314+E310+#REF!+#REF!+#REF!+#REF!+#REF!+E283+E279+#REF!+#REF!+#REF!+#REF!+E273+E272+#REF!+E267+E266+#REF!+#REF!+#REF!+#REF!+E230+E229+E228+E227+E221+E220+#REF!+#REF!+E216+E212+#REF!+E182+#REF!+#REF!+#REF!+E173+E172+E168+E167+E166+E136+E135+#REF!+E134+E133+E132+E131+#REF!+E118+E117+E111+E110+#REF!+E104+E103+E102+E88+#REF!+E67+E63+#REF!+#REF!+E52+E21+E12+E11+E306+E301+#REF!+#REF!+E159+#REF!+E158+E157+E156+#REF!+E155+E143+E68+E47+E90+#REF!+E42+E178</f>
        <v>#REF!</v>
      </c>
      <c r="F362" s="5923" t="e">
        <f>F329+F327+F323+F322+F321+F317+F316+F315+F314+F310+#REF!+#REF!+#REF!+#REF!+#REF!+F283+F279+#REF!+#REF!+#REF!+#REF!+F273+F272+#REF!+F267+F266+#REF!+#REF!+#REF!+#REF!+F230+F229+F228+F227+F221+F220+#REF!+#REF!+F216+F212+#REF!+F182+#REF!+#REF!+#REF!+F173+F172+F168+F167+F166+F136+F135+#REF!+F134+F133+F132+F131+#REF!+F118+F117+F111+F110+#REF!+F104+F103+F102+F88+#REF!+F67+F63+#REF!+#REF!+F52+F21+F12+F11+F306+F301+#REF!+#REF!+F159+#REF!+F158+F157+F156+#REF!+F155+F143+F68+F47+F90+#REF!+F42+F178</f>
        <v>#REF!</v>
      </c>
      <c r="G362" s="5923" t="e">
        <f>G329+G327+G323+G322+G321+G317+G316+G315+G314+G310+#REF!+#REF!+#REF!+#REF!+#REF!+G283+G279+#REF!+#REF!+#REF!+#REF!+G273+G272+#REF!+G267+G266+#REF!+#REF!+#REF!+#REF!+G230+G229+G228+G227+G221+G220+#REF!+#REF!+G216+G212+#REF!+G182+#REF!+#REF!+#REF!+G173+G172+G168+G167+G166+G136+G135+#REF!+G134+G133+G132+G131+#REF!+G118+G117+G111+G110+#REF!+G104+G103+G102+G88+#REF!+G67+G63+#REF!+#REF!+G52+G21+G12+G11+G306+G301+#REF!+#REF!+G159+#REF!+G158+G157+G156+#REF!+G155+G143+G68+G47+G90+#REF!+G42+G178</f>
        <v>#REF!</v>
      </c>
      <c r="H362" s="5923" t="e">
        <f>H329+H327+H323+H322+H321+H317+H316+H315+H314+H310+#REF!+#REF!+#REF!+#REF!+#REF!+H283+H279+#REF!+#REF!+#REF!+#REF!+H273+H272+#REF!+H267+H266+#REF!+#REF!+#REF!+#REF!+H230+H229+H228+H227+H221+H220+#REF!+#REF!+H216+H212+#REF!+H182+#REF!+#REF!+#REF!+H173+H172+H168+H167+H166+H136+H135+#REF!+H134+H133+H132+H131+#REF!+H118+H117+H111+H110+#REF!+H104+H103+H102+H88+#REF!+H67+H63+#REF!+#REF!+H52+H21+H12+H11+H306+H301+#REF!+#REF!+H159+#REF!+H158+H157+H156+#REF!+H155+H143+H68+H47+H90+#REF!+H42+H178</f>
        <v>#REF!</v>
      </c>
      <c r="I362" s="5923">
        <f>I329+I327+I323+I322+I321+I317+I316+I315+I314+I310+I283+I279+I273+I272+I267+I266+I230+I229+I228+I227+I221+I220+I216+I212+I182+I173+I172+I168+I167+I166+I136+I135+I134+I133+I132+I131+I118+I117+I111+I110+I104+I103+I102+I88+I67+I63+I52+I21+I12+I11+I306+I301+I159+I158+I157+I156+I155+I143+I68+I47+I90+I42+I178</f>
        <v>1401147428</v>
      </c>
    </row>
    <row r="363" spans="1:10" s="7" customFormat="1" hidden="1">
      <c r="A363" s="9"/>
      <c r="B363" s="9"/>
      <c r="C363" s="5920" t="s">
        <v>175</v>
      </c>
      <c r="D363" s="5920"/>
      <c r="E363" s="5921" t="e">
        <f>SUM(E364:E365)</f>
        <v>#REF!</v>
      </c>
      <c r="F363" s="5921" t="e">
        <f t="shared" ref="F363:I363" si="114">SUM(F364:F365)</f>
        <v>#REF!</v>
      </c>
      <c r="G363" s="5921" t="e">
        <f t="shared" si="114"/>
        <v>#REF!</v>
      </c>
      <c r="H363" s="5921" t="e">
        <f t="shared" si="114"/>
        <v>#REF!</v>
      </c>
      <c r="I363" s="5921">
        <f t="shared" si="114"/>
        <v>705056480</v>
      </c>
      <c r="J363" s="8"/>
    </row>
    <row r="364" spans="1:10" s="7" customFormat="1" hidden="1">
      <c r="A364" s="9"/>
      <c r="B364" s="9"/>
      <c r="C364" s="5922" t="s">
        <v>173</v>
      </c>
      <c r="D364" s="5922"/>
      <c r="E364" s="5923" t="e">
        <f>E343+E303+#REF!+E244+E240+#REF!+#REF!+E208+#REF!+E200+E199+#REF!+E190+#REF!+E162+E161+#REF!+E123+E122+#REF!+E77+E76+E75+E74+#REF!+E70+#REF!+E56+E71</f>
        <v>#REF!</v>
      </c>
      <c r="F364" s="5923" t="e">
        <f>F343+F303+#REF!+F244+F240+#REF!+#REF!+F208+#REF!+F200+F199+#REF!+F190+#REF!+F162+F161+#REF!+F123+F122+#REF!+F77+F76+F75+F74+#REF!+F70+#REF!+F56+F71</f>
        <v>#REF!</v>
      </c>
      <c r="G364" s="5923" t="e">
        <f>G343+G303+#REF!+G244+G240+#REF!+#REF!+G208+#REF!+G200+G199+#REF!+G190+#REF!+G162+G161+#REF!+G123+G122+#REF!+G77+G76+G75+G74+#REF!+G70+#REF!+G56+G71</f>
        <v>#REF!</v>
      </c>
      <c r="H364" s="5923" t="e">
        <f>H343+H303+#REF!+H244+H240+#REF!+#REF!+H208+#REF!+H200+H199+#REF!+H190+#REF!+H162+H161+#REF!+H123+H122+#REF!+H77+H76+H75+H74+#REF!+H70+#REF!+H56+H71</f>
        <v>#REF!</v>
      </c>
      <c r="I364" s="5923">
        <f>I343+I303+I244+I240+I208+I200+I199+I190+I162+I161+I123+I122+I77+I76+I75+I74+I70+I56+I71+I81+I85</f>
        <v>643463652</v>
      </c>
    </row>
    <row r="365" spans="1:10" s="7" customFormat="1" hidden="1">
      <c r="A365" s="9"/>
      <c r="B365" s="9"/>
      <c r="C365" s="5922" t="s">
        <v>174</v>
      </c>
      <c r="D365" s="5922"/>
      <c r="E365" s="5923" t="e">
        <f>#REF!+#REF!+E72+E73+#REF!+#REF!+E106+#REF!+E189</f>
        <v>#REF!</v>
      </c>
      <c r="F365" s="5923" t="e">
        <f>#REF!+#REF!+F72+F73+#REF!+#REF!+F106+#REF!+F189</f>
        <v>#REF!</v>
      </c>
      <c r="G365" s="5923" t="e">
        <f>#REF!+#REF!+G72+G73+#REF!+#REF!+G106+#REF!+G189</f>
        <v>#REF!</v>
      </c>
      <c r="H365" s="5923" t="e">
        <f>#REF!+#REF!+H72+H73+#REF!+#REF!+H106+#REF!+H189</f>
        <v>#REF!</v>
      </c>
      <c r="I365" s="5923">
        <f>I72+I73+I106+I189</f>
        <v>61592828</v>
      </c>
    </row>
    <row r="366" spans="1:10" s="7" customFormat="1" hidden="1">
      <c r="A366" s="9"/>
      <c r="B366" s="9"/>
      <c r="C366" s="5920" t="s">
        <v>176</v>
      </c>
      <c r="D366" s="5920"/>
      <c r="E366" s="5921"/>
      <c r="F366" s="5924"/>
      <c r="G366" s="5924" t="e">
        <f>SUM(G360,G363)</f>
        <v>#REF!</v>
      </c>
      <c r="H366" s="5924" t="e">
        <f t="shared" ref="H366:I366" si="115">SUM(H360,H363)</f>
        <v>#REF!</v>
      </c>
      <c r="I366" s="5924">
        <f t="shared" si="115"/>
        <v>2539873298</v>
      </c>
    </row>
    <row r="367" spans="1:10" s="7" customFormat="1" hidden="1">
      <c r="A367" s="9"/>
      <c r="B367" s="9"/>
      <c r="C367" s="9"/>
      <c r="D367" s="9"/>
      <c r="E367" s="10" t="e">
        <f>SUM(E347,E343,#REF!,E338,#REF!,E333,E327:E329,E321:E323,E314:E317,E310,E306,#REF!,E303,E299:E301,E294:E294,E290,#REF!,E283:E285,E279:E279,#REF!,#REF!,#REF!,E271:E274,E266:E267,E262,E254,E247:E247,E244,E240,#REF!,E234:E234,E227:E230,E220:E223,#REF!,#REF!,E216:E216,E212,E208,E205:E206,E199:E200,E193:E197,E189:E190,E186:E187,#REF!,#REF!,#REF!,#REF!,E182:E182,#REF!,#REF!,#REF!,#REF!,E172:E173,E166:E168,#REF!,#REF!,E161:E162,E151:E159,E147,#REF!,#REF!,E142:E143,E131:E136,E127:E127,E122:E123,E117:E120,E112,E110:E111,#REF!,E106:E106,E102:E104,E95:E97,E88:E90,E70:E77,E67:E68,E63,E59:E59,#REF!,E56,E52:E54,#REF!,E47,E41:E42,E35:E36,E30,E25:E26,E21,E16:E17,E11:E12,#REF!,E178)+E203+E204</f>
        <v>#REF!</v>
      </c>
      <c r="F367" s="10" t="e">
        <f>SUM(F347,F343,#REF!,F338,#REF!,F333,F327:F329,F321:F323,F314:F317,F310,F306,#REF!,F303,F299:F301,F294:F294,F290,#REF!,F283:F285,F279:F279,#REF!,#REF!,#REF!,F271:F274,F266:F267,F262,F254,F247:F247,F244,F240,#REF!,F234:F234,F227:F230,F220:F223,#REF!,#REF!,F216:F216,F212,F208,F205:F206,F199:F200,F193:F197,F189:F190,F186:F187,#REF!,#REF!,#REF!,#REF!,F182:F182,#REF!,#REF!,#REF!,#REF!,F172:F173,F166:F168,#REF!,#REF!,F161:F162,F151:F159,F147,#REF!,#REF!,F142:F143,F131:F136,F127:F127,F122:F123,F117:F120,F112,F110:F111,#REF!,F106:F106,F102:F104,F95:F97,F88:F90,F70:F77,F67:F68,F63,F59:F59,#REF!,F56,F52:F54,#REF!,F47,F41:F42,F35:F36,F30,F25:F26,F21,F16:F17,F11:F12,#REF!,F178)+F203+F204</f>
        <v>#REF!</v>
      </c>
      <c r="G367" s="10" t="e">
        <f>SUM(G347,G343,#REF!,G338,#REF!,G333,G327:G329,G321:G323,G314:G317,G310,G306,#REF!,G303,G299:G301,G294:G294,G290,#REF!,G283:G285,G279:G279,#REF!,#REF!,#REF!,G271:G274,G266:G267,G262,G254,G247:G247,G244,G240,#REF!,G234:G234,G227:G230,G220:G223,#REF!,#REF!,G216:G216,G212,G208,G205:G206,G199:G200,G193:G197,G189:G190,G186:G187,#REF!,#REF!,#REF!,#REF!,G182:G182,#REF!,#REF!,#REF!,#REF!,G172:G173,G166:G168,#REF!,#REF!,G161:G162,G151:G159,G147,#REF!,#REF!,G142:G143,G131:G136,G127:G127,G122:G123,G117:G120,G112,G110:G111,#REF!,G106:G106,G102:G104,G95:G97,G88:G90,G70:G77,G67:G68,G63,G59:G59,#REF!,G56,G52:G54,#REF!,G47,G41:G42,G35:G36,G30,G25:G26,G21,G16:G17,G11:G12,#REF!,G178)+G203+G204</f>
        <v>#REF!</v>
      </c>
      <c r="H367" s="10" t="e">
        <f>SUM(H347,H343,#REF!,H338,#REF!,H333,H327:H329,H321:H323,H314:H317,H310,H306,#REF!,H303,H299:H301,H294:H294,H290,#REF!,H283:H285,H279:H279,#REF!,#REF!,#REF!,H271:H274,H266:H267,H262,H254,H247:H247,H244,H240,#REF!,H234:H234,H227:H230,H220:H223,#REF!,#REF!,H216:H216,H212,H208,H205:H206,H199:H200,H193:H197,H189:H190,H186:H187,#REF!,#REF!,#REF!,#REF!,H182:H182,#REF!,#REF!,#REF!,#REF!,H172:H173,H166:H168,#REF!,#REF!,H161:H162,H151:H159,H147,#REF!,#REF!,H142:H143,H131:H136,H127:H127,H122:H123,H117:H120,H112,H110:H111,#REF!,H106:H106,H102:H104,H95:H97,H88:H90,H70:H77,H67:H68,H63,H59:H59,#REF!,H56,H52:H54,#REF!,H47,H41:H42,H35:H36,H30,H25:H26,H21,H16:H17,H11:H12,#REF!,H178)+H203+H204</f>
        <v>#REF!</v>
      </c>
      <c r="I367" s="10">
        <f>SUM(I347,I343,I338,I333,I327:I329,I321:I323,I314:I317,I310,I306,I303,I299:I301,I294:I294,I290,I283:I285,I279:I279,I271:I274,I266:I267,I262,I254,I247:I247,I244,I240,I234:I234,I227:I230,I220:I223,I216:I216,I212,I208,I205:I206,I199:I200,I193:I197,I189:I190,I186:I187,I182:I182,I172:I173,I166:I168,I161:I162,I151:I159,I147,I142:I143,I131:I136,I127:I127,I122:I123,I117:I120,I112,I110:I111,I106:I106,I102:I104,I95:I97,I88:I90,I70:I77,I67:I68,I63,I59:I59,I56,I52:I54,I47,I41:I42,I35:I36,I30,I25:I26,I21,I16:I17,I11:I12,I178)+I203+I204+I81+I85</f>
        <v>2539873298</v>
      </c>
    </row>
    <row r="368" spans="1:10" s="7" customFormat="1" hidden="1">
      <c r="A368" s="9"/>
      <c r="B368" s="9"/>
      <c r="C368" s="9"/>
      <c r="D368" s="9"/>
      <c r="E368" s="10" t="e">
        <f>E367-E349</f>
        <v>#REF!</v>
      </c>
      <c r="F368" s="10" t="e">
        <f t="shared" ref="F368:G368" si="116">F367-F349</f>
        <v>#REF!</v>
      </c>
      <c r="G368" s="10" t="e">
        <f t="shared" si="116"/>
        <v>#REF!</v>
      </c>
      <c r="H368" s="10" t="e">
        <f>H367-H349</f>
        <v>#REF!</v>
      </c>
      <c r="I368" s="10">
        <f>I367-I349</f>
        <v>0</v>
      </c>
    </row>
    <row r="369" spans="1:9" s="7" customFormat="1" hidden="1">
      <c r="A369" s="9"/>
      <c r="B369" s="9"/>
      <c r="C369" s="9"/>
      <c r="D369" s="9"/>
      <c r="E369" s="10" t="e">
        <f>E360-E351</f>
        <v>#REF!</v>
      </c>
      <c r="F369" s="10" t="e">
        <f t="shared" ref="F369:I369" si="117">F360-F351</f>
        <v>#REF!</v>
      </c>
      <c r="G369" s="10" t="e">
        <f t="shared" si="117"/>
        <v>#REF!</v>
      </c>
      <c r="H369" s="10" t="e">
        <f t="shared" si="117"/>
        <v>#REF!</v>
      </c>
      <c r="I369" s="10">
        <f t="shared" si="117"/>
        <v>0</v>
      </c>
    </row>
    <row r="370" spans="1:9" s="7" customFormat="1" hidden="1">
      <c r="A370" s="9"/>
      <c r="B370" s="9"/>
      <c r="C370" s="9"/>
      <c r="D370" s="9"/>
      <c r="E370" s="10" t="e">
        <f>E363-E354</f>
        <v>#REF!</v>
      </c>
      <c r="F370" s="10" t="e">
        <f t="shared" ref="F370:I370" si="118">F363-F354</f>
        <v>#REF!</v>
      </c>
      <c r="G370" s="10" t="e">
        <f t="shared" si="118"/>
        <v>#REF!</v>
      </c>
      <c r="H370" s="10" t="e">
        <f t="shared" si="118"/>
        <v>#REF!</v>
      </c>
      <c r="I370" s="10">
        <f t="shared" si="118"/>
        <v>0</v>
      </c>
    </row>
    <row r="371" spans="1:9" s="7" customFormat="1" hidden="1">
      <c r="A371" s="9"/>
      <c r="B371" s="9"/>
      <c r="C371" s="9"/>
      <c r="D371" s="9"/>
      <c r="E371" s="10" t="e">
        <f>E349-E367</f>
        <v>#REF!</v>
      </c>
      <c r="F371" s="10" t="e">
        <f t="shared" ref="F371:I371" si="119">F349-F367</f>
        <v>#REF!</v>
      </c>
      <c r="G371" s="10" t="e">
        <f t="shared" si="119"/>
        <v>#REF!</v>
      </c>
      <c r="H371" s="10" t="e">
        <f t="shared" si="119"/>
        <v>#REF!</v>
      </c>
      <c r="I371" s="10">
        <f t="shared" si="119"/>
        <v>0</v>
      </c>
    </row>
    <row r="372" spans="1:9" s="7" customFormat="1" hidden="1">
      <c r="A372" s="9"/>
      <c r="B372" s="9"/>
      <c r="C372" s="9"/>
      <c r="D372" s="9"/>
      <c r="E372" s="10"/>
      <c r="F372" s="8"/>
      <c r="G372" s="104" t="e">
        <f>G374+G392</f>
        <v>#REF!</v>
      </c>
      <c r="H372" s="104" t="e">
        <f t="shared" ref="H372:I372" si="120">H374+H392</f>
        <v>#REF!</v>
      </c>
      <c r="I372" s="104">
        <f t="shared" si="120"/>
        <v>2539873298</v>
      </c>
    </row>
    <row r="373" spans="1:9" s="7" customFormat="1" ht="15.75" hidden="1" thickBot="1">
      <c r="A373" s="9"/>
      <c r="B373" s="9"/>
      <c r="C373" s="9"/>
      <c r="D373" s="9"/>
      <c r="E373" s="10"/>
      <c r="F373" s="8"/>
      <c r="G373" s="104" t="e">
        <f>G372-G349</f>
        <v>#REF!</v>
      </c>
      <c r="H373" s="104" t="e">
        <f t="shared" ref="H373:I373" si="121">H372-H349</f>
        <v>#REF!</v>
      </c>
      <c r="I373" s="104">
        <f t="shared" si="121"/>
        <v>0</v>
      </c>
    </row>
    <row r="374" spans="1:9" s="7" customFormat="1" ht="15.75" hidden="1" thickBot="1">
      <c r="A374" s="9"/>
      <c r="B374" s="9"/>
      <c r="C374" s="6392" t="s">
        <v>252</v>
      </c>
      <c r="D374" s="6393"/>
      <c r="E374" s="6393"/>
      <c r="F374" s="6394"/>
      <c r="G374" s="44" t="e">
        <f>G375+G384</f>
        <v>#REF!</v>
      </c>
      <c r="H374" s="44" t="e">
        <f t="shared" ref="H374" si="122">H375+H384</f>
        <v>#REF!</v>
      </c>
      <c r="I374" s="44">
        <f>I375+I384</f>
        <v>1834816818</v>
      </c>
    </row>
    <row r="375" spans="1:9" s="7" customFormat="1" hidden="1">
      <c r="B375" s="9"/>
      <c r="C375" s="45" t="s">
        <v>249</v>
      </c>
      <c r="D375" s="47"/>
      <c r="E375" s="48"/>
      <c r="F375" s="49"/>
      <c r="G375" s="5925" t="e">
        <f>SUM(G376:G383)</f>
        <v>#REF!</v>
      </c>
      <c r="H375" s="5925" t="e">
        <f t="shared" ref="H375" si="123">SUM(H376:H383)</f>
        <v>#REF!</v>
      </c>
      <c r="I375" s="5925">
        <f>SUM(I376:I383)</f>
        <v>433669390</v>
      </c>
    </row>
    <row r="376" spans="1:9" s="7" customFormat="1" hidden="1">
      <c r="A376" s="9"/>
      <c r="B376" s="9"/>
      <c r="C376" s="5926" t="s">
        <v>256</v>
      </c>
      <c r="D376" s="5831"/>
      <c r="E376" s="5923"/>
      <c r="F376" s="5825"/>
      <c r="G376" s="5927">
        <f>G338</f>
        <v>85000</v>
      </c>
      <c r="H376" s="5927">
        <f>H338</f>
        <v>0</v>
      </c>
      <c r="I376" s="5927">
        <f>I338</f>
        <v>85000</v>
      </c>
    </row>
    <row r="377" spans="1:9" s="7" customFormat="1" hidden="1">
      <c r="A377" s="9"/>
      <c r="B377" s="9"/>
      <c r="C377" s="5926" t="s">
        <v>260</v>
      </c>
      <c r="D377" s="5831"/>
      <c r="E377" s="5923"/>
      <c r="F377" s="5825"/>
      <c r="G377" s="5927" t="e">
        <f>G54+#REF!+#REF!+#REF!</f>
        <v>#REF!</v>
      </c>
      <c r="H377" s="5927" t="e">
        <f>H54+#REF!+#REF!+#REF!</f>
        <v>#REF!</v>
      </c>
      <c r="I377" s="5927">
        <f>I54</f>
        <v>5859533</v>
      </c>
    </row>
    <row r="378" spans="1:9" s="7" customFormat="1" hidden="1">
      <c r="A378" s="9"/>
      <c r="B378" s="9"/>
      <c r="C378" s="5926" t="s">
        <v>253</v>
      </c>
      <c r="D378" s="5831"/>
      <c r="E378" s="5923"/>
      <c r="F378" s="5825"/>
      <c r="G378" s="5927">
        <f>G294</f>
        <v>8169865</v>
      </c>
      <c r="H378" s="5927">
        <f>H294</f>
        <v>0</v>
      </c>
      <c r="I378" s="5927">
        <f>I294</f>
        <v>8169865</v>
      </c>
    </row>
    <row r="379" spans="1:9" s="7" customFormat="1" hidden="1">
      <c r="A379" s="9"/>
      <c r="B379" s="9"/>
      <c r="C379" s="5926" t="s">
        <v>254</v>
      </c>
      <c r="D379" s="5831"/>
      <c r="E379" s="5923"/>
      <c r="F379" s="5825"/>
      <c r="G379" s="5927">
        <f>G262+G347</f>
        <v>850000</v>
      </c>
      <c r="H379" s="5927">
        <f>H262+H347</f>
        <v>0</v>
      </c>
      <c r="I379" s="5927">
        <f>I262+I347</f>
        <v>850000</v>
      </c>
    </row>
    <row r="380" spans="1:9" s="7" customFormat="1" hidden="1">
      <c r="A380" s="9"/>
      <c r="B380" s="9"/>
      <c r="C380" s="5926" t="s">
        <v>257</v>
      </c>
      <c r="D380" s="5831"/>
      <c r="E380" s="5923"/>
      <c r="F380" s="5825"/>
      <c r="G380" s="5927">
        <f>G53+G284</f>
        <v>6939000</v>
      </c>
      <c r="H380" s="5927">
        <f>H53+H284</f>
        <v>0</v>
      </c>
      <c r="I380" s="5927">
        <f>I53+I284</f>
        <v>6939000</v>
      </c>
    </row>
    <row r="381" spans="1:9" s="7" customFormat="1" hidden="1">
      <c r="A381" s="9"/>
      <c r="B381" s="9"/>
      <c r="C381" s="5926" t="s">
        <v>244</v>
      </c>
      <c r="D381" s="5831"/>
      <c r="E381" s="5923"/>
      <c r="F381" s="5825"/>
      <c r="G381" s="5927" t="e">
        <f>G333+G328+G299+G290+G254+G247+#REF!+#REF!+G147+G142+G127+G112+G95+G89+G59+G41+G30+G285</f>
        <v>#REF!</v>
      </c>
      <c r="H381" s="5927" t="e">
        <f>H333+H328+H299+H290+H254+H247+#REF!+#REF!+H147+H142+H127+H112+H95+H89+H59+H41+H30+H285</f>
        <v>#REF!</v>
      </c>
      <c r="I381" s="5927">
        <f>I333+I328+I299+I290+I254+I247+I147+I142+I127+I112+I95+I89+I59+I41+I30+I285</f>
        <v>95204000</v>
      </c>
    </row>
    <row r="382" spans="1:9" s="7" customFormat="1" hidden="1">
      <c r="A382" s="9"/>
      <c r="B382" s="9"/>
      <c r="C382" s="5926" t="s">
        <v>243</v>
      </c>
      <c r="D382" s="5831"/>
      <c r="E382" s="5923"/>
      <c r="F382" s="5825"/>
      <c r="G382" s="5927" t="e">
        <f>G300+G274+G197+G196+G194+#REF!+G187+#REF!+G154+G153+G120+G36+G35+G26+G25+G17+G16+#REF!</f>
        <v>#REF!</v>
      </c>
      <c r="H382" s="5927" t="e">
        <f>H300+H274+H197+H196+H194+#REF!+H187+#REF!+H154+H153+H120+H36+H35+H26+H25+H17+H16+#REF!</f>
        <v>#REF!</v>
      </c>
      <c r="I382" s="5927">
        <f>I300+I274+I197+I196+I194+I187+I154+I153+I120+I36+I35+I26+I25+I17+I16</f>
        <v>163116026</v>
      </c>
    </row>
    <row r="383" spans="1:9" s="7" customFormat="1" hidden="1">
      <c r="A383" s="9"/>
      <c r="B383" s="9"/>
      <c r="C383" s="5926" t="s">
        <v>242</v>
      </c>
      <c r="D383" s="5831"/>
      <c r="E383" s="5923"/>
      <c r="F383" s="5825"/>
      <c r="G383" s="5927" t="e">
        <f>G96+G119+G151+G152+#REF!+G186+G193+G195+G222+G234+G271+G97+G205+G206+G223+#REF!+G203+G204</f>
        <v>#REF!</v>
      </c>
      <c r="H383" s="5927" t="e">
        <f>H96+H119+H151+H152+#REF!+H186+H193+H195+H222+H234+H271+H97+H205+H206+H223+#REF!+H203+H204</f>
        <v>#REF!</v>
      </c>
      <c r="I383" s="5927">
        <f>I96+I119+I151+I152+I186+I193+I195+I222+I234+I271+I97+I205+I206+I223+I203+I204</f>
        <v>153445966</v>
      </c>
    </row>
    <row r="384" spans="1:9" s="7" customFormat="1" hidden="1">
      <c r="A384" s="9"/>
      <c r="B384" s="9"/>
      <c r="C384" s="5928" t="s">
        <v>250</v>
      </c>
      <c r="D384" s="5831"/>
      <c r="E384" s="5923"/>
      <c r="F384" s="5825"/>
      <c r="G384" s="5929" t="e">
        <f>SUM(G385:G390)</f>
        <v>#REF!</v>
      </c>
      <c r="H384" s="5929" t="e">
        <f t="shared" ref="H384:I384" si="124">SUM(H385:H390)</f>
        <v>#REF!</v>
      </c>
      <c r="I384" s="5929">
        <f t="shared" si="124"/>
        <v>1401147428</v>
      </c>
    </row>
    <row r="385" spans="1:9" s="7" customFormat="1" hidden="1">
      <c r="A385" s="9"/>
      <c r="B385" s="9"/>
      <c r="C385" s="5926" t="s">
        <v>258</v>
      </c>
      <c r="D385" s="5831"/>
      <c r="E385" s="5923"/>
      <c r="F385" s="5825"/>
      <c r="G385" s="5927" t="e">
        <f>G47+G68+G155+#REF!+G156+G157+G272+G273+G306</f>
        <v>#REF!</v>
      </c>
      <c r="H385" s="5927" t="e">
        <f>H47+H68+H155+#REF!+H156+H157+H272+H273+H306</f>
        <v>#REF!</v>
      </c>
      <c r="I385" s="5927">
        <f>I47+I68+I155+I156+I157+I272+I273+I306</f>
        <v>2086600</v>
      </c>
    </row>
    <row r="386" spans="1:9" s="7" customFormat="1" hidden="1">
      <c r="A386" s="9"/>
      <c r="B386" s="9"/>
      <c r="C386" s="5926" t="s">
        <v>259</v>
      </c>
      <c r="D386" s="5831"/>
      <c r="E386" s="5923"/>
      <c r="F386" s="5825"/>
      <c r="G386" s="5927" t="e">
        <f>G158+#REF!+G301+G159</f>
        <v>#REF!</v>
      </c>
      <c r="H386" s="5927" t="e">
        <f>H158+#REF!+H301+H159</f>
        <v>#REF!</v>
      </c>
      <c r="I386" s="5927">
        <f>I158+I301+I159</f>
        <v>2244286</v>
      </c>
    </row>
    <row r="387" spans="1:9" s="7" customFormat="1" hidden="1">
      <c r="A387" s="9"/>
      <c r="B387" s="9"/>
      <c r="C387" s="5926" t="s">
        <v>262</v>
      </c>
      <c r="D387" s="5831"/>
      <c r="E387" s="5923"/>
      <c r="F387" s="5825"/>
      <c r="G387" s="5927">
        <f>G172+G173</f>
        <v>653370813</v>
      </c>
      <c r="H387" s="5927">
        <f>H172+H173</f>
        <v>0</v>
      </c>
      <c r="I387" s="5927">
        <f>I172+I173</f>
        <v>653370813</v>
      </c>
    </row>
    <row r="388" spans="1:9" s="7" customFormat="1" hidden="1">
      <c r="A388" s="9"/>
      <c r="B388" s="9"/>
      <c r="C388" s="5926" t="s">
        <v>263</v>
      </c>
      <c r="D388" s="5831"/>
      <c r="E388" s="5923"/>
      <c r="F388" s="5825"/>
      <c r="G388" s="5927" t="e">
        <f>#REF!+G178</f>
        <v>#REF!</v>
      </c>
      <c r="H388" s="5927" t="e">
        <f>#REF!+H178</f>
        <v>#REF!</v>
      </c>
      <c r="I388" s="5927">
        <f>I178</f>
        <v>642028328</v>
      </c>
    </row>
    <row r="389" spans="1:9" s="7" customFormat="1" hidden="1">
      <c r="A389" s="9"/>
      <c r="B389" s="9"/>
      <c r="C389" s="5930" t="s">
        <v>264</v>
      </c>
      <c r="D389" s="5831"/>
      <c r="E389" s="5923"/>
      <c r="F389" s="5825"/>
      <c r="G389" s="5927" t="e">
        <f>G283+G266+G267+G227+G228+G229+G230+G221+G220+#REF!+#REF!+G216+G212+G135+G136+G134+G133+G132+G131+G67+#REF!+G12+G11+G168+G110+G111</f>
        <v>#REF!</v>
      </c>
      <c r="H389" s="5927" t="e">
        <f>H283+H266+H267+H227+H228+H229+H230+H221+H220+#REF!+#REF!+H216+H212+H135+H136+H134+H133+H132+H131+H67+#REF!+H12+H11+H168+H110+H111</f>
        <v>#REF!</v>
      </c>
      <c r="I389" s="5927">
        <f>I283+I266+I267+I227+I228+I229+I230+I221+I220+I216+I212+I135+I136+I134+I133+I132+I131+I67+I12+I11+I168+I110+I111</f>
        <v>20344445</v>
      </c>
    </row>
    <row r="390" spans="1:9" s="7" customFormat="1" hidden="1">
      <c r="A390" s="9"/>
      <c r="B390" s="9"/>
      <c r="C390" s="5926" t="s">
        <v>265</v>
      </c>
      <c r="D390" s="5831"/>
      <c r="E390" s="5923"/>
      <c r="F390" s="5825"/>
      <c r="G390" s="5927" t="e">
        <f>G329+G327+O332+G323+G322+G321+G317+G316+G315+G314+#REF!+#REF!+#REF!+#REF!+#REF!+G279+#REF!+#REF!+#REF!+#REF!+#REF!+#REF!+#REF!+#REF!+#REF!+#REF!+#REF!+G182+G167+G166+G143+#REF!+G118+G117+G104+G103+G102+G90+G63+G88+#REF!+#REF!+G52+G42+G21+G310</f>
        <v>#REF!</v>
      </c>
      <c r="H390" s="5927" t="e">
        <f>H329+H327+P332+H323+H322+H321+H317+H316+H315+H314+#REF!+#REF!+#REF!+#REF!+#REF!+H279+#REF!+#REF!+#REF!+#REF!+#REF!+#REF!+#REF!+#REF!+#REF!+#REF!+#REF!+H182+H167+H166+H143+#REF!+H118+H117+H104+H103+H102+H90+H63+H88+#REF!+#REF!+H52+H42+H21+H310</f>
        <v>#REF!</v>
      </c>
      <c r="I390" s="5927">
        <f>I329+I327+Q332+I323+I322+I321+I317+I316+I315+I314+I279+I182+I167+I166+I143+I118+I117+I104+I103+I102+I90+I63+I88+I52+I42+I21+I310</f>
        <v>81072956</v>
      </c>
    </row>
    <row r="391" spans="1:9" s="7" customFormat="1" ht="15.75" hidden="1" thickBot="1">
      <c r="A391" s="9"/>
      <c r="B391" s="9"/>
      <c r="C391" s="5931"/>
      <c r="D391" s="5932"/>
      <c r="E391" s="5933"/>
      <c r="F391" s="5934"/>
      <c r="G391" s="5935"/>
      <c r="H391" s="11"/>
      <c r="I391" s="11"/>
    </row>
    <row r="392" spans="1:9" s="7" customFormat="1" ht="15.75" hidden="1" thickBot="1">
      <c r="A392" s="9"/>
      <c r="B392" s="9"/>
      <c r="C392" s="6392" t="s">
        <v>251</v>
      </c>
      <c r="D392" s="6393"/>
      <c r="E392" s="6393"/>
      <c r="F392" s="6393"/>
      <c r="G392" s="46" t="e">
        <f>G394+G404</f>
        <v>#REF!</v>
      </c>
      <c r="H392" s="46" t="e">
        <f t="shared" ref="H392:I392" si="125">H394+H404</f>
        <v>#REF!</v>
      </c>
      <c r="I392" s="46">
        <f t="shared" si="125"/>
        <v>705056480</v>
      </c>
    </row>
    <row r="393" spans="1:9" s="7" customFormat="1" hidden="1">
      <c r="A393" s="9"/>
      <c r="B393" s="9"/>
      <c r="C393" s="47"/>
      <c r="D393" s="47"/>
      <c r="E393" s="48"/>
      <c r="F393" s="49"/>
      <c r="G393" s="5925"/>
      <c r="H393" s="11"/>
      <c r="I393" s="11"/>
    </row>
    <row r="394" spans="1:9" s="7" customFormat="1" hidden="1">
      <c r="A394" s="9"/>
      <c r="B394" s="9"/>
      <c r="C394" s="5936" t="s">
        <v>249</v>
      </c>
      <c r="D394" s="5831"/>
      <c r="E394" s="5923"/>
      <c r="F394" s="5825"/>
      <c r="G394" s="5937" t="e">
        <f>SUM(G395:G402)</f>
        <v>#REF!</v>
      </c>
      <c r="H394" s="5937" t="e">
        <f t="shared" ref="H394:I394" si="126">SUM(H395:H402)</f>
        <v>#REF!</v>
      </c>
      <c r="I394" s="5937">
        <f t="shared" si="126"/>
        <v>643463652</v>
      </c>
    </row>
    <row r="395" spans="1:9" s="7" customFormat="1" hidden="1">
      <c r="A395" s="9"/>
      <c r="B395" s="9"/>
      <c r="C395" s="5926" t="s">
        <v>247</v>
      </c>
      <c r="D395" s="5831"/>
      <c r="E395" s="5923"/>
      <c r="F395" s="5825"/>
      <c r="G395" s="5927">
        <f>G343</f>
        <v>8354340</v>
      </c>
      <c r="H395" s="5927">
        <f t="shared" ref="H395:I395" si="127">H343</f>
        <v>0</v>
      </c>
      <c r="I395" s="5927">
        <f t="shared" si="127"/>
        <v>8354340</v>
      </c>
    </row>
    <row r="396" spans="1:9" s="7" customFormat="1" hidden="1">
      <c r="A396" s="9"/>
      <c r="B396" s="9"/>
      <c r="C396" s="5926" t="s">
        <v>246</v>
      </c>
      <c r="D396" s="5831"/>
      <c r="E396" s="5923"/>
      <c r="F396" s="5825"/>
      <c r="G396" s="5927">
        <f>G244+G77+G240</f>
        <v>53065000</v>
      </c>
      <c r="H396" s="5927">
        <f>H244+H77+H240</f>
        <v>0</v>
      </c>
      <c r="I396" s="5927">
        <f>I244+I77+I240</f>
        <v>53065000</v>
      </c>
    </row>
    <row r="397" spans="1:9" s="7" customFormat="1" hidden="1">
      <c r="A397" s="9"/>
      <c r="B397" s="9"/>
      <c r="C397" s="5938" t="s">
        <v>245</v>
      </c>
      <c r="D397" s="5831"/>
      <c r="E397" s="5923"/>
      <c r="F397" s="5825"/>
      <c r="G397" s="5927">
        <f>G76</f>
        <v>270174206</v>
      </c>
      <c r="H397" s="5927">
        <f>H76</f>
        <v>25446794</v>
      </c>
      <c r="I397" s="5927">
        <f>I76+I81+I85</f>
        <v>295621000</v>
      </c>
    </row>
    <row r="398" spans="1:9" s="7" customFormat="1" hidden="1">
      <c r="A398" s="9"/>
      <c r="B398" s="9"/>
      <c r="C398" s="5926" t="s">
        <v>255</v>
      </c>
      <c r="D398" s="5831"/>
      <c r="E398" s="5923"/>
      <c r="F398" s="5825"/>
      <c r="G398" s="5927">
        <f>G56</f>
        <v>1500000</v>
      </c>
      <c r="H398" s="5927">
        <f>H56</f>
        <v>0</v>
      </c>
      <c r="I398" s="5927">
        <f>I56</f>
        <v>1500000</v>
      </c>
    </row>
    <row r="399" spans="1:9" s="7" customFormat="1" hidden="1">
      <c r="A399" s="9"/>
      <c r="B399" s="9"/>
      <c r="C399" s="5926" t="s">
        <v>248</v>
      </c>
      <c r="D399" s="5831"/>
      <c r="E399" s="5923"/>
      <c r="F399" s="5825"/>
      <c r="G399" s="5927">
        <f>G75</f>
        <v>7865975</v>
      </c>
      <c r="H399" s="5927">
        <f>H75</f>
        <v>0</v>
      </c>
      <c r="I399" s="5927">
        <f>I75</f>
        <v>7865975</v>
      </c>
    </row>
    <row r="400" spans="1:9" s="7" customFormat="1" hidden="1">
      <c r="A400" s="9"/>
      <c r="B400" s="9"/>
      <c r="C400" s="5926" t="s">
        <v>244</v>
      </c>
      <c r="D400" s="5831"/>
      <c r="E400" s="5923"/>
      <c r="F400" s="5825"/>
      <c r="G400" s="5927">
        <v>0</v>
      </c>
      <c r="H400" s="5927"/>
      <c r="I400" s="5927"/>
    </row>
    <row r="401" spans="1:9" s="7" customFormat="1" hidden="1">
      <c r="A401" s="9"/>
      <c r="B401" s="9"/>
      <c r="C401" s="5926" t="s">
        <v>243</v>
      </c>
      <c r="D401" s="5831"/>
      <c r="E401" s="5923"/>
      <c r="F401" s="5825"/>
      <c r="G401" s="5927" t="e">
        <f>G200+#REF!+G162+G123+#REF!+G303</f>
        <v>#REF!</v>
      </c>
      <c r="H401" s="5927" t="e">
        <f>H200+#REF!+H162+H123+#REF!+H303</f>
        <v>#REF!</v>
      </c>
      <c r="I401" s="5927">
        <f>I200+I162+I123+I303</f>
        <v>5930156</v>
      </c>
    </row>
    <row r="402" spans="1:9" s="7" customFormat="1" hidden="1">
      <c r="A402" s="9"/>
      <c r="B402" s="9"/>
      <c r="C402" s="5926" t="s">
        <v>242</v>
      </c>
      <c r="D402" s="5831"/>
      <c r="E402" s="5923"/>
      <c r="F402" s="5825"/>
      <c r="G402" s="5927">
        <f>G70+G71+G74+G122+G161+G190+G199+G208</f>
        <v>267933007</v>
      </c>
      <c r="H402" s="5927">
        <f>H70+H71+H74+H122+H161+H190+H199+H208</f>
        <v>3194174</v>
      </c>
      <c r="I402" s="5927">
        <f>I70+I71+I74+I122+I161+I190+I199+I208</f>
        <v>271127181</v>
      </c>
    </row>
    <row r="403" spans="1:9" s="7" customFormat="1" hidden="1">
      <c r="A403" s="9"/>
      <c r="B403" s="9"/>
      <c r="C403" s="5926"/>
      <c r="D403" s="5831"/>
      <c r="E403" s="5923"/>
      <c r="F403" s="5825"/>
      <c r="G403" s="5927"/>
      <c r="H403" s="11"/>
      <c r="I403" s="11"/>
    </row>
    <row r="404" spans="1:9" s="7" customFormat="1" hidden="1">
      <c r="A404" s="9"/>
      <c r="B404" s="9"/>
      <c r="C404" s="5928" t="s">
        <v>250</v>
      </c>
      <c r="D404" s="5831"/>
      <c r="E404" s="5923"/>
      <c r="F404" s="5825"/>
      <c r="G404" s="5937">
        <f>SUM(G405:G407)</f>
        <v>61592828</v>
      </c>
      <c r="H404" s="5937">
        <f t="shared" ref="H404:I404" si="128">SUM(H405:H407)</f>
        <v>0</v>
      </c>
      <c r="I404" s="5937">
        <f t="shared" si="128"/>
        <v>61592828</v>
      </c>
    </row>
    <row r="405" spans="1:9" s="7" customFormat="1" hidden="1">
      <c r="A405" s="9"/>
      <c r="B405" s="9"/>
      <c r="C405" s="5926" t="s">
        <v>258</v>
      </c>
      <c r="D405" s="5831"/>
      <c r="E405" s="5923"/>
      <c r="F405" s="5825"/>
      <c r="G405" s="5927">
        <f>G72+G73+G189</f>
        <v>61092828</v>
      </c>
      <c r="H405" s="5927">
        <f>H72+H73+H189</f>
        <v>0</v>
      </c>
      <c r="I405" s="5927">
        <f>I72+I73+I189</f>
        <v>61092828</v>
      </c>
    </row>
    <row r="406" spans="1:9" s="7" customFormat="1" hidden="1">
      <c r="A406" s="9"/>
      <c r="B406" s="9"/>
      <c r="C406" s="5926" t="s">
        <v>259</v>
      </c>
      <c r="D406" s="5831"/>
      <c r="E406" s="5923"/>
      <c r="F406" s="5825"/>
      <c r="G406" s="5927">
        <v>0</v>
      </c>
      <c r="H406" s="5927"/>
      <c r="I406" s="5927"/>
    </row>
    <row r="407" spans="1:9" s="7" customFormat="1" hidden="1">
      <c r="A407" s="9"/>
      <c r="B407" s="9"/>
      <c r="C407" s="5922" t="s">
        <v>261</v>
      </c>
      <c r="D407" s="5831"/>
      <c r="E407" s="5923"/>
      <c r="F407" s="5825"/>
      <c r="G407" s="5927">
        <f>G106</f>
        <v>500000</v>
      </c>
      <c r="H407" s="5927">
        <f t="shared" ref="H407:I407" si="129">H106</f>
        <v>0</v>
      </c>
      <c r="I407" s="5927">
        <f t="shared" si="129"/>
        <v>500000</v>
      </c>
    </row>
    <row r="408" spans="1:9" s="7" customFormat="1" hidden="1">
      <c r="A408" s="9"/>
      <c r="B408" s="9"/>
      <c r="E408" s="10"/>
      <c r="F408" s="8"/>
      <c r="G408" s="8"/>
      <c r="H408" s="8"/>
      <c r="I408" s="8"/>
    </row>
    <row r="409" spans="1:9" s="7" customFormat="1" hidden="1">
      <c r="A409" s="9"/>
      <c r="B409" s="9"/>
      <c r="C409" s="9"/>
      <c r="D409" s="9"/>
      <c r="E409" s="10"/>
      <c r="F409" s="8"/>
      <c r="G409" s="8"/>
      <c r="H409" s="8"/>
      <c r="I409" s="8"/>
    </row>
    <row r="410" spans="1:9" s="7" customFormat="1">
      <c r="A410" s="9"/>
      <c r="B410" s="9"/>
      <c r="C410" s="9"/>
      <c r="D410" s="9"/>
      <c r="E410" s="10"/>
      <c r="F410" s="8"/>
      <c r="G410" s="8"/>
      <c r="H410" s="8"/>
      <c r="I410" s="8"/>
    </row>
    <row r="411" spans="1:9" s="7" customFormat="1">
      <c r="A411" s="9"/>
      <c r="B411" s="9"/>
      <c r="C411" s="9"/>
      <c r="D411" s="9"/>
      <c r="E411" s="10"/>
      <c r="F411" s="8"/>
      <c r="G411" s="8"/>
      <c r="H411" s="8"/>
      <c r="I411" s="8"/>
    </row>
    <row r="412" spans="1:9" s="7" customFormat="1">
      <c r="A412" s="9"/>
      <c r="B412" s="9"/>
      <c r="C412" s="9"/>
      <c r="D412" s="9"/>
      <c r="E412" s="10"/>
      <c r="F412" s="8"/>
      <c r="G412" s="8"/>
      <c r="H412" s="8"/>
      <c r="I412" s="8"/>
    </row>
    <row r="413" spans="1:9" s="7" customFormat="1">
      <c r="A413" s="9"/>
      <c r="B413" s="9"/>
      <c r="C413" s="9"/>
      <c r="D413" s="9"/>
      <c r="E413" s="10"/>
      <c r="F413" s="8"/>
      <c r="G413" s="8"/>
      <c r="H413" s="8"/>
      <c r="I413" s="8"/>
    </row>
    <row r="414" spans="1:9" s="7" customFormat="1">
      <c r="A414" s="9"/>
      <c r="B414" s="9"/>
      <c r="C414" s="9"/>
      <c r="D414" s="9"/>
      <c r="E414" s="10"/>
      <c r="F414" s="8"/>
      <c r="G414" s="8"/>
      <c r="H414" s="8"/>
      <c r="I414" s="8"/>
    </row>
    <row r="415" spans="1:9" s="7" customFormat="1">
      <c r="A415" s="9"/>
      <c r="B415" s="9"/>
      <c r="C415" s="9"/>
      <c r="D415" s="9"/>
      <c r="E415" s="10"/>
      <c r="F415" s="8"/>
      <c r="G415" s="8"/>
      <c r="H415" s="8"/>
      <c r="I415" s="8"/>
    </row>
    <row r="416" spans="1:9" s="7" customFormat="1">
      <c r="A416" s="9"/>
      <c r="B416" s="9"/>
      <c r="C416" s="9"/>
      <c r="D416" s="9"/>
      <c r="E416" s="10"/>
      <c r="F416" s="8"/>
      <c r="G416" s="8"/>
      <c r="H416" s="8"/>
      <c r="I416" s="8"/>
    </row>
    <row r="417" spans="1:9" s="7" customFormat="1">
      <c r="A417" s="9"/>
      <c r="B417" s="9"/>
      <c r="C417" s="9"/>
      <c r="D417" s="9"/>
      <c r="E417" s="10"/>
      <c r="F417" s="8"/>
      <c r="G417" s="8"/>
      <c r="H417" s="8"/>
      <c r="I417" s="8"/>
    </row>
    <row r="418" spans="1:9" s="7" customFormat="1">
      <c r="A418" s="9"/>
      <c r="B418" s="9"/>
      <c r="C418" s="9"/>
      <c r="D418" s="9"/>
      <c r="E418" s="10"/>
      <c r="F418" s="8"/>
      <c r="G418" s="8"/>
      <c r="H418" s="8"/>
      <c r="I418" s="8"/>
    </row>
    <row r="419" spans="1:9" s="7" customFormat="1">
      <c r="A419" s="9"/>
      <c r="B419" s="9"/>
      <c r="C419" s="9"/>
      <c r="D419" s="9"/>
      <c r="E419" s="10"/>
      <c r="F419" s="8"/>
      <c r="G419" s="8"/>
      <c r="H419" s="8"/>
      <c r="I419" s="8"/>
    </row>
    <row r="420" spans="1:9" s="7" customFormat="1">
      <c r="A420" s="9"/>
      <c r="B420" s="9"/>
      <c r="C420" s="9"/>
      <c r="D420" s="9"/>
      <c r="E420" s="10"/>
      <c r="F420" s="8"/>
      <c r="G420" s="8"/>
      <c r="H420" s="8"/>
      <c r="I420" s="8"/>
    </row>
    <row r="421" spans="1:9" s="7" customFormat="1">
      <c r="A421" s="9"/>
      <c r="B421" s="9"/>
      <c r="C421" s="9"/>
      <c r="D421" s="9"/>
      <c r="E421" s="10"/>
      <c r="F421" s="8"/>
      <c r="G421" s="8"/>
      <c r="H421" s="8"/>
      <c r="I421" s="8"/>
    </row>
    <row r="422" spans="1:9" s="7" customFormat="1">
      <c r="A422" s="9"/>
      <c r="B422" s="9"/>
      <c r="C422" s="9"/>
      <c r="D422" s="9"/>
      <c r="E422" s="10"/>
      <c r="F422" s="8"/>
      <c r="G422" s="8"/>
      <c r="H422" s="8"/>
      <c r="I422" s="8"/>
    </row>
    <row r="423" spans="1:9" s="7" customFormat="1">
      <c r="A423" s="9"/>
      <c r="B423" s="9"/>
      <c r="C423" s="9"/>
      <c r="D423" s="9"/>
      <c r="E423" s="10"/>
      <c r="F423" s="8"/>
      <c r="G423" s="8"/>
      <c r="H423" s="8"/>
      <c r="I423" s="8"/>
    </row>
    <row r="424" spans="1:9" s="7" customFormat="1">
      <c r="A424" s="9"/>
      <c r="B424" s="9"/>
      <c r="C424" s="9"/>
      <c r="D424" s="9"/>
      <c r="E424" s="10"/>
      <c r="F424" s="8"/>
      <c r="G424" s="8"/>
      <c r="H424" s="8"/>
      <c r="I424" s="8"/>
    </row>
    <row r="425" spans="1:9" s="7" customFormat="1">
      <c r="A425" s="9"/>
      <c r="B425" s="9"/>
      <c r="C425" s="9"/>
      <c r="D425" s="9"/>
      <c r="E425" s="10"/>
      <c r="F425" s="8"/>
      <c r="G425" s="8"/>
      <c r="H425" s="8"/>
      <c r="I425" s="8"/>
    </row>
    <row r="426" spans="1:9" s="7" customFormat="1">
      <c r="A426" s="9"/>
      <c r="B426" s="9"/>
      <c r="C426" s="9"/>
      <c r="D426" s="9"/>
      <c r="E426" s="10"/>
      <c r="F426" s="8"/>
      <c r="G426" s="8"/>
      <c r="H426" s="8"/>
      <c r="I426" s="8"/>
    </row>
    <row r="427" spans="1:9" s="7" customFormat="1">
      <c r="A427" s="9"/>
      <c r="B427" s="9"/>
      <c r="C427" s="9"/>
      <c r="D427" s="9"/>
      <c r="E427" s="10"/>
      <c r="F427" s="8"/>
      <c r="G427" s="8"/>
      <c r="H427" s="8"/>
      <c r="I427" s="8"/>
    </row>
    <row r="428" spans="1:9" s="7" customFormat="1">
      <c r="A428" s="9"/>
      <c r="B428" s="9"/>
      <c r="C428" s="9"/>
      <c r="D428" s="9"/>
      <c r="E428" s="10"/>
      <c r="F428" s="8"/>
      <c r="G428" s="8"/>
      <c r="H428" s="8"/>
      <c r="I428" s="8"/>
    </row>
    <row r="429" spans="1:9" s="7" customFormat="1">
      <c r="A429" s="9"/>
      <c r="B429" s="9"/>
      <c r="C429" s="9"/>
      <c r="D429" s="9"/>
      <c r="E429" s="10"/>
      <c r="F429" s="8"/>
      <c r="G429" s="8"/>
      <c r="H429" s="8"/>
      <c r="I429" s="8"/>
    </row>
    <row r="430" spans="1:9" s="7" customFormat="1">
      <c r="A430" s="9"/>
      <c r="B430" s="9"/>
      <c r="C430" s="9"/>
      <c r="D430" s="9"/>
      <c r="E430" s="10"/>
      <c r="F430" s="8"/>
      <c r="G430" s="8"/>
      <c r="H430" s="8"/>
      <c r="I430" s="8"/>
    </row>
    <row r="431" spans="1:9" s="7" customFormat="1">
      <c r="A431" s="9"/>
      <c r="B431" s="9"/>
      <c r="C431" s="9"/>
      <c r="D431" s="9"/>
      <c r="E431" s="10"/>
      <c r="F431" s="8"/>
      <c r="G431" s="8"/>
      <c r="H431" s="8"/>
      <c r="I431" s="8"/>
    </row>
    <row r="432" spans="1:9" s="7" customFormat="1">
      <c r="A432" s="9"/>
      <c r="B432" s="9"/>
      <c r="C432" s="9"/>
      <c r="D432" s="9"/>
      <c r="E432" s="10"/>
      <c r="F432" s="8"/>
      <c r="G432" s="8"/>
      <c r="H432" s="8"/>
      <c r="I432" s="8"/>
    </row>
    <row r="433" spans="1:9" s="7" customFormat="1">
      <c r="A433" s="9"/>
      <c r="B433" s="9"/>
      <c r="C433" s="9"/>
      <c r="D433" s="9"/>
      <c r="E433" s="10"/>
      <c r="F433" s="8"/>
      <c r="G433" s="8"/>
      <c r="H433" s="8"/>
      <c r="I433" s="8"/>
    </row>
    <row r="434" spans="1:9" s="7" customFormat="1">
      <c r="A434" s="9"/>
      <c r="B434" s="9"/>
      <c r="C434" s="9"/>
      <c r="D434" s="9"/>
      <c r="E434" s="10"/>
      <c r="F434" s="8"/>
      <c r="G434" s="8"/>
      <c r="H434" s="8"/>
      <c r="I434" s="8"/>
    </row>
    <row r="435" spans="1:9" s="7" customFormat="1">
      <c r="A435" s="9"/>
      <c r="B435" s="9"/>
      <c r="C435" s="9"/>
      <c r="D435" s="9"/>
      <c r="E435" s="10"/>
      <c r="F435" s="8"/>
      <c r="G435" s="8"/>
      <c r="H435" s="8"/>
      <c r="I435" s="8"/>
    </row>
    <row r="436" spans="1:9" s="7" customFormat="1">
      <c r="A436" s="9"/>
      <c r="B436" s="9"/>
      <c r="C436" s="9"/>
      <c r="D436" s="9"/>
      <c r="E436" s="10"/>
      <c r="F436" s="8"/>
      <c r="G436" s="8"/>
      <c r="H436" s="8"/>
      <c r="I436" s="8"/>
    </row>
    <row r="437" spans="1:9" s="7" customFormat="1">
      <c r="A437" s="9"/>
      <c r="B437" s="9"/>
      <c r="C437" s="9"/>
      <c r="D437" s="9"/>
      <c r="E437" s="10"/>
      <c r="F437" s="8"/>
      <c r="G437" s="8"/>
      <c r="H437" s="8"/>
      <c r="I437" s="8"/>
    </row>
    <row r="438" spans="1:9" s="7" customFormat="1">
      <c r="A438" s="9"/>
      <c r="B438" s="9"/>
      <c r="C438" s="9"/>
      <c r="D438" s="9"/>
      <c r="E438" s="10"/>
      <c r="F438" s="8"/>
      <c r="G438" s="8"/>
      <c r="H438" s="8"/>
      <c r="I438" s="8"/>
    </row>
    <row r="439" spans="1:9" s="7" customFormat="1">
      <c r="A439" s="9"/>
      <c r="B439" s="9"/>
      <c r="C439" s="9"/>
      <c r="D439" s="9"/>
      <c r="E439" s="10"/>
      <c r="F439" s="8"/>
      <c r="G439" s="8"/>
      <c r="H439" s="8"/>
      <c r="I439" s="8"/>
    </row>
    <row r="440" spans="1:9" s="7" customFormat="1">
      <c r="A440" s="9"/>
      <c r="B440" s="9"/>
      <c r="C440" s="9"/>
      <c r="D440" s="9"/>
      <c r="E440" s="10"/>
      <c r="F440" s="8"/>
      <c r="G440" s="8"/>
      <c r="H440" s="8"/>
      <c r="I440" s="8"/>
    </row>
    <row r="441" spans="1:9" s="7" customFormat="1">
      <c r="A441" s="9"/>
      <c r="B441" s="9"/>
      <c r="C441" s="9"/>
      <c r="D441" s="9"/>
      <c r="E441" s="10"/>
      <c r="F441" s="8"/>
      <c r="G441" s="8"/>
      <c r="H441" s="8"/>
      <c r="I441" s="8"/>
    </row>
    <row r="442" spans="1:9" s="7" customFormat="1">
      <c r="A442" s="9"/>
      <c r="B442" s="9"/>
      <c r="C442" s="9"/>
      <c r="D442" s="9"/>
      <c r="E442" s="10"/>
      <c r="F442" s="8"/>
      <c r="G442" s="8"/>
      <c r="H442" s="8"/>
      <c r="I442" s="8"/>
    </row>
    <row r="443" spans="1:9" s="7" customFormat="1">
      <c r="A443" s="9"/>
      <c r="B443" s="9"/>
      <c r="C443" s="9"/>
      <c r="D443" s="9"/>
      <c r="E443" s="10"/>
      <c r="F443" s="8"/>
      <c r="G443" s="8"/>
      <c r="H443" s="8"/>
      <c r="I443" s="8"/>
    </row>
    <row r="444" spans="1:9" s="7" customFormat="1">
      <c r="A444" s="9"/>
      <c r="B444" s="9"/>
      <c r="C444" s="9"/>
      <c r="D444" s="9"/>
      <c r="E444" s="10"/>
      <c r="F444" s="8"/>
      <c r="G444" s="8"/>
      <c r="H444" s="8"/>
      <c r="I444" s="8"/>
    </row>
    <row r="445" spans="1:9" s="7" customFormat="1">
      <c r="A445" s="9"/>
      <c r="B445" s="9"/>
      <c r="C445" s="9"/>
      <c r="D445" s="9"/>
      <c r="E445" s="10"/>
      <c r="F445" s="8"/>
      <c r="G445" s="8"/>
      <c r="H445" s="8"/>
      <c r="I445" s="8"/>
    </row>
    <row r="446" spans="1:9" s="7" customFormat="1">
      <c r="A446" s="9"/>
      <c r="B446" s="9"/>
      <c r="C446" s="9"/>
      <c r="D446" s="9"/>
      <c r="E446" s="10"/>
      <c r="F446" s="8"/>
      <c r="G446" s="8"/>
      <c r="H446" s="8"/>
      <c r="I446" s="8"/>
    </row>
    <row r="447" spans="1:9" s="7" customFormat="1">
      <c r="A447" s="9"/>
      <c r="B447" s="9"/>
      <c r="C447" s="9"/>
      <c r="D447" s="9"/>
      <c r="E447" s="10"/>
      <c r="F447" s="8"/>
      <c r="G447" s="8"/>
      <c r="H447" s="8"/>
      <c r="I447" s="8"/>
    </row>
    <row r="448" spans="1:9" s="7" customFormat="1">
      <c r="A448" s="9"/>
      <c r="B448" s="9"/>
      <c r="C448" s="9"/>
      <c r="D448" s="9"/>
      <c r="E448" s="10"/>
      <c r="F448" s="8"/>
      <c r="G448" s="8"/>
      <c r="H448" s="8"/>
      <c r="I448" s="8"/>
    </row>
    <row r="449" spans="1:9" s="7" customFormat="1">
      <c r="A449" s="9"/>
      <c r="B449" s="9"/>
      <c r="C449" s="9"/>
      <c r="D449" s="9"/>
      <c r="E449" s="10"/>
      <c r="F449" s="8"/>
      <c r="G449" s="8"/>
      <c r="H449" s="8"/>
      <c r="I449" s="8"/>
    </row>
    <row r="450" spans="1:9" s="7" customFormat="1">
      <c r="A450" s="9"/>
      <c r="B450" s="9"/>
      <c r="C450" s="9"/>
      <c r="D450" s="9"/>
      <c r="E450" s="10"/>
      <c r="F450" s="8"/>
      <c r="G450" s="8"/>
      <c r="H450" s="8"/>
      <c r="I450" s="8"/>
    </row>
    <row r="451" spans="1:9" s="7" customFormat="1">
      <c r="A451" s="9"/>
      <c r="B451" s="9"/>
      <c r="C451" s="9"/>
      <c r="D451" s="9"/>
      <c r="E451" s="10"/>
      <c r="F451" s="8"/>
      <c r="G451" s="8"/>
      <c r="H451" s="8"/>
      <c r="I451" s="8"/>
    </row>
    <row r="452" spans="1:9" s="7" customFormat="1">
      <c r="A452" s="9"/>
      <c r="B452" s="9"/>
      <c r="C452" s="9"/>
      <c r="D452" s="9"/>
      <c r="E452" s="10"/>
      <c r="F452" s="8"/>
      <c r="G452" s="8"/>
      <c r="H452" s="8"/>
      <c r="I452" s="8"/>
    </row>
    <row r="453" spans="1:9" s="7" customFormat="1">
      <c r="A453" s="9"/>
      <c r="B453" s="9"/>
      <c r="C453" s="9"/>
      <c r="D453" s="9"/>
      <c r="E453" s="10"/>
      <c r="F453" s="8"/>
      <c r="G453" s="8"/>
      <c r="H453" s="8"/>
      <c r="I453" s="8"/>
    </row>
    <row r="454" spans="1:9" s="7" customFormat="1">
      <c r="A454" s="9"/>
      <c r="B454" s="9"/>
      <c r="C454" s="9"/>
      <c r="D454" s="9"/>
      <c r="E454" s="10"/>
      <c r="F454" s="8"/>
      <c r="G454" s="8"/>
      <c r="H454" s="8"/>
      <c r="I454" s="8"/>
    </row>
    <row r="455" spans="1:9" s="7" customFormat="1">
      <c r="A455" s="9"/>
      <c r="B455" s="9"/>
      <c r="C455" s="9"/>
      <c r="D455" s="9"/>
      <c r="E455" s="10"/>
      <c r="F455" s="8"/>
      <c r="G455" s="8"/>
      <c r="H455" s="8"/>
      <c r="I455" s="8"/>
    </row>
    <row r="456" spans="1:9" s="7" customFormat="1">
      <c r="A456" s="9"/>
      <c r="B456" s="9"/>
      <c r="C456" s="9"/>
      <c r="D456" s="9"/>
      <c r="E456" s="10"/>
      <c r="F456" s="8"/>
      <c r="G456" s="8"/>
      <c r="H456" s="8"/>
      <c r="I456" s="8"/>
    </row>
    <row r="457" spans="1:9" s="7" customFormat="1">
      <c r="A457" s="9"/>
      <c r="B457" s="9"/>
      <c r="C457" s="9"/>
      <c r="D457" s="9"/>
      <c r="E457" s="10"/>
      <c r="F457" s="8"/>
      <c r="G457" s="8"/>
      <c r="H457" s="8"/>
      <c r="I457" s="8"/>
    </row>
    <row r="458" spans="1:9" s="7" customFormat="1">
      <c r="A458" s="9"/>
      <c r="B458" s="9"/>
      <c r="C458" s="9"/>
      <c r="D458" s="9"/>
      <c r="E458" s="10"/>
      <c r="F458" s="8"/>
      <c r="G458" s="8"/>
      <c r="H458" s="8"/>
      <c r="I458" s="8"/>
    </row>
    <row r="459" spans="1:9" s="7" customFormat="1">
      <c r="A459" s="9"/>
      <c r="B459" s="9"/>
      <c r="C459" s="9"/>
      <c r="D459" s="9"/>
      <c r="E459" s="10"/>
      <c r="F459" s="8"/>
      <c r="G459" s="8"/>
      <c r="H459" s="8"/>
      <c r="I459" s="8"/>
    </row>
    <row r="460" spans="1:9" s="7" customFormat="1">
      <c r="A460" s="9"/>
      <c r="B460" s="9"/>
      <c r="C460" s="9"/>
      <c r="D460" s="9"/>
      <c r="E460" s="10"/>
      <c r="F460" s="8"/>
      <c r="G460" s="8"/>
      <c r="H460" s="8"/>
      <c r="I460" s="8"/>
    </row>
    <row r="461" spans="1:9" s="7" customFormat="1">
      <c r="A461" s="9"/>
      <c r="B461" s="9"/>
      <c r="C461" s="9"/>
      <c r="D461" s="9"/>
      <c r="E461" s="10"/>
      <c r="F461" s="8"/>
      <c r="G461" s="8"/>
      <c r="H461" s="8"/>
      <c r="I461" s="8"/>
    </row>
    <row r="462" spans="1:9" s="7" customFormat="1">
      <c r="A462" s="9"/>
      <c r="B462" s="9"/>
      <c r="C462" s="9"/>
      <c r="D462" s="9"/>
      <c r="E462" s="10"/>
      <c r="F462" s="8"/>
      <c r="G462" s="8"/>
      <c r="H462" s="8"/>
      <c r="I462" s="8"/>
    </row>
    <row r="463" spans="1:9" s="7" customFormat="1">
      <c r="A463" s="9"/>
      <c r="B463" s="9"/>
      <c r="C463" s="9"/>
      <c r="D463" s="9"/>
      <c r="E463" s="10"/>
      <c r="F463" s="8"/>
      <c r="G463" s="8"/>
      <c r="H463" s="8"/>
      <c r="I463" s="8"/>
    </row>
    <row r="464" spans="1:9" s="7" customFormat="1">
      <c r="A464" s="9"/>
      <c r="B464" s="9"/>
      <c r="C464" s="9"/>
      <c r="D464" s="9"/>
      <c r="E464" s="10"/>
      <c r="F464" s="8"/>
      <c r="G464" s="8"/>
      <c r="H464" s="8"/>
      <c r="I464" s="8"/>
    </row>
    <row r="465" spans="1:9" s="7" customFormat="1">
      <c r="A465" s="9"/>
      <c r="B465" s="9"/>
      <c r="C465" s="9"/>
      <c r="D465" s="9"/>
      <c r="E465" s="10"/>
      <c r="F465" s="8"/>
      <c r="G465" s="8"/>
      <c r="H465" s="8"/>
      <c r="I465" s="8"/>
    </row>
    <row r="466" spans="1:9" s="7" customFormat="1">
      <c r="A466" s="9"/>
      <c r="B466" s="9"/>
      <c r="C466" s="9"/>
      <c r="D466" s="9"/>
      <c r="E466" s="10"/>
      <c r="F466" s="8"/>
      <c r="G466" s="8"/>
      <c r="H466" s="8"/>
      <c r="I466" s="8"/>
    </row>
    <row r="467" spans="1:9" s="7" customFormat="1">
      <c r="A467" s="9"/>
      <c r="B467" s="9"/>
      <c r="C467" s="9"/>
      <c r="D467" s="9"/>
      <c r="E467" s="10"/>
      <c r="F467" s="8"/>
      <c r="G467" s="8"/>
      <c r="H467" s="8"/>
      <c r="I467" s="8"/>
    </row>
    <row r="468" spans="1:9" s="7" customFormat="1">
      <c r="A468" s="9"/>
      <c r="B468" s="9"/>
      <c r="C468" s="9"/>
      <c r="D468" s="9"/>
      <c r="E468" s="10"/>
      <c r="F468" s="8"/>
      <c r="G468" s="8"/>
      <c r="H468" s="8"/>
      <c r="I468" s="8"/>
    </row>
    <row r="469" spans="1:9" s="7" customFormat="1">
      <c r="A469" s="9"/>
      <c r="B469" s="9"/>
      <c r="C469" s="9"/>
      <c r="D469" s="9"/>
      <c r="E469" s="10"/>
      <c r="F469" s="8"/>
      <c r="G469" s="8"/>
      <c r="H469" s="8"/>
      <c r="I469" s="8"/>
    </row>
    <row r="470" spans="1:9" s="7" customFormat="1">
      <c r="A470" s="9"/>
      <c r="B470" s="9"/>
      <c r="C470" s="9"/>
      <c r="D470" s="9"/>
      <c r="E470" s="10"/>
      <c r="F470" s="8"/>
      <c r="G470" s="8"/>
      <c r="H470" s="8"/>
      <c r="I470" s="8"/>
    </row>
    <row r="471" spans="1:9" s="7" customFormat="1">
      <c r="A471" s="9"/>
      <c r="B471" s="9"/>
      <c r="C471" s="9"/>
      <c r="D471" s="9"/>
      <c r="E471" s="10"/>
      <c r="F471" s="8"/>
      <c r="G471" s="8"/>
      <c r="H471" s="8"/>
      <c r="I471" s="8"/>
    </row>
    <row r="472" spans="1:9" s="7" customFormat="1">
      <c r="A472" s="9"/>
      <c r="B472" s="9"/>
      <c r="C472" s="9"/>
      <c r="D472" s="9"/>
      <c r="E472" s="10"/>
      <c r="F472" s="8"/>
      <c r="G472" s="8"/>
      <c r="H472" s="8"/>
      <c r="I472" s="8"/>
    </row>
    <row r="473" spans="1:9" s="7" customFormat="1">
      <c r="A473" s="9"/>
      <c r="B473" s="9"/>
      <c r="C473" s="9"/>
      <c r="D473" s="9"/>
      <c r="E473" s="10"/>
      <c r="F473" s="8"/>
      <c r="G473" s="8"/>
      <c r="H473" s="8"/>
      <c r="I473" s="8"/>
    </row>
    <row r="474" spans="1:9" s="7" customFormat="1">
      <c r="A474" s="9"/>
      <c r="B474" s="9"/>
      <c r="C474" s="9"/>
      <c r="D474" s="9"/>
      <c r="E474" s="10"/>
      <c r="F474" s="8"/>
      <c r="G474" s="8"/>
      <c r="H474" s="8"/>
      <c r="I474" s="8"/>
    </row>
    <row r="475" spans="1:9" s="7" customFormat="1">
      <c r="A475" s="9"/>
      <c r="B475" s="9"/>
      <c r="C475" s="9"/>
      <c r="D475" s="9"/>
      <c r="E475" s="10"/>
      <c r="F475" s="8"/>
      <c r="G475" s="8"/>
      <c r="H475" s="8"/>
      <c r="I475" s="8"/>
    </row>
    <row r="476" spans="1:9" s="7" customFormat="1">
      <c r="A476" s="9"/>
      <c r="B476" s="9"/>
      <c r="C476" s="9"/>
      <c r="D476" s="9"/>
      <c r="E476" s="10"/>
      <c r="F476" s="8"/>
      <c r="G476" s="8"/>
      <c r="H476" s="8"/>
      <c r="I476" s="8"/>
    </row>
    <row r="477" spans="1:9" s="7" customFormat="1">
      <c r="A477" s="9"/>
      <c r="B477" s="9"/>
      <c r="C477" s="9"/>
      <c r="D477" s="9"/>
      <c r="E477" s="10"/>
      <c r="F477" s="8"/>
      <c r="G477" s="8"/>
      <c r="H477" s="8"/>
      <c r="I477" s="8"/>
    </row>
    <row r="478" spans="1:9" s="7" customFormat="1">
      <c r="A478" s="9"/>
      <c r="B478" s="9"/>
      <c r="C478" s="9"/>
      <c r="D478" s="9"/>
      <c r="E478" s="10"/>
      <c r="F478" s="8"/>
      <c r="G478" s="8"/>
      <c r="H478" s="8"/>
      <c r="I478" s="8"/>
    </row>
    <row r="479" spans="1:9" s="7" customFormat="1">
      <c r="A479" s="9"/>
      <c r="B479" s="9"/>
      <c r="C479" s="9"/>
      <c r="D479" s="9"/>
      <c r="E479" s="10"/>
      <c r="F479" s="8"/>
      <c r="G479" s="8"/>
      <c r="H479" s="8"/>
      <c r="I479" s="8"/>
    </row>
    <row r="480" spans="1:9" s="7" customFormat="1">
      <c r="A480" s="9"/>
      <c r="B480" s="9"/>
      <c r="C480" s="9"/>
      <c r="D480" s="9"/>
      <c r="E480" s="10"/>
      <c r="F480" s="8"/>
      <c r="G480" s="8"/>
      <c r="H480" s="8"/>
      <c r="I480" s="8"/>
    </row>
    <row r="481" spans="1:9" s="7" customFormat="1">
      <c r="A481" s="9"/>
      <c r="B481" s="9"/>
      <c r="C481" s="9"/>
      <c r="D481" s="9"/>
      <c r="E481" s="10"/>
      <c r="F481" s="8"/>
      <c r="G481" s="8"/>
      <c r="H481" s="8"/>
      <c r="I481" s="8"/>
    </row>
    <row r="482" spans="1:9" s="7" customFormat="1">
      <c r="A482" s="9"/>
      <c r="B482" s="9"/>
      <c r="C482" s="9"/>
      <c r="D482" s="9"/>
      <c r="E482" s="10"/>
      <c r="F482" s="8"/>
      <c r="G482" s="8"/>
      <c r="H482" s="8"/>
      <c r="I482" s="8"/>
    </row>
    <row r="483" spans="1:9" s="7" customFormat="1">
      <c r="A483" s="9"/>
      <c r="B483" s="9"/>
      <c r="C483" s="9"/>
      <c r="D483" s="9"/>
      <c r="E483" s="10"/>
      <c r="F483" s="8"/>
      <c r="G483" s="8"/>
      <c r="H483" s="8"/>
      <c r="I483" s="8"/>
    </row>
    <row r="484" spans="1:9" s="7" customFormat="1">
      <c r="A484" s="9"/>
      <c r="B484" s="9"/>
      <c r="C484" s="9"/>
      <c r="D484" s="9"/>
      <c r="E484" s="10"/>
      <c r="F484" s="8"/>
      <c r="G484" s="8"/>
      <c r="H484" s="8"/>
      <c r="I484" s="8"/>
    </row>
    <row r="485" spans="1:9" s="7" customFormat="1">
      <c r="A485" s="9"/>
      <c r="B485" s="9"/>
      <c r="C485" s="9"/>
      <c r="D485" s="9"/>
      <c r="E485" s="10"/>
      <c r="F485" s="8"/>
      <c r="G485" s="8"/>
      <c r="H485" s="8"/>
      <c r="I485" s="8"/>
    </row>
    <row r="486" spans="1:9" s="7" customFormat="1">
      <c r="A486" s="9"/>
      <c r="B486" s="9"/>
      <c r="C486" s="9"/>
      <c r="D486" s="9"/>
      <c r="E486" s="10"/>
      <c r="F486" s="8"/>
      <c r="G486" s="8"/>
      <c r="H486" s="8"/>
      <c r="I486" s="8"/>
    </row>
    <row r="487" spans="1:9" s="7" customFormat="1">
      <c r="A487" s="9"/>
      <c r="B487" s="9"/>
      <c r="C487" s="9"/>
      <c r="D487" s="9"/>
      <c r="E487" s="10"/>
      <c r="F487" s="8"/>
      <c r="G487" s="8"/>
      <c r="H487" s="8"/>
      <c r="I487" s="8"/>
    </row>
    <row r="488" spans="1:9" s="7" customFormat="1">
      <c r="A488" s="9"/>
      <c r="B488" s="9"/>
      <c r="C488" s="9"/>
      <c r="D488" s="9"/>
      <c r="E488" s="10"/>
      <c r="F488" s="8"/>
      <c r="G488" s="8"/>
      <c r="H488" s="8"/>
      <c r="I488" s="8"/>
    </row>
    <row r="489" spans="1:9" s="7" customFormat="1">
      <c r="A489" s="9"/>
      <c r="B489" s="9"/>
      <c r="C489" s="9"/>
      <c r="D489" s="9"/>
      <c r="E489" s="10"/>
      <c r="F489" s="8"/>
      <c r="G489" s="8"/>
      <c r="H489" s="8"/>
      <c r="I489" s="8"/>
    </row>
    <row r="490" spans="1:9" s="7" customFormat="1">
      <c r="A490" s="9"/>
      <c r="B490" s="9"/>
      <c r="C490" s="9"/>
      <c r="D490" s="9"/>
      <c r="E490" s="10"/>
      <c r="F490" s="8"/>
      <c r="G490" s="8"/>
      <c r="H490" s="8"/>
      <c r="I490" s="8"/>
    </row>
    <row r="491" spans="1:9" s="7" customFormat="1">
      <c r="A491" s="9"/>
      <c r="B491" s="9"/>
      <c r="C491" s="9"/>
      <c r="D491" s="9"/>
      <c r="E491" s="10"/>
      <c r="F491" s="8"/>
      <c r="G491" s="8"/>
      <c r="H491" s="8"/>
      <c r="I491" s="8"/>
    </row>
    <row r="492" spans="1:9" s="7" customFormat="1">
      <c r="A492" s="9"/>
      <c r="B492" s="9"/>
      <c r="C492" s="9"/>
      <c r="D492" s="9"/>
      <c r="E492" s="10"/>
      <c r="F492" s="8"/>
      <c r="G492" s="8"/>
      <c r="H492" s="8"/>
      <c r="I492" s="8"/>
    </row>
    <row r="493" spans="1:9" s="7" customFormat="1">
      <c r="A493" s="9"/>
      <c r="B493" s="9"/>
      <c r="C493" s="9"/>
      <c r="D493" s="9"/>
      <c r="E493" s="10"/>
      <c r="F493" s="8"/>
      <c r="G493" s="8"/>
      <c r="H493" s="8"/>
      <c r="I493" s="8"/>
    </row>
    <row r="494" spans="1:9" s="7" customFormat="1">
      <c r="A494" s="9"/>
      <c r="B494" s="9"/>
      <c r="C494" s="9"/>
      <c r="D494" s="9"/>
      <c r="E494" s="10"/>
      <c r="F494" s="8"/>
      <c r="G494" s="8"/>
      <c r="H494" s="8"/>
      <c r="I494" s="8"/>
    </row>
    <row r="495" spans="1:9" s="7" customFormat="1">
      <c r="A495" s="9"/>
      <c r="B495" s="9"/>
      <c r="C495" s="9"/>
      <c r="D495" s="9"/>
      <c r="E495" s="10"/>
      <c r="F495" s="8"/>
      <c r="G495" s="8"/>
      <c r="H495" s="8"/>
      <c r="I495" s="8"/>
    </row>
    <row r="496" spans="1:9" s="7" customFormat="1">
      <c r="A496" s="9"/>
      <c r="B496" s="9"/>
      <c r="C496" s="9"/>
      <c r="D496" s="9"/>
      <c r="E496" s="10"/>
      <c r="F496" s="8"/>
      <c r="G496" s="8"/>
      <c r="H496" s="8"/>
      <c r="I496" s="8"/>
    </row>
    <row r="497" spans="1:9" s="7" customFormat="1">
      <c r="A497" s="9"/>
      <c r="B497" s="9"/>
      <c r="C497" s="9"/>
      <c r="D497" s="9"/>
      <c r="E497" s="10"/>
      <c r="F497" s="8"/>
      <c r="G497" s="8"/>
      <c r="H497" s="8"/>
      <c r="I497" s="8"/>
    </row>
    <row r="498" spans="1:9" s="7" customFormat="1">
      <c r="A498" s="9"/>
      <c r="B498" s="9"/>
      <c r="C498" s="9"/>
      <c r="D498" s="9"/>
      <c r="E498" s="10"/>
      <c r="F498" s="8"/>
      <c r="G498" s="8"/>
      <c r="H498" s="8"/>
      <c r="I498" s="8"/>
    </row>
    <row r="499" spans="1:9" s="7" customFormat="1">
      <c r="A499" s="9"/>
      <c r="B499" s="9"/>
      <c r="C499" s="9"/>
      <c r="D499" s="9"/>
      <c r="E499" s="10"/>
      <c r="F499" s="8"/>
      <c r="G499" s="8"/>
      <c r="H499" s="8"/>
      <c r="I499" s="8"/>
    </row>
    <row r="500" spans="1:9" s="7" customFormat="1">
      <c r="A500" s="9"/>
      <c r="B500" s="9"/>
      <c r="C500" s="9"/>
      <c r="D500" s="9"/>
      <c r="E500" s="10"/>
      <c r="F500" s="8"/>
      <c r="G500" s="8"/>
      <c r="H500" s="8"/>
      <c r="I500" s="8"/>
    </row>
    <row r="501" spans="1:9" s="7" customFormat="1">
      <c r="A501" s="9"/>
      <c r="B501" s="9"/>
      <c r="C501" s="9"/>
      <c r="D501" s="9"/>
      <c r="E501" s="10"/>
      <c r="F501" s="8"/>
      <c r="G501" s="8"/>
      <c r="H501" s="8"/>
      <c r="I501" s="8"/>
    </row>
    <row r="502" spans="1:9" s="7" customFormat="1">
      <c r="A502" s="9"/>
      <c r="B502" s="9"/>
      <c r="C502" s="9"/>
      <c r="D502" s="9"/>
      <c r="E502" s="10"/>
      <c r="F502" s="8"/>
      <c r="G502" s="8"/>
      <c r="H502" s="8"/>
      <c r="I502" s="8"/>
    </row>
    <row r="503" spans="1:9" s="7" customFormat="1">
      <c r="A503" s="9"/>
      <c r="B503" s="9"/>
      <c r="C503" s="9"/>
      <c r="D503" s="9"/>
      <c r="E503" s="10"/>
      <c r="F503" s="8"/>
      <c r="G503" s="8"/>
      <c r="H503" s="8"/>
      <c r="I503" s="8"/>
    </row>
    <row r="504" spans="1:9" s="7" customFormat="1">
      <c r="A504" s="9"/>
      <c r="B504" s="9"/>
      <c r="C504" s="9"/>
      <c r="D504" s="9"/>
      <c r="E504" s="10"/>
      <c r="F504" s="8"/>
      <c r="G504" s="8"/>
      <c r="H504" s="8"/>
      <c r="I504" s="8"/>
    </row>
    <row r="505" spans="1:9" s="7" customFormat="1">
      <c r="A505" s="9"/>
      <c r="B505" s="9"/>
      <c r="C505" s="9"/>
      <c r="D505" s="9"/>
      <c r="E505" s="10"/>
      <c r="F505" s="8"/>
      <c r="G505" s="8"/>
      <c r="H505" s="8"/>
      <c r="I505" s="8"/>
    </row>
    <row r="506" spans="1:9" s="7" customFormat="1">
      <c r="A506" s="9"/>
      <c r="B506" s="9"/>
      <c r="C506" s="9"/>
      <c r="D506" s="9"/>
      <c r="E506" s="10"/>
      <c r="F506" s="8"/>
      <c r="G506" s="8"/>
      <c r="H506" s="8"/>
      <c r="I506" s="8"/>
    </row>
    <row r="507" spans="1:9" s="7" customFormat="1">
      <c r="A507" s="9"/>
      <c r="B507" s="9"/>
      <c r="C507" s="9"/>
      <c r="D507" s="9"/>
      <c r="E507" s="10"/>
      <c r="F507" s="8"/>
      <c r="G507" s="8"/>
      <c r="H507" s="8"/>
      <c r="I507" s="8"/>
    </row>
    <row r="508" spans="1:9" s="7" customFormat="1">
      <c r="A508" s="9"/>
      <c r="B508" s="9"/>
      <c r="C508" s="9"/>
      <c r="D508" s="9"/>
      <c r="E508" s="10"/>
      <c r="F508" s="8"/>
      <c r="G508" s="8"/>
      <c r="H508" s="8"/>
      <c r="I508" s="8"/>
    </row>
    <row r="509" spans="1:9" s="7" customFormat="1">
      <c r="A509" s="9"/>
      <c r="B509" s="9"/>
      <c r="C509" s="9"/>
      <c r="D509" s="9"/>
      <c r="E509" s="10"/>
      <c r="F509" s="8"/>
      <c r="G509" s="8"/>
      <c r="H509" s="8"/>
      <c r="I509" s="8"/>
    </row>
    <row r="510" spans="1:9" s="7" customFormat="1">
      <c r="A510" s="9"/>
      <c r="B510" s="9"/>
      <c r="C510" s="9"/>
      <c r="D510" s="9"/>
      <c r="E510" s="10"/>
      <c r="F510" s="8"/>
      <c r="G510" s="8"/>
      <c r="H510" s="8"/>
      <c r="I510" s="8"/>
    </row>
    <row r="511" spans="1:9" s="7" customFormat="1">
      <c r="A511" s="9"/>
      <c r="B511" s="9"/>
      <c r="C511" s="9"/>
      <c r="D511" s="9"/>
      <c r="E511" s="10"/>
      <c r="F511" s="8"/>
      <c r="G511" s="8"/>
      <c r="H511" s="8"/>
      <c r="I511" s="8"/>
    </row>
    <row r="512" spans="1:9" s="7" customFormat="1">
      <c r="A512" s="9"/>
      <c r="B512" s="9"/>
      <c r="C512" s="9"/>
      <c r="D512" s="9"/>
      <c r="E512" s="10"/>
      <c r="F512" s="8"/>
      <c r="G512" s="8"/>
      <c r="H512" s="8"/>
      <c r="I512" s="8"/>
    </row>
    <row r="513" spans="1:9" s="7" customFormat="1">
      <c r="A513" s="9"/>
      <c r="B513" s="9"/>
      <c r="C513" s="9"/>
      <c r="D513" s="9"/>
      <c r="E513" s="10"/>
      <c r="F513" s="8"/>
      <c r="G513" s="8"/>
      <c r="H513" s="8"/>
      <c r="I513" s="8"/>
    </row>
    <row r="514" spans="1:9" s="7" customFormat="1">
      <c r="A514" s="9"/>
      <c r="B514" s="9"/>
      <c r="C514" s="9"/>
      <c r="D514" s="9"/>
      <c r="E514" s="10"/>
      <c r="F514" s="8"/>
      <c r="G514" s="8"/>
      <c r="H514" s="8"/>
      <c r="I514" s="8"/>
    </row>
    <row r="515" spans="1:9" s="7" customFormat="1">
      <c r="A515" s="9"/>
      <c r="B515" s="9"/>
      <c r="C515" s="9"/>
      <c r="D515" s="9"/>
      <c r="E515" s="10"/>
      <c r="F515" s="8"/>
      <c r="G515" s="8"/>
      <c r="H515" s="8"/>
      <c r="I515" s="8"/>
    </row>
    <row r="516" spans="1:9" s="7" customFormat="1">
      <c r="A516" s="9"/>
      <c r="B516" s="9"/>
      <c r="C516" s="9"/>
      <c r="D516" s="9"/>
      <c r="E516" s="10"/>
      <c r="F516" s="8"/>
      <c r="G516" s="8"/>
      <c r="H516" s="8"/>
      <c r="I516" s="8"/>
    </row>
    <row r="517" spans="1:9" s="7" customFormat="1">
      <c r="A517" s="9"/>
      <c r="B517" s="9"/>
      <c r="C517" s="9"/>
      <c r="D517" s="9"/>
      <c r="E517" s="10"/>
      <c r="F517" s="8"/>
      <c r="G517" s="8"/>
      <c r="H517" s="8"/>
      <c r="I517" s="8"/>
    </row>
    <row r="518" spans="1:9" s="7" customFormat="1">
      <c r="A518" s="9"/>
      <c r="B518" s="9"/>
      <c r="C518" s="9"/>
      <c r="D518" s="9"/>
      <c r="E518" s="10"/>
      <c r="F518" s="8"/>
      <c r="G518" s="8"/>
      <c r="H518" s="8"/>
      <c r="I518" s="8"/>
    </row>
    <row r="519" spans="1:9" s="7" customFormat="1">
      <c r="A519" s="9"/>
      <c r="B519" s="9"/>
      <c r="C519" s="9"/>
      <c r="D519" s="9"/>
      <c r="E519" s="10"/>
      <c r="F519" s="8"/>
      <c r="G519" s="8"/>
      <c r="H519" s="8"/>
      <c r="I519" s="8"/>
    </row>
    <row r="520" spans="1:9" s="7" customFormat="1">
      <c r="A520" s="9"/>
      <c r="B520" s="9"/>
      <c r="C520" s="9"/>
      <c r="D520" s="9"/>
      <c r="E520" s="10"/>
      <c r="F520" s="8"/>
      <c r="G520" s="8"/>
      <c r="H520" s="8"/>
      <c r="I520" s="8"/>
    </row>
    <row r="521" spans="1:9" s="7" customFormat="1">
      <c r="A521" s="9"/>
      <c r="B521" s="9"/>
      <c r="C521" s="9"/>
      <c r="D521" s="9"/>
      <c r="E521" s="10"/>
      <c r="F521" s="8"/>
      <c r="G521" s="8"/>
      <c r="H521" s="8"/>
      <c r="I521" s="8"/>
    </row>
    <row r="522" spans="1:9" s="7" customFormat="1">
      <c r="A522" s="9"/>
      <c r="B522" s="9"/>
      <c r="C522" s="9"/>
      <c r="D522" s="9"/>
      <c r="E522" s="10"/>
      <c r="F522" s="8"/>
      <c r="G522" s="8"/>
      <c r="H522" s="8"/>
      <c r="I522" s="8"/>
    </row>
    <row r="523" spans="1:9" s="7" customFormat="1">
      <c r="A523" s="9"/>
      <c r="B523" s="9"/>
      <c r="C523" s="9"/>
      <c r="D523" s="9"/>
      <c r="E523" s="10"/>
      <c r="F523" s="8"/>
      <c r="G523" s="8"/>
      <c r="H523" s="8"/>
      <c r="I523" s="8"/>
    </row>
    <row r="524" spans="1:9" s="7" customFormat="1">
      <c r="A524" s="9"/>
      <c r="B524" s="9"/>
      <c r="C524" s="9"/>
      <c r="D524" s="9"/>
      <c r="E524" s="10"/>
      <c r="F524" s="8"/>
      <c r="G524" s="8"/>
      <c r="H524" s="8"/>
      <c r="I524" s="8"/>
    </row>
    <row r="525" spans="1:9" s="7" customFormat="1">
      <c r="A525" s="9"/>
      <c r="B525" s="9"/>
      <c r="C525" s="9"/>
      <c r="D525" s="9"/>
      <c r="E525" s="10"/>
      <c r="F525" s="8"/>
      <c r="G525" s="8"/>
      <c r="H525" s="8"/>
      <c r="I525" s="8"/>
    </row>
    <row r="526" spans="1:9" s="7" customFormat="1">
      <c r="A526" s="9"/>
      <c r="B526" s="9"/>
      <c r="C526" s="9"/>
      <c r="D526" s="9"/>
      <c r="E526" s="10"/>
      <c r="F526" s="8"/>
      <c r="G526" s="8"/>
      <c r="H526" s="8"/>
      <c r="I526" s="8"/>
    </row>
    <row r="527" spans="1:9" s="7" customFormat="1">
      <c r="A527" s="9"/>
      <c r="B527" s="9"/>
      <c r="C527" s="9"/>
      <c r="D527" s="9"/>
      <c r="E527" s="10"/>
      <c r="F527" s="8"/>
      <c r="G527" s="8"/>
      <c r="H527" s="8"/>
      <c r="I527" s="8"/>
    </row>
    <row r="528" spans="1:9" s="7" customFormat="1">
      <c r="A528" s="9"/>
      <c r="B528" s="9"/>
      <c r="C528" s="9"/>
      <c r="D528" s="9"/>
      <c r="E528" s="10"/>
      <c r="F528" s="8"/>
      <c r="G528" s="8"/>
      <c r="H528" s="8"/>
      <c r="I528" s="8"/>
    </row>
    <row r="529" spans="1:9" s="7" customFormat="1">
      <c r="A529" s="9"/>
      <c r="B529" s="9"/>
      <c r="C529" s="9"/>
      <c r="D529" s="9"/>
      <c r="E529" s="10"/>
      <c r="F529" s="8"/>
      <c r="G529" s="8"/>
      <c r="H529" s="8"/>
      <c r="I529" s="8"/>
    </row>
    <row r="530" spans="1:9" s="7" customFormat="1">
      <c r="A530" s="9"/>
      <c r="B530" s="9"/>
      <c r="C530" s="9"/>
      <c r="D530" s="9"/>
      <c r="E530" s="10"/>
      <c r="F530" s="8"/>
      <c r="G530" s="8"/>
      <c r="H530" s="8"/>
      <c r="I530" s="8"/>
    </row>
    <row r="531" spans="1:9" s="7" customFormat="1">
      <c r="A531" s="9"/>
      <c r="B531" s="9"/>
      <c r="C531" s="9"/>
      <c r="D531" s="9"/>
      <c r="E531" s="10"/>
      <c r="F531" s="8"/>
      <c r="G531" s="8"/>
      <c r="H531" s="8"/>
      <c r="I531" s="8"/>
    </row>
    <row r="532" spans="1:9" s="7" customFormat="1">
      <c r="A532" s="9"/>
      <c r="B532" s="9"/>
      <c r="C532" s="9"/>
      <c r="D532" s="9"/>
      <c r="E532" s="10"/>
      <c r="F532" s="8"/>
      <c r="G532" s="8"/>
      <c r="H532" s="8"/>
      <c r="I532" s="8"/>
    </row>
    <row r="533" spans="1:9" s="7" customFormat="1">
      <c r="A533" s="9"/>
      <c r="B533" s="9"/>
      <c r="C533" s="9"/>
      <c r="D533" s="9"/>
      <c r="E533" s="10"/>
      <c r="F533" s="8"/>
      <c r="G533" s="8"/>
      <c r="H533" s="8"/>
      <c r="I533" s="8"/>
    </row>
    <row r="534" spans="1:9" s="7" customFormat="1">
      <c r="A534" s="9"/>
      <c r="B534" s="9"/>
      <c r="C534" s="9"/>
      <c r="D534" s="9"/>
      <c r="E534" s="10"/>
      <c r="F534" s="8"/>
      <c r="G534" s="8"/>
      <c r="H534" s="8"/>
      <c r="I534" s="8"/>
    </row>
    <row r="535" spans="1:9" s="7" customFormat="1">
      <c r="A535" s="9"/>
      <c r="B535" s="9"/>
      <c r="C535" s="9"/>
      <c r="D535" s="9"/>
      <c r="E535" s="10"/>
      <c r="F535" s="8"/>
      <c r="G535" s="8"/>
      <c r="H535" s="8"/>
      <c r="I535" s="8"/>
    </row>
    <row r="536" spans="1:9" s="7" customFormat="1">
      <c r="A536" s="9"/>
      <c r="B536" s="9"/>
      <c r="C536" s="9"/>
      <c r="D536" s="9"/>
      <c r="E536" s="10"/>
      <c r="F536" s="8"/>
      <c r="G536" s="8"/>
      <c r="H536" s="8"/>
      <c r="I536" s="8"/>
    </row>
    <row r="537" spans="1:9" s="7" customFormat="1">
      <c r="A537" s="9"/>
      <c r="B537" s="9"/>
      <c r="C537" s="9"/>
      <c r="D537" s="9"/>
      <c r="E537" s="10"/>
      <c r="F537" s="8"/>
      <c r="G537" s="8"/>
      <c r="H537" s="8"/>
      <c r="I537" s="8"/>
    </row>
    <row r="538" spans="1:9" s="7" customFormat="1">
      <c r="A538" s="9"/>
      <c r="B538" s="9"/>
      <c r="C538" s="9"/>
      <c r="D538" s="9"/>
      <c r="E538" s="10"/>
      <c r="F538" s="8"/>
      <c r="G538" s="8"/>
      <c r="H538" s="8"/>
      <c r="I538" s="8"/>
    </row>
    <row r="539" spans="1:9" s="7" customFormat="1">
      <c r="A539" s="9"/>
      <c r="B539" s="9"/>
      <c r="C539" s="9"/>
      <c r="D539" s="9"/>
      <c r="E539" s="10"/>
      <c r="F539" s="8"/>
      <c r="G539" s="8"/>
      <c r="H539" s="8"/>
      <c r="I539" s="8"/>
    </row>
    <row r="540" spans="1:9" s="7" customFormat="1">
      <c r="A540" s="9"/>
      <c r="B540" s="9"/>
      <c r="C540" s="9"/>
      <c r="D540" s="9"/>
      <c r="E540" s="10"/>
      <c r="F540" s="8"/>
      <c r="G540" s="8"/>
      <c r="H540" s="8"/>
      <c r="I540" s="8"/>
    </row>
    <row r="541" spans="1:9" s="7" customFormat="1">
      <c r="A541" s="9"/>
      <c r="B541" s="9"/>
      <c r="C541" s="9"/>
      <c r="D541" s="9"/>
      <c r="E541" s="10"/>
      <c r="F541" s="8"/>
      <c r="G541" s="8"/>
      <c r="H541" s="8"/>
      <c r="I541" s="8"/>
    </row>
    <row r="542" spans="1:9" s="7" customFormat="1">
      <c r="A542" s="9"/>
      <c r="B542" s="9"/>
      <c r="C542" s="9"/>
      <c r="D542" s="9"/>
      <c r="E542" s="10"/>
      <c r="F542" s="8"/>
      <c r="G542" s="8"/>
      <c r="H542" s="8"/>
      <c r="I542" s="8"/>
    </row>
    <row r="543" spans="1:9" s="7" customFormat="1">
      <c r="A543" s="9"/>
      <c r="B543" s="9"/>
      <c r="C543" s="9"/>
      <c r="D543" s="9"/>
      <c r="E543" s="10"/>
      <c r="F543" s="8"/>
      <c r="G543" s="8"/>
      <c r="H543" s="8"/>
      <c r="I543" s="8"/>
    </row>
    <row r="544" spans="1:9" s="7" customFormat="1">
      <c r="A544" s="9"/>
      <c r="B544" s="9"/>
      <c r="C544" s="9"/>
      <c r="D544" s="9"/>
      <c r="E544" s="10"/>
      <c r="F544" s="8"/>
      <c r="G544" s="8"/>
      <c r="H544" s="8"/>
      <c r="I544" s="8"/>
    </row>
    <row r="545" spans="1:9" s="7" customFormat="1">
      <c r="A545" s="9"/>
      <c r="B545" s="9"/>
      <c r="C545" s="9"/>
      <c r="D545" s="9"/>
      <c r="E545" s="10"/>
      <c r="F545" s="8"/>
      <c r="G545" s="8"/>
      <c r="H545" s="8"/>
      <c r="I545" s="8"/>
    </row>
    <row r="546" spans="1:9" s="7" customFormat="1">
      <c r="A546" s="9"/>
      <c r="B546" s="9"/>
      <c r="C546" s="9"/>
      <c r="D546" s="9"/>
      <c r="E546" s="10"/>
      <c r="F546" s="8"/>
      <c r="G546" s="8"/>
      <c r="H546" s="8"/>
      <c r="I546" s="8"/>
    </row>
    <row r="547" spans="1:9" s="7" customFormat="1">
      <c r="A547" s="9"/>
      <c r="B547" s="9"/>
      <c r="C547" s="9"/>
      <c r="D547" s="9"/>
      <c r="E547" s="10"/>
      <c r="F547" s="8"/>
      <c r="G547" s="8"/>
      <c r="H547" s="8"/>
      <c r="I547" s="8"/>
    </row>
    <row r="548" spans="1:9" s="7" customFormat="1">
      <c r="A548" s="9"/>
      <c r="B548" s="9"/>
      <c r="C548" s="9"/>
      <c r="D548" s="9"/>
      <c r="E548" s="10"/>
      <c r="F548" s="8"/>
      <c r="G548" s="8"/>
      <c r="H548" s="8"/>
      <c r="I548" s="8"/>
    </row>
    <row r="549" spans="1:9" s="7" customFormat="1">
      <c r="A549" s="9"/>
      <c r="B549" s="9"/>
      <c r="C549" s="9"/>
      <c r="D549" s="9"/>
      <c r="E549" s="10"/>
      <c r="F549" s="8"/>
      <c r="G549" s="8"/>
      <c r="H549" s="8"/>
      <c r="I549" s="8"/>
    </row>
    <row r="550" spans="1:9" s="7" customFormat="1">
      <c r="A550" s="9"/>
      <c r="B550" s="9"/>
      <c r="C550" s="9"/>
      <c r="D550" s="9"/>
      <c r="E550" s="10"/>
      <c r="F550" s="8"/>
      <c r="G550" s="8"/>
      <c r="H550" s="8"/>
      <c r="I550" s="8"/>
    </row>
    <row r="551" spans="1:9" s="7" customFormat="1">
      <c r="A551" s="9"/>
      <c r="B551" s="9"/>
      <c r="C551" s="9"/>
      <c r="D551" s="9"/>
      <c r="E551" s="10"/>
      <c r="F551" s="8"/>
      <c r="G551" s="8"/>
      <c r="H551" s="8"/>
      <c r="I551" s="8"/>
    </row>
    <row r="552" spans="1:9" s="7" customFormat="1">
      <c r="A552" s="9"/>
      <c r="B552" s="9"/>
      <c r="C552" s="9"/>
      <c r="D552" s="9"/>
      <c r="E552" s="10"/>
      <c r="F552" s="8"/>
      <c r="G552" s="8"/>
      <c r="H552" s="8"/>
      <c r="I552" s="8"/>
    </row>
    <row r="553" spans="1:9" s="7" customFormat="1">
      <c r="A553" s="9"/>
      <c r="B553" s="9"/>
      <c r="C553" s="9"/>
      <c r="D553" s="9"/>
      <c r="E553" s="10"/>
      <c r="F553" s="8"/>
      <c r="G553" s="8"/>
      <c r="H553" s="8"/>
      <c r="I553" s="8"/>
    </row>
    <row r="554" spans="1:9" s="7" customFormat="1">
      <c r="A554" s="9"/>
      <c r="B554" s="9"/>
      <c r="C554" s="9"/>
      <c r="D554" s="9"/>
      <c r="E554" s="10"/>
      <c r="F554" s="8"/>
      <c r="G554" s="8"/>
      <c r="H554" s="8"/>
      <c r="I554" s="8"/>
    </row>
    <row r="555" spans="1:9" s="7" customFormat="1">
      <c r="A555" s="9"/>
      <c r="B555" s="9"/>
      <c r="C555" s="9"/>
      <c r="D555" s="9"/>
      <c r="E555" s="10"/>
      <c r="F555" s="8"/>
      <c r="G555" s="8"/>
      <c r="H555" s="8"/>
      <c r="I555" s="8"/>
    </row>
    <row r="556" spans="1:9" s="7" customFormat="1">
      <c r="A556" s="9"/>
      <c r="B556" s="9"/>
      <c r="C556" s="9"/>
      <c r="D556" s="9"/>
      <c r="E556" s="10"/>
      <c r="F556" s="8"/>
      <c r="G556" s="8"/>
      <c r="H556" s="8"/>
      <c r="I556" s="8"/>
    </row>
    <row r="557" spans="1:9" s="7" customFormat="1">
      <c r="A557" s="9"/>
      <c r="B557" s="9"/>
      <c r="C557" s="9"/>
      <c r="D557" s="9"/>
      <c r="E557" s="10"/>
      <c r="F557" s="8"/>
      <c r="G557" s="8"/>
      <c r="H557" s="8"/>
      <c r="I557" s="8"/>
    </row>
    <row r="558" spans="1:9" s="7" customFormat="1">
      <c r="A558" s="9"/>
      <c r="B558" s="9"/>
      <c r="C558" s="9"/>
      <c r="D558" s="9"/>
      <c r="E558" s="10"/>
      <c r="F558" s="8"/>
      <c r="G558" s="8"/>
      <c r="H558" s="8"/>
      <c r="I558" s="8"/>
    </row>
    <row r="559" spans="1:9" s="7" customFormat="1">
      <c r="A559" s="9"/>
      <c r="B559" s="9"/>
      <c r="C559" s="9"/>
      <c r="D559" s="9"/>
      <c r="E559" s="10"/>
      <c r="F559" s="8"/>
      <c r="G559" s="8"/>
      <c r="H559" s="8"/>
      <c r="I559" s="8"/>
    </row>
    <row r="560" spans="1:9" s="7" customFormat="1">
      <c r="A560" s="9"/>
      <c r="B560" s="9"/>
      <c r="C560" s="9"/>
      <c r="D560" s="9"/>
      <c r="E560" s="10"/>
      <c r="F560" s="8"/>
      <c r="G560" s="8"/>
      <c r="H560" s="8"/>
      <c r="I560" s="8"/>
    </row>
    <row r="561" spans="1:9" s="7" customFormat="1">
      <c r="A561" s="9"/>
      <c r="B561" s="9"/>
      <c r="C561" s="9"/>
      <c r="D561" s="9"/>
      <c r="E561" s="10"/>
      <c r="F561" s="8"/>
      <c r="G561" s="8"/>
      <c r="H561" s="8"/>
      <c r="I561" s="8"/>
    </row>
    <row r="562" spans="1:9" s="7" customFormat="1">
      <c r="A562" s="9"/>
      <c r="B562" s="9"/>
      <c r="C562" s="9"/>
      <c r="D562" s="9"/>
      <c r="E562" s="10"/>
      <c r="F562" s="8"/>
      <c r="G562" s="8"/>
      <c r="H562" s="8"/>
      <c r="I562" s="8"/>
    </row>
    <row r="563" spans="1:9" s="7" customFormat="1">
      <c r="A563" s="9"/>
      <c r="B563" s="9"/>
      <c r="C563" s="9"/>
      <c r="D563" s="9"/>
      <c r="E563" s="10"/>
      <c r="F563" s="8"/>
      <c r="G563" s="8"/>
      <c r="H563" s="8"/>
      <c r="I563" s="8"/>
    </row>
    <row r="564" spans="1:9" s="7" customFormat="1">
      <c r="A564" s="9"/>
      <c r="B564" s="9"/>
      <c r="C564" s="9"/>
      <c r="D564" s="9"/>
      <c r="E564" s="10"/>
      <c r="F564" s="8"/>
      <c r="G564" s="8"/>
      <c r="H564" s="8"/>
      <c r="I564" s="8"/>
    </row>
    <row r="565" spans="1:9" s="7" customFormat="1">
      <c r="A565" s="9"/>
      <c r="B565" s="9"/>
      <c r="C565" s="9"/>
      <c r="D565" s="9"/>
      <c r="E565" s="10"/>
      <c r="F565" s="8"/>
      <c r="G565" s="8"/>
      <c r="H565" s="8"/>
      <c r="I565" s="8"/>
    </row>
    <row r="566" spans="1:9" s="7" customFormat="1">
      <c r="A566" s="9"/>
      <c r="B566" s="9"/>
      <c r="C566" s="9"/>
      <c r="D566" s="9"/>
      <c r="E566" s="10"/>
      <c r="F566" s="8"/>
      <c r="G566" s="8"/>
      <c r="H566" s="8"/>
      <c r="I566" s="8"/>
    </row>
    <row r="567" spans="1:9" s="7" customFormat="1">
      <c r="A567" s="9"/>
      <c r="B567" s="9"/>
      <c r="C567" s="9"/>
      <c r="D567" s="9"/>
      <c r="E567" s="10"/>
      <c r="F567" s="8"/>
      <c r="G567" s="8"/>
      <c r="H567" s="8"/>
      <c r="I567" s="8"/>
    </row>
    <row r="568" spans="1:9" s="7" customFormat="1">
      <c r="A568" s="9"/>
      <c r="B568" s="9"/>
      <c r="C568" s="9"/>
      <c r="D568" s="9"/>
      <c r="E568" s="10"/>
      <c r="F568" s="8"/>
      <c r="G568" s="8"/>
      <c r="H568" s="8"/>
      <c r="I568" s="8"/>
    </row>
    <row r="569" spans="1:9" s="7" customFormat="1">
      <c r="A569" s="9"/>
      <c r="B569" s="9"/>
      <c r="C569" s="9"/>
      <c r="D569" s="9"/>
      <c r="E569" s="10"/>
      <c r="F569" s="8"/>
      <c r="G569" s="8"/>
      <c r="H569" s="8"/>
      <c r="I569" s="8"/>
    </row>
    <row r="570" spans="1:9" s="7" customFormat="1">
      <c r="A570" s="9"/>
      <c r="B570" s="9"/>
      <c r="C570" s="9"/>
      <c r="D570" s="9"/>
      <c r="E570" s="10"/>
      <c r="F570" s="8"/>
      <c r="G570" s="8"/>
      <c r="H570" s="8"/>
      <c r="I570" s="8"/>
    </row>
    <row r="571" spans="1:9" s="7" customFormat="1">
      <c r="A571" s="9"/>
      <c r="B571" s="9"/>
      <c r="C571" s="9"/>
      <c r="D571" s="9"/>
      <c r="E571" s="10"/>
      <c r="F571" s="8"/>
      <c r="G571" s="8"/>
      <c r="H571" s="8"/>
      <c r="I571" s="8"/>
    </row>
    <row r="572" spans="1:9" s="7" customFormat="1">
      <c r="A572" s="9"/>
      <c r="B572" s="9"/>
      <c r="C572" s="9"/>
      <c r="D572" s="9"/>
      <c r="E572" s="10"/>
      <c r="F572" s="8"/>
      <c r="G572" s="8"/>
      <c r="H572" s="8"/>
      <c r="I572" s="8"/>
    </row>
    <row r="573" spans="1:9" s="7" customFormat="1">
      <c r="A573" s="9"/>
      <c r="B573" s="9"/>
      <c r="C573" s="9"/>
      <c r="D573" s="9"/>
      <c r="E573" s="10"/>
      <c r="F573" s="8"/>
      <c r="G573" s="8"/>
      <c r="H573" s="8"/>
      <c r="I573" s="8"/>
    </row>
    <row r="574" spans="1:9" s="7" customFormat="1">
      <c r="A574" s="9"/>
      <c r="B574" s="9"/>
      <c r="C574" s="9"/>
      <c r="D574" s="9"/>
      <c r="E574" s="10"/>
      <c r="F574" s="8"/>
      <c r="G574" s="8"/>
      <c r="H574" s="8"/>
      <c r="I574" s="8"/>
    </row>
    <row r="575" spans="1:9" s="7" customFormat="1">
      <c r="A575" s="9"/>
      <c r="B575" s="9"/>
      <c r="C575" s="9"/>
      <c r="D575" s="9"/>
      <c r="E575" s="10"/>
      <c r="F575" s="8"/>
      <c r="G575" s="8"/>
      <c r="H575" s="8"/>
      <c r="I575" s="8"/>
    </row>
    <row r="576" spans="1:9" s="7" customFormat="1">
      <c r="A576" s="9"/>
      <c r="B576" s="9"/>
      <c r="C576" s="9"/>
      <c r="D576" s="9"/>
      <c r="E576" s="10"/>
      <c r="F576" s="8"/>
      <c r="G576" s="8"/>
      <c r="H576" s="8"/>
      <c r="I576" s="8"/>
    </row>
    <row r="577" spans="1:9" s="7" customFormat="1">
      <c r="A577" s="9"/>
      <c r="B577" s="9"/>
      <c r="C577" s="9"/>
      <c r="D577" s="9"/>
      <c r="E577" s="10"/>
      <c r="F577" s="8"/>
      <c r="G577" s="8"/>
      <c r="H577" s="8"/>
      <c r="I577" s="8"/>
    </row>
    <row r="578" spans="1:9" s="7" customFormat="1">
      <c r="A578" s="9"/>
      <c r="B578" s="9"/>
      <c r="C578" s="9"/>
      <c r="D578" s="9"/>
      <c r="E578" s="10"/>
      <c r="F578" s="8"/>
      <c r="G578" s="8"/>
      <c r="H578" s="8"/>
      <c r="I578" s="8"/>
    </row>
    <row r="579" spans="1:9" s="7" customFormat="1">
      <c r="A579" s="9"/>
      <c r="B579" s="9"/>
      <c r="C579" s="9"/>
      <c r="D579" s="9"/>
      <c r="E579" s="10"/>
      <c r="F579" s="8"/>
      <c r="G579" s="8"/>
      <c r="H579" s="8"/>
      <c r="I579" s="8"/>
    </row>
    <row r="580" spans="1:9" s="7" customFormat="1">
      <c r="A580" s="9"/>
      <c r="B580" s="9"/>
      <c r="C580" s="9"/>
      <c r="D580" s="9"/>
      <c r="E580" s="10"/>
      <c r="F580" s="8"/>
      <c r="G580" s="8"/>
      <c r="H580" s="8"/>
      <c r="I580" s="8"/>
    </row>
    <row r="581" spans="1:9" s="7" customFormat="1">
      <c r="A581" s="9"/>
      <c r="B581" s="9"/>
      <c r="C581" s="9"/>
      <c r="D581" s="9"/>
      <c r="E581" s="10"/>
      <c r="F581" s="8"/>
      <c r="G581" s="8"/>
      <c r="H581" s="8"/>
      <c r="I581" s="8"/>
    </row>
    <row r="582" spans="1:9" s="7" customFormat="1">
      <c r="A582" s="9"/>
      <c r="B582" s="9"/>
      <c r="C582" s="9"/>
      <c r="D582" s="9"/>
      <c r="E582" s="10"/>
      <c r="F582" s="8"/>
      <c r="G582" s="8"/>
      <c r="H582" s="8"/>
      <c r="I582" s="8"/>
    </row>
    <row r="583" spans="1:9" s="7" customFormat="1">
      <c r="A583" s="9"/>
      <c r="B583" s="9"/>
      <c r="C583" s="9"/>
      <c r="D583" s="9"/>
      <c r="E583" s="10"/>
      <c r="F583" s="8"/>
      <c r="G583" s="8"/>
      <c r="H583" s="8"/>
      <c r="I583" s="8"/>
    </row>
    <row r="584" spans="1:9" s="7" customFormat="1">
      <c r="A584" s="9"/>
      <c r="B584" s="9"/>
      <c r="C584" s="9"/>
      <c r="D584" s="9"/>
      <c r="E584" s="10"/>
      <c r="F584" s="8"/>
      <c r="G584" s="8"/>
      <c r="H584" s="8"/>
      <c r="I584" s="8"/>
    </row>
    <row r="585" spans="1:9" s="7" customFormat="1">
      <c r="A585" s="9"/>
      <c r="B585" s="9"/>
      <c r="C585" s="9"/>
      <c r="D585" s="9"/>
      <c r="E585" s="10"/>
      <c r="F585" s="8"/>
      <c r="G585" s="8"/>
      <c r="H585" s="8"/>
      <c r="I585" s="8"/>
    </row>
    <row r="586" spans="1:9" s="7" customFormat="1">
      <c r="A586" s="9"/>
      <c r="B586" s="9"/>
      <c r="C586" s="9"/>
      <c r="D586" s="9"/>
      <c r="E586" s="10"/>
      <c r="F586" s="8"/>
      <c r="G586" s="8"/>
      <c r="H586" s="8"/>
      <c r="I586" s="8"/>
    </row>
    <row r="587" spans="1:9" s="7" customFormat="1">
      <c r="A587" s="9"/>
      <c r="B587" s="9"/>
      <c r="C587" s="9"/>
      <c r="D587" s="9"/>
      <c r="E587" s="10"/>
      <c r="F587" s="8"/>
      <c r="G587" s="8"/>
      <c r="H587" s="8"/>
      <c r="I587" s="8"/>
    </row>
    <row r="588" spans="1:9" s="7" customFormat="1">
      <c r="A588" s="9"/>
      <c r="B588" s="9"/>
      <c r="C588" s="9"/>
      <c r="D588" s="9"/>
      <c r="E588" s="10"/>
      <c r="F588" s="8"/>
      <c r="G588" s="8"/>
      <c r="H588" s="8"/>
      <c r="I588" s="8"/>
    </row>
    <row r="589" spans="1:9" s="7" customFormat="1">
      <c r="A589" s="9"/>
      <c r="B589" s="9"/>
      <c r="C589" s="9"/>
      <c r="D589" s="9"/>
      <c r="E589" s="10"/>
      <c r="F589" s="8"/>
      <c r="G589" s="8"/>
      <c r="H589" s="8"/>
      <c r="I589" s="8"/>
    </row>
    <row r="590" spans="1:9" s="7" customFormat="1">
      <c r="A590" s="9"/>
      <c r="B590" s="9"/>
      <c r="C590" s="9"/>
      <c r="D590" s="9"/>
      <c r="E590" s="10"/>
      <c r="F590" s="8"/>
      <c r="G590" s="8"/>
      <c r="H590" s="8"/>
      <c r="I590" s="8"/>
    </row>
    <row r="591" spans="1:9" s="7" customFormat="1">
      <c r="A591" s="9"/>
      <c r="B591" s="9"/>
      <c r="C591" s="9"/>
      <c r="D591" s="9"/>
      <c r="E591" s="10"/>
      <c r="F591" s="8"/>
      <c r="G591" s="8"/>
      <c r="H591" s="8"/>
      <c r="I591" s="8"/>
    </row>
    <row r="592" spans="1:9" s="7" customFormat="1">
      <c r="A592" s="9"/>
      <c r="B592" s="9"/>
      <c r="C592" s="9"/>
      <c r="D592" s="9"/>
      <c r="E592" s="10"/>
      <c r="F592" s="8"/>
      <c r="G592" s="8"/>
      <c r="H592" s="8"/>
      <c r="I592" s="8"/>
    </row>
    <row r="593" spans="1:9" s="7" customFormat="1">
      <c r="A593" s="9"/>
      <c r="B593" s="9"/>
      <c r="C593" s="9"/>
      <c r="D593" s="9"/>
      <c r="E593" s="10"/>
      <c r="F593" s="8"/>
      <c r="G593" s="8"/>
      <c r="H593" s="8"/>
      <c r="I593" s="8"/>
    </row>
    <row r="594" spans="1:9" s="7" customFormat="1">
      <c r="A594" s="9"/>
      <c r="B594" s="9"/>
      <c r="C594" s="9"/>
      <c r="D594" s="9"/>
      <c r="E594" s="10"/>
      <c r="F594" s="8"/>
      <c r="G594" s="8"/>
      <c r="H594" s="8"/>
      <c r="I594" s="8"/>
    </row>
    <row r="595" spans="1:9" s="7" customFormat="1">
      <c r="A595" s="9"/>
      <c r="B595" s="9"/>
      <c r="C595" s="9"/>
      <c r="D595" s="9"/>
      <c r="E595" s="10"/>
      <c r="F595" s="8"/>
      <c r="G595" s="8"/>
      <c r="H595" s="8"/>
      <c r="I595" s="8"/>
    </row>
    <row r="596" spans="1:9" s="7" customFormat="1">
      <c r="A596" s="9"/>
      <c r="B596" s="9"/>
      <c r="C596" s="9"/>
      <c r="D596" s="9"/>
      <c r="E596" s="10"/>
      <c r="F596" s="8"/>
      <c r="G596" s="8"/>
      <c r="H596" s="8"/>
      <c r="I596" s="8"/>
    </row>
    <row r="597" spans="1:9" s="7" customFormat="1">
      <c r="A597" s="9"/>
      <c r="B597" s="9"/>
      <c r="C597" s="9"/>
      <c r="D597" s="9"/>
      <c r="E597" s="10"/>
      <c r="F597" s="8"/>
      <c r="G597" s="8"/>
      <c r="H597" s="8"/>
      <c r="I597" s="8"/>
    </row>
    <row r="598" spans="1:9" s="7" customFormat="1">
      <c r="A598" s="9"/>
      <c r="B598" s="9"/>
      <c r="C598" s="9"/>
      <c r="D598" s="9"/>
      <c r="E598" s="10"/>
      <c r="F598" s="8"/>
      <c r="G598" s="8"/>
      <c r="H598" s="8"/>
      <c r="I598" s="8"/>
    </row>
    <row r="599" spans="1:9" s="7" customFormat="1">
      <c r="A599" s="9"/>
      <c r="B599" s="9"/>
      <c r="C599" s="9"/>
      <c r="D599" s="9"/>
      <c r="E599" s="10"/>
      <c r="F599" s="8"/>
      <c r="G599" s="8"/>
      <c r="H599" s="8"/>
      <c r="I599" s="8"/>
    </row>
    <row r="600" spans="1:9" s="7" customFormat="1">
      <c r="A600" s="9"/>
      <c r="B600" s="9"/>
      <c r="C600" s="9"/>
      <c r="D600" s="9"/>
      <c r="E600" s="10"/>
      <c r="F600" s="8"/>
      <c r="G600" s="8"/>
      <c r="H600" s="8"/>
      <c r="I600" s="8"/>
    </row>
    <row r="601" spans="1:9" s="7" customFormat="1">
      <c r="A601" s="9"/>
      <c r="B601" s="9"/>
      <c r="C601" s="9"/>
      <c r="D601" s="9"/>
      <c r="E601" s="10"/>
      <c r="F601" s="8"/>
      <c r="G601" s="8"/>
      <c r="H601" s="8"/>
      <c r="I601" s="8"/>
    </row>
    <row r="602" spans="1:9" s="7" customFormat="1">
      <c r="A602" s="9"/>
      <c r="B602" s="9"/>
      <c r="C602" s="9"/>
      <c r="D602" s="9"/>
      <c r="E602" s="10"/>
      <c r="F602" s="8"/>
      <c r="G602" s="8"/>
      <c r="H602" s="8"/>
      <c r="I602" s="8"/>
    </row>
    <row r="603" spans="1:9" s="7" customFormat="1">
      <c r="A603" s="9"/>
      <c r="B603" s="9"/>
      <c r="C603" s="9"/>
      <c r="D603" s="9"/>
      <c r="E603" s="10"/>
      <c r="F603" s="8"/>
      <c r="G603" s="8"/>
      <c r="H603" s="8"/>
      <c r="I603" s="8"/>
    </row>
    <row r="604" spans="1:9" s="7" customFormat="1">
      <c r="A604" s="9"/>
      <c r="B604" s="9"/>
      <c r="C604" s="9"/>
      <c r="D604" s="9"/>
      <c r="E604" s="10"/>
      <c r="F604" s="8"/>
      <c r="G604" s="8"/>
      <c r="H604" s="8"/>
      <c r="I604" s="8"/>
    </row>
    <row r="605" spans="1:9" s="7" customFormat="1">
      <c r="A605" s="9"/>
      <c r="B605" s="9"/>
      <c r="C605" s="9"/>
      <c r="D605" s="9"/>
      <c r="E605" s="10"/>
      <c r="F605" s="8"/>
      <c r="G605" s="8"/>
      <c r="H605" s="8"/>
      <c r="I605" s="8"/>
    </row>
    <row r="606" spans="1:9" s="7" customFormat="1">
      <c r="A606" s="9"/>
      <c r="B606" s="9"/>
      <c r="C606" s="9"/>
      <c r="D606" s="9"/>
      <c r="E606" s="10"/>
      <c r="F606" s="8"/>
      <c r="G606" s="8"/>
      <c r="H606" s="8"/>
      <c r="I606" s="8"/>
    </row>
    <row r="607" spans="1:9" s="7" customFormat="1">
      <c r="A607" s="9"/>
      <c r="B607" s="9"/>
      <c r="C607" s="9"/>
      <c r="D607" s="9"/>
      <c r="E607" s="10"/>
      <c r="F607" s="8"/>
      <c r="G607" s="8"/>
      <c r="H607" s="8"/>
      <c r="I607" s="8"/>
    </row>
    <row r="608" spans="1:9" s="7" customFormat="1">
      <c r="A608" s="9"/>
      <c r="B608" s="9"/>
      <c r="C608" s="9"/>
      <c r="D608" s="9"/>
      <c r="E608" s="10"/>
      <c r="F608" s="8"/>
      <c r="G608" s="8"/>
      <c r="H608" s="8"/>
      <c r="I608" s="8"/>
    </row>
    <row r="609" spans="1:9" s="7" customFormat="1">
      <c r="A609" s="9"/>
      <c r="B609" s="9"/>
      <c r="C609" s="9"/>
      <c r="D609" s="9"/>
      <c r="E609" s="10"/>
      <c r="F609" s="8"/>
      <c r="G609" s="8"/>
      <c r="H609" s="8"/>
      <c r="I609" s="8"/>
    </row>
    <row r="610" spans="1:9" s="7" customFormat="1">
      <c r="A610" s="9"/>
      <c r="B610" s="9"/>
      <c r="C610" s="9"/>
      <c r="D610" s="9"/>
      <c r="E610" s="10"/>
      <c r="F610" s="8"/>
      <c r="G610" s="8"/>
      <c r="H610" s="8"/>
      <c r="I610" s="8"/>
    </row>
    <row r="611" spans="1:9" s="7" customFormat="1">
      <c r="A611" s="9"/>
      <c r="B611" s="9"/>
      <c r="C611" s="9"/>
      <c r="D611" s="9"/>
      <c r="E611" s="10"/>
      <c r="F611" s="8"/>
      <c r="G611" s="8"/>
      <c r="H611" s="8"/>
      <c r="I611" s="8"/>
    </row>
    <row r="612" spans="1:9" s="7" customFormat="1">
      <c r="A612" s="9"/>
      <c r="B612" s="9"/>
      <c r="C612" s="9"/>
      <c r="D612" s="9"/>
      <c r="E612" s="10"/>
      <c r="F612" s="8"/>
      <c r="G612" s="8"/>
      <c r="H612" s="8"/>
      <c r="I612" s="8"/>
    </row>
    <row r="613" spans="1:9" s="7" customFormat="1">
      <c r="A613" s="9"/>
      <c r="B613" s="9"/>
      <c r="C613" s="9"/>
      <c r="D613" s="9"/>
      <c r="E613" s="10"/>
      <c r="F613" s="8"/>
      <c r="G613" s="8"/>
      <c r="H613" s="8"/>
      <c r="I613" s="8"/>
    </row>
    <row r="614" spans="1:9" s="7" customFormat="1">
      <c r="A614" s="9"/>
      <c r="B614" s="9"/>
      <c r="C614" s="9"/>
      <c r="D614" s="9"/>
      <c r="E614" s="10"/>
      <c r="F614" s="8"/>
      <c r="G614" s="8"/>
      <c r="H614" s="8"/>
      <c r="I614" s="8"/>
    </row>
    <row r="615" spans="1:9" s="7" customFormat="1">
      <c r="A615" s="9"/>
      <c r="B615" s="9"/>
      <c r="C615" s="9"/>
      <c r="D615" s="9"/>
      <c r="E615" s="10"/>
      <c r="F615" s="8"/>
      <c r="G615" s="8"/>
      <c r="H615" s="8"/>
      <c r="I615" s="8"/>
    </row>
    <row r="616" spans="1:9" s="7" customFormat="1">
      <c r="A616" s="9"/>
      <c r="B616" s="9"/>
      <c r="C616" s="9"/>
      <c r="D616" s="9"/>
      <c r="E616" s="10"/>
      <c r="F616" s="8"/>
      <c r="G616" s="8"/>
      <c r="H616" s="8"/>
      <c r="I616" s="8"/>
    </row>
    <row r="617" spans="1:9" s="7" customFormat="1">
      <c r="A617" s="9"/>
      <c r="B617" s="9"/>
      <c r="C617" s="9"/>
      <c r="D617" s="9"/>
      <c r="E617" s="10"/>
      <c r="F617" s="8"/>
      <c r="G617" s="8"/>
      <c r="H617" s="8"/>
      <c r="I617" s="8"/>
    </row>
    <row r="618" spans="1:9" s="7" customFormat="1">
      <c r="A618" s="9"/>
      <c r="B618" s="9"/>
      <c r="C618" s="9"/>
      <c r="D618" s="9"/>
      <c r="E618" s="10"/>
      <c r="F618" s="8"/>
      <c r="G618" s="8"/>
      <c r="H618" s="8"/>
      <c r="I618" s="8"/>
    </row>
    <row r="619" spans="1:9" s="7" customFormat="1">
      <c r="A619" s="9"/>
      <c r="B619" s="9"/>
      <c r="C619" s="9"/>
      <c r="D619" s="9"/>
      <c r="E619" s="10"/>
      <c r="F619" s="8"/>
      <c r="G619" s="8"/>
      <c r="H619" s="8"/>
      <c r="I619" s="8"/>
    </row>
    <row r="620" spans="1:9" s="7" customFormat="1">
      <c r="A620" s="9"/>
      <c r="B620" s="9"/>
      <c r="C620" s="9"/>
      <c r="D620" s="9"/>
      <c r="E620" s="10"/>
      <c r="F620" s="8"/>
      <c r="G620" s="8"/>
      <c r="H620" s="8"/>
      <c r="I620" s="8"/>
    </row>
    <row r="621" spans="1:9" s="7" customFormat="1">
      <c r="A621" s="9"/>
      <c r="B621" s="9"/>
      <c r="C621" s="9"/>
      <c r="D621" s="9"/>
      <c r="E621" s="10"/>
      <c r="F621" s="8"/>
      <c r="G621" s="8"/>
      <c r="H621" s="8"/>
      <c r="I621" s="8"/>
    </row>
    <row r="622" spans="1:9" s="7" customFormat="1">
      <c r="A622" s="9"/>
      <c r="B622" s="9"/>
      <c r="C622" s="9"/>
      <c r="D622" s="9"/>
      <c r="E622" s="10"/>
      <c r="F622" s="8"/>
      <c r="G622" s="8"/>
      <c r="H622" s="8"/>
      <c r="I622" s="8"/>
    </row>
    <row r="623" spans="1:9" s="7" customFormat="1">
      <c r="A623" s="9"/>
      <c r="B623" s="9"/>
      <c r="C623" s="9"/>
      <c r="D623" s="9"/>
      <c r="E623" s="10"/>
      <c r="F623" s="8"/>
      <c r="G623" s="8"/>
      <c r="H623" s="8"/>
      <c r="I623" s="8"/>
    </row>
    <row r="624" spans="1:9" s="7" customFormat="1">
      <c r="A624" s="9"/>
      <c r="B624" s="9"/>
      <c r="C624" s="9"/>
      <c r="D624" s="9"/>
      <c r="E624" s="10"/>
      <c r="F624" s="8"/>
      <c r="G624" s="8"/>
      <c r="H624" s="8"/>
      <c r="I624" s="8"/>
    </row>
    <row r="625" spans="1:9" s="7" customFormat="1">
      <c r="A625" s="9"/>
      <c r="B625" s="9"/>
      <c r="C625" s="9"/>
      <c r="D625" s="9"/>
      <c r="E625" s="10"/>
      <c r="F625" s="8"/>
      <c r="G625" s="8"/>
      <c r="H625" s="8"/>
      <c r="I625" s="8"/>
    </row>
    <row r="626" spans="1:9" s="7" customFormat="1">
      <c r="A626" s="9"/>
      <c r="B626" s="9"/>
      <c r="C626" s="9"/>
      <c r="D626" s="9"/>
      <c r="E626" s="10"/>
      <c r="F626" s="8"/>
      <c r="G626" s="8"/>
      <c r="H626" s="8"/>
      <c r="I626" s="8"/>
    </row>
    <row r="627" spans="1:9" s="7" customFormat="1">
      <c r="A627" s="9"/>
      <c r="B627" s="9"/>
      <c r="C627" s="9"/>
      <c r="D627" s="9"/>
      <c r="E627" s="10"/>
      <c r="F627" s="8"/>
      <c r="G627" s="8"/>
      <c r="H627" s="8"/>
      <c r="I627" s="8"/>
    </row>
    <row r="628" spans="1:9" s="7" customFormat="1">
      <c r="A628" s="9"/>
      <c r="B628" s="9"/>
      <c r="C628" s="9"/>
      <c r="D628" s="9"/>
      <c r="E628" s="10"/>
      <c r="F628" s="8"/>
      <c r="G628" s="8"/>
      <c r="H628" s="8"/>
      <c r="I628" s="8"/>
    </row>
    <row r="629" spans="1:9" s="7" customFormat="1">
      <c r="A629" s="9"/>
      <c r="B629" s="9"/>
      <c r="C629" s="9"/>
      <c r="D629" s="9"/>
      <c r="E629" s="10"/>
      <c r="F629" s="8"/>
      <c r="G629" s="8"/>
      <c r="H629" s="8"/>
      <c r="I629" s="8"/>
    </row>
    <row r="630" spans="1:9" s="7" customFormat="1">
      <c r="A630" s="9"/>
      <c r="B630" s="9"/>
      <c r="C630" s="9"/>
      <c r="D630" s="9"/>
      <c r="E630" s="10"/>
      <c r="F630" s="8"/>
      <c r="G630" s="8"/>
      <c r="H630" s="8"/>
      <c r="I630" s="8"/>
    </row>
    <row r="631" spans="1:9" s="7" customFormat="1">
      <c r="A631" s="9"/>
      <c r="B631" s="9"/>
      <c r="C631" s="9"/>
      <c r="D631" s="9"/>
      <c r="E631" s="10"/>
      <c r="F631" s="8"/>
      <c r="G631" s="8"/>
      <c r="H631" s="8"/>
      <c r="I631" s="8"/>
    </row>
    <row r="632" spans="1:9" s="7" customFormat="1">
      <c r="A632" s="9"/>
      <c r="B632" s="9"/>
      <c r="C632" s="9"/>
      <c r="D632" s="9"/>
      <c r="E632" s="10"/>
      <c r="F632" s="8"/>
      <c r="G632" s="8"/>
      <c r="H632" s="8"/>
      <c r="I632" s="8"/>
    </row>
    <row r="633" spans="1:9" s="7" customFormat="1">
      <c r="A633" s="9"/>
      <c r="B633" s="9"/>
      <c r="C633" s="9"/>
      <c r="D633" s="9"/>
      <c r="E633" s="10"/>
      <c r="F633" s="8"/>
      <c r="G633" s="8"/>
      <c r="H633" s="8"/>
      <c r="I633" s="8"/>
    </row>
    <row r="634" spans="1:9" s="7" customFormat="1">
      <c r="A634" s="9"/>
      <c r="B634" s="9"/>
      <c r="C634" s="9"/>
      <c r="D634" s="9"/>
      <c r="E634" s="10"/>
      <c r="F634" s="8"/>
      <c r="G634" s="8"/>
      <c r="H634" s="8"/>
      <c r="I634" s="8"/>
    </row>
    <row r="635" spans="1:9" s="7" customFormat="1">
      <c r="A635" s="9"/>
      <c r="B635" s="9"/>
      <c r="C635" s="9"/>
      <c r="D635" s="9"/>
      <c r="E635" s="10"/>
      <c r="F635" s="8"/>
      <c r="G635" s="8"/>
      <c r="H635" s="8"/>
      <c r="I635" s="8"/>
    </row>
    <row r="636" spans="1:9" s="7" customFormat="1">
      <c r="A636" s="9"/>
      <c r="B636" s="9"/>
      <c r="C636" s="9"/>
      <c r="D636" s="9"/>
      <c r="E636" s="10"/>
      <c r="F636" s="8"/>
      <c r="G636" s="8"/>
      <c r="H636" s="8"/>
      <c r="I636" s="8"/>
    </row>
    <row r="637" spans="1:9" s="7" customFormat="1">
      <c r="A637" s="9"/>
      <c r="B637" s="9"/>
      <c r="C637" s="9"/>
      <c r="D637" s="9"/>
      <c r="E637" s="10"/>
      <c r="F637" s="8"/>
      <c r="G637" s="8"/>
      <c r="H637" s="8"/>
      <c r="I637" s="8"/>
    </row>
    <row r="638" spans="1:9" s="7" customFormat="1">
      <c r="A638" s="9"/>
      <c r="B638" s="9"/>
      <c r="C638" s="9"/>
      <c r="D638" s="9"/>
      <c r="E638" s="10"/>
      <c r="F638" s="8"/>
      <c r="G638" s="8"/>
      <c r="H638" s="8"/>
      <c r="I638" s="8"/>
    </row>
    <row r="639" spans="1:9" s="7" customFormat="1">
      <c r="A639" s="9"/>
      <c r="B639" s="9"/>
      <c r="C639" s="9"/>
      <c r="D639" s="9"/>
      <c r="E639" s="10"/>
      <c r="F639" s="8"/>
      <c r="G639" s="8"/>
      <c r="H639" s="8"/>
      <c r="I639" s="8"/>
    </row>
    <row r="640" spans="1:9" s="7" customFormat="1">
      <c r="A640" s="9"/>
      <c r="B640" s="9"/>
      <c r="C640" s="9"/>
      <c r="D640" s="9"/>
      <c r="E640" s="10"/>
      <c r="F640" s="8"/>
      <c r="G640" s="8"/>
      <c r="H640" s="8"/>
      <c r="I640" s="8"/>
    </row>
    <row r="641" spans="1:9" s="7" customFormat="1">
      <c r="A641" s="9"/>
      <c r="B641" s="9"/>
      <c r="C641" s="9"/>
      <c r="D641" s="9"/>
      <c r="E641" s="10"/>
      <c r="F641" s="8"/>
      <c r="G641" s="8"/>
      <c r="H641" s="8"/>
      <c r="I641" s="8"/>
    </row>
    <row r="642" spans="1:9" s="7" customFormat="1">
      <c r="A642" s="9"/>
      <c r="B642" s="9"/>
      <c r="C642" s="9"/>
      <c r="D642" s="9"/>
      <c r="E642" s="10"/>
      <c r="F642" s="8"/>
      <c r="G642" s="8"/>
      <c r="H642" s="8"/>
      <c r="I642" s="8"/>
    </row>
    <row r="643" spans="1:9" s="7" customFormat="1">
      <c r="A643" s="9"/>
      <c r="B643" s="9"/>
      <c r="C643" s="9"/>
      <c r="D643" s="9"/>
      <c r="E643" s="10"/>
      <c r="F643" s="8"/>
      <c r="G643" s="8"/>
      <c r="H643" s="8"/>
      <c r="I643" s="8"/>
    </row>
    <row r="644" spans="1:9" s="7" customFormat="1">
      <c r="A644" s="9"/>
      <c r="B644" s="9"/>
      <c r="C644" s="9"/>
      <c r="D644" s="9"/>
      <c r="E644" s="10"/>
      <c r="F644" s="8"/>
      <c r="G644" s="8"/>
      <c r="H644" s="8"/>
      <c r="I644" s="8"/>
    </row>
    <row r="645" spans="1:9" s="7" customFormat="1">
      <c r="A645" s="9"/>
      <c r="B645" s="9"/>
      <c r="C645" s="9"/>
      <c r="D645" s="9"/>
      <c r="E645" s="10"/>
      <c r="F645" s="8"/>
      <c r="G645" s="8"/>
      <c r="H645" s="8"/>
      <c r="I645" s="8"/>
    </row>
    <row r="646" spans="1:9" s="7" customFormat="1">
      <c r="A646" s="9"/>
      <c r="B646" s="9"/>
      <c r="C646" s="9"/>
      <c r="D646" s="9"/>
      <c r="E646" s="10"/>
      <c r="F646" s="8"/>
      <c r="G646" s="8"/>
      <c r="H646" s="8"/>
      <c r="I646" s="8"/>
    </row>
    <row r="647" spans="1:9" s="7" customFormat="1">
      <c r="A647" s="9"/>
      <c r="B647" s="9"/>
      <c r="C647" s="9"/>
      <c r="D647" s="9"/>
      <c r="E647" s="10"/>
      <c r="F647" s="8"/>
      <c r="G647" s="8"/>
      <c r="H647" s="8"/>
      <c r="I647" s="8"/>
    </row>
    <row r="648" spans="1:9" s="7" customFormat="1">
      <c r="A648" s="9"/>
      <c r="B648" s="9"/>
      <c r="C648" s="9"/>
      <c r="D648" s="9"/>
      <c r="E648" s="10"/>
      <c r="F648" s="8"/>
      <c r="G648" s="8"/>
      <c r="H648" s="8"/>
      <c r="I648" s="8"/>
    </row>
    <row r="649" spans="1:9" s="7" customFormat="1">
      <c r="A649" s="9"/>
      <c r="B649" s="9"/>
      <c r="C649" s="9"/>
      <c r="D649" s="9"/>
      <c r="E649" s="10"/>
      <c r="F649" s="8"/>
      <c r="G649" s="8"/>
      <c r="H649" s="8"/>
      <c r="I649" s="8"/>
    </row>
    <row r="650" spans="1:9" s="7" customFormat="1">
      <c r="A650" s="9"/>
      <c r="B650" s="9"/>
      <c r="C650" s="9"/>
      <c r="D650" s="9"/>
      <c r="E650" s="10"/>
      <c r="F650" s="8"/>
      <c r="G650" s="8"/>
      <c r="H650" s="8"/>
      <c r="I650" s="8"/>
    </row>
    <row r="651" spans="1:9" s="7" customFormat="1">
      <c r="A651" s="9"/>
      <c r="B651" s="9"/>
      <c r="C651" s="9"/>
      <c r="D651" s="9"/>
      <c r="E651" s="10"/>
      <c r="F651" s="8"/>
      <c r="G651" s="8"/>
      <c r="H651" s="8"/>
      <c r="I651" s="8"/>
    </row>
    <row r="652" spans="1:9" s="7" customFormat="1">
      <c r="A652" s="9"/>
      <c r="B652" s="9"/>
      <c r="C652" s="9"/>
      <c r="D652" s="9"/>
      <c r="E652" s="10"/>
      <c r="F652" s="8"/>
      <c r="G652" s="8"/>
      <c r="H652" s="8"/>
      <c r="I652" s="8"/>
    </row>
    <row r="653" spans="1:9" s="7" customFormat="1">
      <c r="A653" s="9"/>
      <c r="B653" s="9"/>
      <c r="C653" s="9"/>
      <c r="D653" s="9"/>
      <c r="E653" s="10"/>
      <c r="F653" s="8"/>
      <c r="G653" s="8"/>
      <c r="H653" s="8"/>
      <c r="I653" s="8"/>
    </row>
    <row r="654" spans="1:9" s="7" customFormat="1">
      <c r="A654" s="9"/>
      <c r="B654" s="9"/>
      <c r="C654" s="9"/>
      <c r="D654" s="9"/>
      <c r="E654" s="10"/>
      <c r="F654" s="8"/>
      <c r="G654" s="8"/>
      <c r="H654" s="8"/>
      <c r="I654" s="8"/>
    </row>
    <row r="655" spans="1:9" s="7" customFormat="1">
      <c r="A655" s="9"/>
      <c r="B655" s="9"/>
      <c r="C655" s="9"/>
      <c r="D655" s="9"/>
      <c r="E655" s="10"/>
      <c r="F655" s="8"/>
      <c r="G655" s="8"/>
      <c r="H655" s="8"/>
      <c r="I655" s="8"/>
    </row>
    <row r="656" spans="1:9" s="7" customFormat="1">
      <c r="A656" s="9"/>
      <c r="B656" s="9"/>
      <c r="C656" s="9"/>
      <c r="D656" s="9"/>
      <c r="E656" s="10"/>
      <c r="F656" s="8"/>
      <c r="G656" s="8"/>
      <c r="H656" s="8"/>
      <c r="I656" s="8"/>
    </row>
    <row r="657" spans="1:9" s="7" customFormat="1">
      <c r="A657" s="9"/>
      <c r="B657" s="9"/>
      <c r="C657" s="9"/>
      <c r="D657" s="9"/>
      <c r="E657" s="10"/>
      <c r="F657" s="8"/>
      <c r="G657" s="8"/>
      <c r="H657" s="8"/>
      <c r="I657" s="8"/>
    </row>
    <row r="658" spans="1:9" s="7" customFormat="1">
      <c r="A658" s="9"/>
      <c r="B658" s="9"/>
      <c r="C658" s="9"/>
      <c r="D658" s="9"/>
      <c r="E658" s="10"/>
      <c r="F658" s="8"/>
      <c r="G658" s="8"/>
      <c r="H658" s="8"/>
      <c r="I658" s="8"/>
    </row>
    <row r="659" spans="1:9" s="7" customFormat="1">
      <c r="A659" s="9"/>
      <c r="B659" s="9"/>
      <c r="C659" s="9"/>
      <c r="D659" s="9"/>
      <c r="E659" s="10"/>
      <c r="F659" s="8"/>
      <c r="G659" s="8"/>
      <c r="H659" s="8"/>
      <c r="I659" s="8"/>
    </row>
    <row r="660" spans="1:9" s="7" customFormat="1">
      <c r="A660" s="9"/>
      <c r="B660" s="9"/>
      <c r="C660" s="9"/>
      <c r="D660" s="9"/>
      <c r="E660" s="10"/>
      <c r="F660" s="8"/>
      <c r="G660" s="8"/>
      <c r="H660" s="8"/>
      <c r="I660" s="8"/>
    </row>
    <row r="661" spans="1:9" s="7" customFormat="1">
      <c r="A661" s="9"/>
      <c r="B661" s="9"/>
      <c r="C661" s="9"/>
      <c r="D661" s="9"/>
      <c r="E661" s="10"/>
      <c r="F661" s="8"/>
      <c r="G661" s="8"/>
      <c r="H661" s="8"/>
      <c r="I661" s="8"/>
    </row>
    <row r="662" spans="1:9" s="7" customFormat="1">
      <c r="A662" s="9"/>
      <c r="B662" s="9"/>
      <c r="C662" s="9"/>
      <c r="D662" s="9"/>
      <c r="E662" s="10"/>
      <c r="F662" s="8"/>
      <c r="G662" s="8"/>
      <c r="H662" s="8"/>
      <c r="I662" s="8"/>
    </row>
    <row r="663" spans="1:9" s="7" customFormat="1">
      <c r="A663" s="9"/>
      <c r="B663" s="9"/>
      <c r="C663" s="9"/>
      <c r="D663" s="9"/>
      <c r="E663" s="10"/>
      <c r="F663" s="8"/>
      <c r="G663" s="8"/>
      <c r="H663" s="8"/>
      <c r="I663" s="8"/>
    </row>
    <row r="664" spans="1:9" s="7" customFormat="1">
      <c r="A664" s="9"/>
      <c r="B664" s="9"/>
      <c r="C664" s="9"/>
      <c r="D664" s="9"/>
      <c r="E664" s="10"/>
      <c r="F664" s="8"/>
      <c r="G664" s="8"/>
      <c r="H664" s="8"/>
      <c r="I664" s="8"/>
    </row>
    <row r="665" spans="1:9" s="7" customFormat="1">
      <c r="A665" s="9"/>
      <c r="B665" s="9"/>
      <c r="C665" s="9"/>
      <c r="D665" s="9"/>
      <c r="E665" s="10"/>
      <c r="F665" s="8"/>
      <c r="G665" s="8"/>
      <c r="H665" s="8"/>
      <c r="I665" s="8"/>
    </row>
    <row r="666" spans="1:9" s="7" customFormat="1">
      <c r="A666" s="9"/>
      <c r="B666" s="9"/>
      <c r="C666" s="9"/>
      <c r="D666" s="9"/>
      <c r="E666" s="10"/>
      <c r="F666" s="8"/>
      <c r="G666" s="8"/>
      <c r="H666" s="8"/>
      <c r="I666" s="8"/>
    </row>
    <row r="667" spans="1:9" s="7" customFormat="1">
      <c r="A667" s="9"/>
      <c r="B667" s="9"/>
      <c r="C667" s="9"/>
      <c r="D667" s="9"/>
      <c r="E667" s="10"/>
      <c r="F667" s="8"/>
      <c r="G667" s="8"/>
      <c r="H667" s="8"/>
      <c r="I667" s="8"/>
    </row>
    <row r="668" spans="1:9" s="7" customFormat="1">
      <c r="A668" s="9"/>
      <c r="B668" s="9"/>
      <c r="C668" s="9"/>
      <c r="D668" s="9"/>
      <c r="E668" s="10"/>
      <c r="F668" s="8"/>
      <c r="G668" s="8"/>
      <c r="H668" s="8"/>
      <c r="I668" s="8"/>
    </row>
    <row r="669" spans="1:9" s="7" customFormat="1">
      <c r="A669" s="9"/>
      <c r="B669" s="9"/>
      <c r="C669" s="9"/>
      <c r="D669" s="9"/>
      <c r="E669" s="10"/>
      <c r="F669" s="8"/>
      <c r="G669" s="8"/>
      <c r="H669" s="8"/>
      <c r="I669" s="8"/>
    </row>
    <row r="670" spans="1:9" s="7" customFormat="1">
      <c r="A670" s="9"/>
      <c r="B670" s="9"/>
      <c r="C670" s="9"/>
      <c r="D670" s="9"/>
      <c r="E670" s="10"/>
      <c r="F670" s="8"/>
      <c r="G670" s="8"/>
      <c r="H670" s="8"/>
      <c r="I670" s="8"/>
    </row>
    <row r="671" spans="1:9" s="7" customFormat="1">
      <c r="A671" s="9"/>
      <c r="B671" s="9"/>
      <c r="C671" s="9"/>
      <c r="D671" s="9"/>
      <c r="E671" s="10"/>
      <c r="F671" s="8"/>
      <c r="G671" s="8"/>
      <c r="H671" s="8"/>
      <c r="I671" s="8"/>
    </row>
    <row r="672" spans="1:9" s="7" customFormat="1">
      <c r="A672" s="9"/>
      <c r="B672" s="9"/>
      <c r="C672" s="9"/>
      <c r="D672" s="9"/>
      <c r="E672" s="10"/>
      <c r="F672" s="8"/>
      <c r="G672" s="8"/>
      <c r="H672" s="8"/>
      <c r="I672" s="8"/>
    </row>
    <row r="673" spans="1:9" s="7" customFormat="1">
      <c r="A673" s="9"/>
      <c r="B673" s="9"/>
      <c r="C673" s="9"/>
      <c r="D673" s="9"/>
      <c r="E673" s="10"/>
      <c r="F673" s="8"/>
      <c r="G673" s="8"/>
      <c r="H673" s="8"/>
      <c r="I673" s="8"/>
    </row>
    <row r="674" spans="1:9" s="7" customFormat="1">
      <c r="A674" s="9"/>
      <c r="B674" s="9"/>
      <c r="C674" s="9"/>
      <c r="D674" s="9"/>
      <c r="E674" s="10"/>
      <c r="F674" s="8"/>
      <c r="G674" s="8"/>
      <c r="H674" s="8"/>
      <c r="I674" s="8"/>
    </row>
    <row r="675" spans="1:9" s="7" customFormat="1">
      <c r="A675" s="9"/>
      <c r="B675" s="9"/>
      <c r="C675" s="9"/>
      <c r="D675" s="9"/>
      <c r="E675" s="10"/>
      <c r="F675" s="8"/>
      <c r="G675" s="8"/>
      <c r="H675" s="8"/>
      <c r="I675" s="8"/>
    </row>
    <row r="676" spans="1:9" s="7" customFormat="1">
      <c r="A676" s="9"/>
      <c r="B676" s="9"/>
      <c r="C676" s="9"/>
      <c r="D676" s="9"/>
      <c r="E676" s="10"/>
      <c r="F676" s="8"/>
      <c r="G676" s="8"/>
      <c r="H676" s="8"/>
      <c r="I676" s="8"/>
    </row>
    <row r="677" spans="1:9" s="7" customFormat="1">
      <c r="A677" s="9"/>
      <c r="B677" s="9"/>
      <c r="C677" s="9"/>
      <c r="D677" s="9"/>
      <c r="E677" s="10"/>
      <c r="F677" s="8"/>
      <c r="G677" s="8"/>
      <c r="H677" s="8"/>
      <c r="I677" s="8"/>
    </row>
    <row r="678" spans="1:9" s="7" customFormat="1">
      <c r="A678" s="9"/>
      <c r="B678" s="9"/>
      <c r="C678" s="9"/>
      <c r="D678" s="9"/>
      <c r="E678" s="10"/>
      <c r="F678" s="8"/>
      <c r="G678" s="8"/>
      <c r="H678" s="8"/>
      <c r="I678" s="8"/>
    </row>
    <row r="679" spans="1:9" s="7" customFormat="1">
      <c r="A679" s="9"/>
      <c r="B679" s="9"/>
      <c r="C679" s="9"/>
      <c r="D679" s="9"/>
      <c r="E679" s="10"/>
      <c r="F679" s="8"/>
      <c r="G679" s="8"/>
      <c r="H679" s="8"/>
      <c r="I679" s="8"/>
    </row>
    <row r="680" spans="1:9" s="7" customFormat="1">
      <c r="A680" s="9"/>
      <c r="B680" s="9"/>
      <c r="C680" s="9"/>
      <c r="D680" s="9"/>
      <c r="E680" s="10"/>
      <c r="F680" s="8"/>
      <c r="G680" s="8"/>
      <c r="H680" s="8"/>
      <c r="I680" s="8"/>
    </row>
    <row r="681" spans="1:9" s="7" customFormat="1">
      <c r="A681" s="9"/>
      <c r="B681" s="9"/>
      <c r="C681" s="9"/>
      <c r="D681" s="9"/>
      <c r="E681" s="10"/>
      <c r="F681" s="8"/>
      <c r="G681" s="8"/>
      <c r="H681" s="8"/>
      <c r="I681" s="8"/>
    </row>
    <row r="682" spans="1:9" s="7" customFormat="1">
      <c r="A682" s="9"/>
      <c r="B682" s="9"/>
      <c r="C682" s="9"/>
      <c r="D682" s="9"/>
      <c r="E682" s="10"/>
      <c r="F682" s="8"/>
      <c r="G682" s="8"/>
      <c r="H682" s="8"/>
      <c r="I682" s="8"/>
    </row>
    <row r="683" spans="1:9" s="7" customFormat="1">
      <c r="A683" s="9"/>
      <c r="B683" s="9"/>
      <c r="C683" s="9"/>
      <c r="D683" s="9"/>
      <c r="E683" s="10"/>
      <c r="F683" s="8"/>
      <c r="G683" s="8"/>
      <c r="H683" s="8"/>
      <c r="I683" s="8"/>
    </row>
    <row r="684" spans="1:9" s="7" customFormat="1">
      <c r="A684" s="9"/>
      <c r="B684" s="9"/>
      <c r="C684" s="9"/>
      <c r="D684" s="9"/>
      <c r="E684" s="10"/>
      <c r="F684" s="8"/>
      <c r="G684" s="8"/>
      <c r="H684" s="8"/>
      <c r="I684" s="8"/>
    </row>
    <row r="685" spans="1:9" s="7" customFormat="1">
      <c r="A685" s="9"/>
      <c r="B685" s="9"/>
      <c r="C685" s="9"/>
      <c r="D685" s="9"/>
      <c r="E685" s="10"/>
      <c r="F685" s="8"/>
      <c r="G685" s="8"/>
      <c r="H685" s="8"/>
      <c r="I685" s="8"/>
    </row>
    <row r="686" spans="1:9" s="7" customFormat="1">
      <c r="A686" s="9"/>
      <c r="B686" s="9"/>
      <c r="C686" s="9"/>
      <c r="D686" s="9"/>
      <c r="E686" s="10"/>
      <c r="F686" s="8"/>
      <c r="G686" s="8"/>
      <c r="H686" s="8"/>
      <c r="I686" s="8"/>
    </row>
    <row r="687" spans="1:9" s="7" customFormat="1">
      <c r="A687" s="9"/>
      <c r="B687" s="9"/>
      <c r="C687" s="9"/>
      <c r="D687" s="9"/>
      <c r="E687" s="10"/>
      <c r="F687" s="8"/>
      <c r="G687" s="8"/>
      <c r="H687" s="8"/>
      <c r="I687" s="8"/>
    </row>
    <row r="688" spans="1:9" s="7" customFormat="1">
      <c r="A688" s="9"/>
      <c r="B688" s="9"/>
      <c r="C688" s="9"/>
      <c r="D688" s="9"/>
      <c r="E688" s="10"/>
      <c r="F688" s="8"/>
      <c r="G688" s="8"/>
      <c r="H688" s="8"/>
      <c r="I688" s="8"/>
    </row>
    <row r="689" spans="1:9" s="7" customFormat="1">
      <c r="A689" s="9"/>
      <c r="B689" s="9"/>
      <c r="C689" s="9"/>
      <c r="D689" s="9"/>
      <c r="E689" s="10"/>
      <c r="F689" s="8"/>
      <c r="G689" s="8"/>
      <c r="H689" s="8"/>
      <c r="I689" s="8"/>
    </row>
    <row r="690" spans="1:9" s="7" customFormat="1">
      <c r="A690" s="9"/>
      <c r="B690" s="9"/>
      <c r="C690" s="9"/>
      <c r="D690" s="9"/>
      <c r="E690" s="10"/>
      <c r="F690" s="8"/>
      <c r="G690" s="8"/>
      <c r="H690" s="8"/>
      <c r="I690" s="8"/>
    </row>
    <row r="691" spans="1:9" s="7" customFormat="1">
      <c r="A691" s="9"/>
      <c r="B691" s="9"/>
      <c r="C691" s="9"/>
      <c r="D691" s="9"/>
      <c r="E691" s="10"/>
      <c r="F691" s="8"/>
      <c r="G691" s="8"/>
      <c r="H691" s="8"/>
      <c r="I691" s="8"/>
    </row>
    <row r="692" spans="1:9" s="7" customFormat="1">
      <c r="A692" s="9"/>
      <c r="B692" s="9"/>
      <c r="C692" s="9"/>
      <c r="D692" s="9"/>
      <c r="E692" s="10"/>
      <c r="F692" s="8"/>
      <c r="G692" s="8"/>
      <c r="H692" s="8"/>
      <c r="I692" s="8"/>
    </row>
    <row r="693" spans="1:9" s="7" customFormat="1">
      <c r="A693" s="9"/>
      <c r="B693" s="9"/>
      <c r="C693" s="9"/>
      <c r="D693" s="9"/>
      <c r="E693" s="10"/>
      <c r="F693" s="8"/>
      <c r="G693" s="8"/>
      <c r="H693" s="8"/>
      <c r="I693" s="8"/>
    </row>
    <row r="694" spans="1:9" s="7" customFormat="1">
      <c r="A694" s="9"/>
      <c r="B694" s="9"/>
      <c r="C694" s="9"/>
      <c r="D694" s="9"/>
      <c r="E694" s="10"/>
      <c r="F694" s="8"/>
      <c r="G694" s="8"/>
      <c r="H694" s="8"/>
      <c r="I694" s="8"/>
    </row>
    <row r="695" spans="1:9" s="7" customFormat="1">
      <c r="A695" s="9"/>
      <c r="B695" s="9"/>
      <c r="C695" s="9"/>
      <c r="D695" s="9"/>
      <c r="E695" s="10"/>
      <c r="F695" s="8"/>
      <c r="G695" s="8"/>
      <c r="H695" s="8"/>
      <c r="I695" s="8"/>
    </row>
    <row r="696" spans="1:9" s="7" customFormat="1">
      <c r="A696" s="9"/>
      <c r="B696" s="9"/>
      <c r="C696" s="9"/>
      <c r="D696" s="9"/>
      <c r="E696" s="10"/>
      <c r="F696" s="8"/>
      <c r="G696" s="8"/>
      <c r="H696" s="8"/>
      <c r="I696" s="8"/>
    </row>
    <row r="697" spans="1:9" s="7" customFormat="1">
      <c r="A697" s="9"/>
      <c r="B697" s="9"/>
      <c r="C697" s="9"/>
      <c r="D697" s="9"/>
      <c r="E697" s="10"/>
      <c r="F697" s="8"/>
      <c r="G697" s="8"/>
      <c r="H697" s="8"/>
      <c r="I697" s="8"/>
    </row>
    <row r="698" spans="1:9" s="7" customFormat="1">
      <c r="A698" s="9"/>
      <c r="B698" s="9"/>
      <c r="C698" s="9"/>
      <c r="D698" s="9"/>
      <c r="E698" s="10"/>
      <c r="F698" s="8"/>
      <c r="G698" s="8"/>
      <c r="H698" s="8"/>
      <c r="I698" s="8"/>
    </row>
    <row r="699" spans="1:9" s="7" customFormat="1">
      <c r="A699" s="9"/>
      <c r="B699" s="9"/>
      <c r="C699" s="9"/>
      <c r="D699" s="9"/>
      <c r="E699" s="10"/>
      <c r="F699" s="8"/>
      <c r="G699" s="8"/>
      <c r="H699" s="8"/>
      <c r="I699" s="8"/>
    </row>
    <row r="700" spans="1:9" s="7" customFormat="1">
      <c r="A700" s="9"/>
      <c r="B700" s="9"/>
      <c r="C700" s="9"/>
      <c r="D700" s="9"/>
      <c r="E700" s="10"/>
      <c r="F700" s="8"/>
      <c r="G700" s="8"/>
      <c r="H700" s="8"/>
      <c r="I700" s="8"/>
    </row>
    <row r="701" spans="1:9" s="7" customFormat="1">
      <c r="A701" s="9"/>
      <c r="B701" s="9"/>
      <c r="C701" s="9"/>
      <c r="D701" s="9"/>
      <c r="E701" s="10"/>
      <c r="F701" s="8"/>
      <c r="G701" s="8"/>
      <c r="H701" s="8"/>
      <c r="I701" s="8"/>
    </row>
    <row r="702" spans="1:9" s="7" customFormat="1">
      <c r="A702" s="9"/>
      <c r="B702" s="9"/>
      <c r="C702" s="9"/>
      <c r="D702" s="9"/>
      <c r="E702" s="10"/>
      <c r="F702" s="8"/>
      <c r="G702" s="8"/>
      <c r="H702" s="8"/>
      <c r="I702" s="8"/>
    </row>
    <row r="703" spans="1:9" s="7" customFormat="1">
      <c r="A703" s="9"/>
      <c r="B703" s="9"/>
      <c r="C703" s="9"/>
      <c r="D703" s="9"/>
      <c r="E703" s="10"/>
      <c r="F703" s="8"/>
      <c r="G703" s="8"/>
      <c r="H703" s="8"/>
      <c r="I703" s="8"/>
    </row>
    <row r="704" spans="1:9" s="7" customFormat="1">
      <c r="A704" s="9"/>
      <c r="B704" s="9"/>
      <c r="C704" s="9"/>
      <c r="D704" s="9"/>
      <c r="E704" s="10"/>
      <c r="F704" s="8"/>
      <c r="G704" s="8"/>
      <c r="H704" s="8"/>
      <c r="I704" s="8"/>
    </row>
    <row r="705" spans="1:9" s="7" customFormat="1">
      <c r="A705" s="9"/>
      <c r="B705" s="9"/>
      <c r="C705" s="9"/>
      <c r="D705" s="9"/>
      <c r="E705" s="10"/>
      <c r="F705" s="8"/>
      <c r="G705" s="8"/>
      <c r="H705" s="8"/>
      <c r="I705" s="8"/>
    </row>
    <row r="706" spans="1:9" s="7" customFormat="1">
      <c r="A706" s="9"/>
      <c r="B706" s="9"/>
      <c r="C706" s="9"/>
      <c r="D706" s="9"/>
      <c r="E706" s="10"/>
      <c r="F706" s="8"/>
      <c r="G706" s="8"/>
      <c r="H706" s="8"/>
      <c r="I706" s="8"/>
    </row>
    <row r="707" spans="1:9" s="7" customFormat="1">
      <c r="A707" s="9"/>
      <c r="B707" s="9"/>
      <c r="C707" s="9"/>
      <c r="D707" s="9"/>
      <c r="E707" s="10"/>
      <c r="F707" s="8"/>
      <c r="G707" s="8"/>
      <c r="H707" s="8"/>
      <c r="I707" s="8"/>
    </row>
    <row r="708" spans="1:9" s="7" customFormat="1">
      <c r="A708" s="9"/>
      <c r="B708" s="9"/>
      <c r="C708" s="9"/>
      <c r="D708" s="9"/>
      <c r="E708" s="10"/>
      <c r="F708" s="8"/>
      <c r="G708" s="8"/>
      <c r="H708" s="8"/>
      <c r="I708" s="8"/>
    </row>
    <row r="709" spans="1:9" s="7" customFormat="1">
      <c r="A709" s="9"/>
      <c r="B709" s="9"/>
      <c r="C709" s="9"/>
      <c r="D709" s="9"/>
      <c r="E709" s="10"/>
      <c r="F709" s="8"/>
      <c r="G709" s="8"/>
      <c r="H709" s="8"/>
      <c r="I709" s="8"/>
    </row>
    <row r="710" spans="1:9" s="7" customFormat="1">
      <c r="A710" s="9"/>
      <c r="B710" s="9"/>
      <c r="C710" s="9"/>
      <c r="D710" s="9"/>
      <c r="E710" s="10"/>
      <c r="F710" s="8"/>
      <c r="G710" s="8"/>
      <c r="H710" s="8"/>
      <c r="I710" s="8"/>
    </row>
    <row r="711" spans="1:9" s="7" customFormat="1">
      <c r="A711" s="9"/>
      <c r="B711" s="9"/>
      <c r="C711" s="9"/>
      <c r="D711" s="9"/>
      <c r="E711" s="10"/>
      <c r="F711" s="8"/>
      <c r="G711" s="8"/>
      <c r="H711" s="8"/>
      <c r="I711" s="8"/>
    </row>
    <row r="712" spans="1:9" s="7" customFormat="1">
      <c r="A712" s="9"/>
      <c r="B712" s="9"/>
      <c r="C712" s="9"/>
      <c r="D712" s="9"/>
      <c r="E712" s="10"/>
      <c r="F712" s="8"/>
      <c r="G712" s="8"/>
      <c r="H712" s="8"/>
      <c r="I712" s="8"/>
    </row>
    <row r="713" spans="1:9" s="7" customFormat="1">
      <c r="A713" s="9"/>
      <c r="B713" s="9"/>
      <c r="C713" s="9"/>
      <c r="D713" s="9"/>
      <c r="E713" s="10"/>
      <c r="F713" s="8"/>
      <c r="G713" s="8"/>
      <c r="H713" s="8"/>
      <c r="I713" s="8"/>
    </row>
    <row r="714" spans="1:9" s="7" customFormat="1">
      <c r="A714" s="9"/>
      <c r="B714" s="9"/>
      <c r="C714" s="9"/>
      <c r="D714" s="9"/>
      <c r="E714" s="10"/>
      <c r="F714" s="8"/>
      <c r="G714" s="8"/>
      <c r="H714" s="8"/>
      <c r="I714" s="8"/>
    </row>
    <row r="715" spans="1:9" s="7" customFormat="1">
      <c r="A715" s="9"/>
      <c r="B715" s="9"/>
      <c r="C715" s="9"/>
      <c r="D715" s="9"/>
      <c r="E715" s="10"/>
      <c r="F715" s="8"/>
      <c r="G715" s="8"/>
      <c r="H715" s="8"/>
      <c r="I715" s="8"/>
    </row>
    <row r="716" spans="1:9" s="7" customFormat="1">
      <c r="A716" s="9"/>
      <c r="B716" s="9"/>
      <c r="C716" s="9"/>
      <c r="D716" s="9"/>
      <c r="E716" s="10"/>
      <c r="F716" s="8"/>
      <c r="G716" s="8"/>
      <c r="H716" s="8"/>
      <c r="I716" s="8"/>
    </row>
    <row r="717" spans="1:9" s="7" customFormat="1">
      <c r="A717" s="9"/>
      <c r="B717" s="9"/>
      <c r="C717" s="9"/>
      <c r="D717" s="9"/>
      <c r="E717" s="10"/>
      <c r="F717" s="8"/>
      <c r="G717" s="8"/>
      <c r="H717" s="8"/>
      <c r="I717" s="8"/>
    </row>
    <row r="718" spans="1:9" s="7" customFormat="1">
      <c r="A718" s="9"/>
      <c r="B718" s="9"/>
      <c r="C718" s="9"/>
      <c r="D718" s="9"/>
      <c r="E718" s="10"/>
      <c r="F718" s="8"/>
      <c r="G718" s="8"/>
      <c r="H718" s="8"/>
      <c r="I718" s="8"/>
    </row>
    <row r="719" spans="1:9" s="7" customFormat="1">
      <c r="A719" s="9"/>
      <c r="B719" s="9"/>
      <c r="C719" s="9"/>
      <c r="D719" s="9"/>
      <c r="E719" s="10"/>
      <c r="F719" s="8"/>
      <c r="G719" s="8"/>
      <c r="H719" s="8"/>
      <c r="I719" s="8"/>
    </row>
    <row r="720" spans="1:9" s="7" customFormat="1">
      <c r="A720" s="9"/>
      <c r="B720" s="9"/>
      <c r="C720" s="9"/>
      <c r="D720" s="9"/>
      <c r="E720" s="10"/>
      <c r="F720" s="8"/>
      <c r="G720" s="8"/>
      <c r="H720" s="8"/>
      <c r="I720" s="8"/>
    </row>
    <row r="721" spans="1:9" s="7" customFormat="1">
      <c r="A721" s="9"/>
      <c r="B721" s="9"/>
      <c r="C721" s="9"/>
      <c r="D721" s="9"/>
      <c r="E721" s="10"/>
      <c r="F721" s="8"/>
      <c r="G721" s="8"/>
      <c r="H721" s="8"/>
      <c r="I721" s="8"/>
    </row>
    <row r="722" spans="1:9" s="7" customFormat="1">
      <c r="A722" s="9"/>
      <c r="B722" s="9"/>
      <c r="C722" s="9"/>
      <c r="D722" s="9"/>
      <c r="E722" s="10"/>
      <c r="F722" s="8"/>
      <c r="G722" s="8"/>
      <c r="H722" s="8"/>
      <c r="I722" s="8"/>
    </row>
    <row r="723" spans="1:9" s="7" customFormat="1">
      <c r="A723" s="9"/>
      <c r="B723" s="9"/>
      <c r="C723" s="9"/>
      <c r="D723" s="9"/>
      <c r="E723" s="10"/>
      <c r="F723" s="8"/>
      <c r="G723" s="8"/>
      <c r="H723" s="8"/>
      <c r="I723" s="8"/>
    </row>
    <row r="724" spans="1:9" s="7" customFormat="1">
      <c r="A724" s="9"/>
      <c r="B724" s="9"/>
      <c r="C724" s="9"/>
      <c r="D724" s="9"/>
      <c r="E724" s="10"/>
      <c r="F724" s="8"/>
      <c r="G724" s="8"/>
      <c r="H724" s="8"/>
      <c r="I724" s="8"/>
    </row>
    <row r="725" spans="1:9" s="7" customFormat="1">
      <c r="A725" s="9"/>
      <c r="B725" s="9"/>
      <c r="C725" s="9"/>
      <c r="D725" s="9"/>
      <c r="E725" s="10"/>
      <c r="F725" s="8"/>
      <c r="G725" s="8"/>
      <c r="H725" s="8"/>
      <c r="I725" s="8"/>
    </row>
    <row r="726" spans="1:9" s="7" customFormat="1">
      <c r="A726" s="9"/>
      <c r="B726" s="9"/>
      <c r="C726" s="9"/>
      <c r="D726" s="9"/>
      <c r="E726" s="10"/>
      <c r="F726" s="8"/>
      <c r="G726" s="8"/>
      <c r="H726" s="8"/>
      <c r="I726" s="8"/>
    </row>
    <row r="727" spans="1:9" s="7" customFormat="1">
      <c r="A727" s="9"/>
      <c r="B727" s="9"/>
      <c r="C727" s="9"/>
      <c r="D727" s="9"/>
      <c r="E727" s="10"/>
      <c r="F727" s="8"/>
      <c r="G727" s="8"/>
      <c r="H727" s="8"/>
      <c r="I727" s="8"/>
    </row>
    <row r="728" spans="1:9" s="7" customFormat="1">
      <c r="A728" s="9"/>
      <c r="B728" s="9"/>
      <c r="C728" s="9"/>
      <c r="D728" s="9"/>
      <c r="E728" s="10"/>
      <c r="F728" s="8"/>
      <c r="G728" s="8"/>
      <c r="H728" s="8"/>
      <c r="I728" s="8"/>
    </row>
    <row r="729" spans="1:9" s="7" customFormat="1">
      <c r="A729" s="9"/>
      <c r="B729" s="9"/>
      <c r="C729" s="9"/>
      <c r="D729" s="9"/>
      <c r="E729" s="10"/>
      <c r="F729" s="8"/>
      <c r="G729" s="8"/>
      <c r="H729" s="8"/>
      <c r="I729" s="8"/>
    </row>
    <row r="730" spans="1:9" s="7" customFormat="1">
      <c r="A730" s="9"/>
      <c r="B730" s="9"/>
      <c r="C730" s="9"/>
      <c r="D730" s="9"/>
      <c r="E730" s="10"/>
      <c r="F730" s="8"/>
      <c r="G730" s="8"/>
      <c r="H730" s="8"/>
      <c r="I730" s="8"/>
    </row>
    <row r="731" spans="1:9" s="7" customFormat="1">
      <c r="A731" s="9"/>
      <c r="B731" s="9"/>
      <c r="C731" s="9"/>
      <c r="D731" s="9"/>
      <c r="E731" s="10"/>
      <c r="F731" s="8"/>
      <c r="G731" s="8"/>
      <c r="H731" s="8"/>
      <c r="I731" s="8"/>
    </row>
    <row r="732" spans="1:9" s="7" customFormat="1">
      <c r="A732" s="9"/>
      <c r="B732" s="9"/>
      <c r="C732" s="9"/>
      <c r="D732" s="9"/>
      <c r="E732" s="10"/>
      <c r="F732" s="8"/>
      <c r="G732" s="8"/>
      <c r="H732" s="8"/>
      <c r="I732" s="8"/>
    </row>
    <row r="733" spans="1:9" s="7" customFormat="1">
      <c r="A733" s="9"/>
      <c r="B733" s="9"/>
      <c r="C733" s="9"/>
      <c r="D733" s="9"/>
      <c r="E733" s="10"/>
      <c r="F733" s="8"/>
      <c r="G733" s="8"/>
      <c r="H733" s="8"/>
      <c r="I733" s="8"/>
    </row>
    <row r="734" spans="1:9" s="7" customFormat="1">
      <c r="A734" s="9"/>
      <c r="B734" s="9"/>
      <c r="C734" s="9"/>
      <c r="D734" s="9"/>
      <c r="E734" s="10"/>
      <c r="F734" s="8"/>
      <c r="G734" s="8"/>
      <c r="H734" s="8"/>
      <c r="I734" s="8"/>
    </row>
    <row r="735" spans="1:9" s="7" customFormat="1">
      <c r="A735" s="9"/>
      <c r="B735" s="9"/>
      <c r="C735" s="9"/>
      <c r="D735" s="9"/>
      <c r="E735" s="10"/>
      <c r="F735" s="8"/>
      <c r="G735" s="8"/>
      <c r="H735" s="8"/>
      <c r="I735" s="8"/>
    </row>
    <row r="736" spans="1:9" s="7" customFormat="1">
      <c r="A736" s="9"/>
      <c r="B736" s="9"/>
      <c r="C736" s="9"/>
      <c r="D736" s="9"/>
      <c r="E736" s="10"/>
      <c r="F736" s="8"/>
      <c r="G736" s="8"/>
      <c r="H736" s="8"/>
      <c r="I736" s="8"/>
    </row>
    <row r="737" spans="1:9" s="7" customFormat="1">
      <c r="A737" s="9"/>
      <c r="B737" s="9"/>
      <c r="C737" s="9"/>
      <c r="D737" s="9"/>
      <c r="E737" s="10"/>
      <c r="F737" s="8"/>
      <c r="G737" s="8"/>
      <c r="H737" s="8"/>
      <c r="I737" s="8"/>
    </row>
    <row r="738" spans="1:9" s="7" customFormat="1">
      <c r="A738" s="9"/>
      <c r="B738" s="9"/>
      <c r="C738" s="9"/>
      <c r="D738" s="9"/>
      <c r="E738" s="10"/>
      <c r="F738" s="8"/>
      <c r="G738" s="8"/>
      <c r="H738" s="8"/>
      <c r="I738" s="8"/>
    </row>
    <row r="739" spans="1:9" s="7" customFormat="1">
      <c r="A739" s="9"/>
      <c r="B739" s="9"/>
      <c r="C739" s="9"/>
      <c r="D739" s="9"/>
      <c r="E739" s="10"/>
      <c r="F739" s="8"/>
      <c r="G739" s="8"/>
      <c r="H739" s="8"/>
      <c r="I739" s="8"/>
    </row>
    <row r="740" spans="1:9" s="7" customFormat="1">
      <c r="A740" s="9"/>
      <c r="B740" s="9"/>
      <c r="C740" s="9"/>
      <c r="D740" s="9"/>
      <c r="E740" s="10"/>
      <c r="F740" s="8"/>
      <c r="G740" s="8"/>
      <c r="H740" s="8"/>
      <c r="I740" s="8"/>
    </row>
    <row r="741" spans="1:9" s="7" customFormat="1">
      <c r="A741" s="9"/>
      <c r="B741" s="9"/>
      <c r="C741" s="9"/>
      <c r="D741" s="9"/>
      <c r="E741" s="10"/>
      <c r="F741" s="8"/>
      <c r="G741" s="8"/>
      <c r="H741" s="8"/>
      <c r="I741" s="8"/>
    </row>
    <row r="742" spans="1:9" s="7" customFormat="1">
      <c r="A742" s="9"/>
      <c r="B742" s="9"/>
      <c r="C742" s="9"/>
      <c r="D742" s="9"/>
      <c r="E742" s="10"/>
      <c r="F742" s="8"/>
      <c r="G742" s="8"/>
      <c r="H742" s="8"/>
      <c r="I742" s="8"/>
    </row>
    <row r="743" spans="1:9" s="7" customFormat="1">
      <c r="A743" s="9"/>
      <c r="B743" s="9"/>
      <c r="C743" s="9"/>
      <c r="D743" s="9"/>
      <c r="E743" s="10"/>
      <c r="F743" s="8"/>
      <c r="G743" s="8"/>
      <c r="H743" s="8"/>
      <c r="I743" s="8"/>
    </row>
    <row r="744" spans="1:9" s="7" customFormat="1">
      <c r="A744" s="9"/>
      <c r="B744" s="9"/>
      <c r="C744" s="9"/>
      <c r="D744" s="9"/>
      <c r="E744" s="10"/>
      <c r="F744" s="8"/>
      <c r="G744" s="8"/>
      <c r="H744" s="8"/>
      <c r="I744" s="8"/>
    </row>
    <row r="745" spans="1:9" s="7" customFormat="1">
      <c r="A745" s="9"/>
      <c r="B745" s="9"/>
      <c r="C745" s="9"/>
      <c r="D745" s="9"/>
      <c r="E745" s="10"/>
      <c r="F745" s="8"/>
      <c r="G745" s="8"/>
      <c r="H745" s="8"/>
      <c r="I745" s="8"/>
    </row>
    <row r="746" spans="1:9" s="7" customFormat="1">
      <c r="A746" s="9"/>
      <c r="B746" s="9"/>
      <c r="C746" s="9"/>
      <c r="D746" s="9"/>
      <c r="E746" s="10"/>
      <c r="F746" s="8"/>
      <c r="G746" s="8"/>
      <c r="H746" s="8"/>
      <c r="I746" s="8"/>
    </row>
    <row r="747" spans="1:9" s="7" customFormat="1">
      <c r="A747" s="9"/>
      <c r="B747" s="9"/>
      <c r="C747" s="9"/>
      <c r="D747" s="9"/>
      <c r="E747" s="10"/>
      <c r="F747" s="8"/>
      <c r="G747" s="8"/>
      <c r="H747" s="8"/>
      <c r="I747" s="8"/>
    </row>
    <row r="748" spans="1:9" s="7" customFormat="1">
      <c r="A748" s="9"/>
      <c r="B748" s="9"/>
      <c r="C748" s="9"/>
      <c r="D748" s="9"/>
      <c r="E748" s="10"/>
      <c r="F748" s="8"/>
      <c r="G748" s="8"/>
      <c r="H748" s="8"/>
      <c r="I748" s="8"/>
    </row>
    <row r="749" spans="1:9" s="7" customFormat="1">
      <c r="A749" s="9"/>
      <c r="B749" s="9"/>
      <c r="C749" s="9"/>
      <c r="D749" s="9"/>
      <c r="E749" s="10"/>
      <c r="F749" s="8"/>
      <c r="G749" s="8"/>
      <c r="H749" s="8"/>
      <c r="I749" s="8"/>
    </row>
    <row r="750" spans="1:9" s="7" customFormat="1">
      <c r="A750" s="9"/>
      <c r="B750" s="9"/>
      <c r="C750" s="9"/>
      <c r="D750" s="9"/>
      <c r="E750" s="10"/>
      <c r="F750" s="8"/>
      <c r="G750" s="8"/>
      <c r="H750" s="8"/>
      <c r="I750" s="8"/>
    </row>
    <row r="751" spans="1:9" s="7" customFormat="1">
      <c r="A751" s="9"/>
      <c r="B751" s="9"/>
      <c r="C751" s="9"/>
      <c r="D751" s="9"/>
      <c r="E751" s="10"/>
      <c r="F751" s="8"/>
      <c r="G751" s="8"/>
      <c r="H751" s="8"/>
      <c r="I751" s="8"/>
    </row>
    <row r="752" spans="1:9" s="7" customFormat="1">
      <c r="A752" s="9"/>
      <c r="B752" s="9"/>
      <c r="C752" s="9"/>
      <c r="D752" s="9"/>
      <c r="E752" s="10"/>
      <c r="F752" s="8"/>
      <c r="G752" s="8"/>
      <c r="H752" s="8"/>
      <c r="I752" s="8"/>
    </row>
    <row r="753" spans="1:9" s="7" customFormat="1">
      <c r="A753" s="9"/>
      <c r="B753" s="9"/>
      <c r="C753" s="9"/>
      <c r="D753" s="9"/>
      <c r="E753" s="10"/>
      <c r="F753" s="8"/>
      <c r="G753" s="8"/>
      <c r="H753" s="8"/>
      <c r="I753" s="8"/>
    </row>
    <row r="754" spans="1:9" s="7" customFormat="1">
      <c r="A754" s="9"/>
      <c r="B754" s="9"/>
      <c r="C754" s="9"/>
      <c r="D754" s="9"/>
      <c r="E754" s="10"/>
      <c r="F754" s="8"/>
      <c r="G754" s="8"/>
      <c r="H754" s="8"/>
      <c r="I754" s="8"/>
    </row>
    <row r="755" spans="1:9" s="7" customFormat="1">
      <c r="A755" s="9"/>
      <c r="B755" s="9"/>
      <c r="C755" s="9"/>
      <c r="D755" s="9"/>
      <c r="E755" s="10"/>
      <c r="F755" s="8"/>
      <c r="G755" s="8"/>
      <c r="H755" s="8"/>
      <c r="I755" s="8"/>
    </row>
    <row r="756" spans="1:9" s="7" customFormat="1">
      <c r="A756" s="9"/>
      <c r="B756" s="9"/>
      <c r="C756" s="9"/>
      <c r="D756" s="9"/>
      <c r="E756" s="10"/>
      <c r="F756" s="8"/>
      <c r="G756" s="8"/>
      <c r="H756" s="8"/>
      <c r="I756" s="8"/>
    </row>
    <row r="757" spans="1:9" s="7" customFormat="1">
      <c r="A757" s="9"/>
      <c r="B757" s="9"/>
      <c r="C757" s="9"/>
      <c r="D757" s="9"/>
      <c r="E757" s="10"/>
      <c r="F757" s="8"/>
      <c r="G757" s="8"/>
      <c r="H757" s="8"/>
      <c r="I757" s="8"/>
    </row>
    <row r="758" spans="1:9" s="7" customFormat="1">
      <c r="A758" s="9"/>
      <c r="B758" s="9"/>
      <c r="C758" s="9"/>
      <c r="D758" s="9"/>
      <c r="E758" s="10"/>
      <c r="F758" s="8"/>
      <c r="G758" s="8"/>
      <c r="H758" s="8"/>
      <c r="I758" s="8"/>
    </row>
    <row r="759" spans="1:9" s="7" customFormat="1">
      <c r="A759" s="9"/>
      <c r="B759" s="9"/>
      <c r="C759" s="9"/>
      <c r="D759" s="9"/>
      <c r="E759" s="10"/>
      <c r="F759" s="8"/>
      <c r="G759" s="8"/>
      <c r="H759" s="8"/>
      <c r="I759" s="8"/>
    </row>
    <row r="760" spans="1:9" s="7" customFormat="1">
      <c r="A760" s="9"/>
      <c r="B760" s="9"/>
      <c r="C760" s="9"/>
      <c r="D760" s="9"/>
      <c r="E760" s="10"/>
      <c r="F760" s="8"/>
      <c r="G760" s="8"/>
      <c r="H760" s="8"/>
      <c r="I760" s="8"/>
    </row>
    <row r="761" spans="1:9" s="7" customFormat="1">
      <c r="A761" s="9"/>
      <c r="B761" s="9"/>
      <c r="C761" s="9"/>
      <c r="D761" s="9"/>
      <c r="E761" s="10"/>
      <c r="F761" s="8"/>
      <c r="G761" s="8"/>
      <c r="H761" s="8"/>
      <c r="I761" s="8"/>
    </row>
    <row r="762" spans="1:9" s="7" customFormat="1">
      <c r="A762" s="9"/>
      <c r="B762" s="9"/>
      <c r="C762" s="9"/>
      <c r="D762" s="9"/>
      <c r="E762" s="10"/>
      <c r="F762" s="8"/>
      <c r="G762" s="8"/>
      <c r="H762" s="8"/>
      <c r="I762" s="8"/>
    </row>
    <row r="763" spans="1:9" s="7" customFormat="1">
      <c r="A763" s="9"/>
      <c r="B763" s="9"/>
      <c r="C763" s="9"/>
      <c r="D763" s="9"/>
      <c r="E763" s="10"/>
      <c r="F763" s="8"/>
      <c r="G763" s="8"/>
      <c r="H763" s="8"/>
      <c r="I763" s="8"/>
    </row>
    <row r="764" spans="1:9" s="7" customFormat="1">
      <c r="A764" s="9"/>
      <c r="B764" s="9"/>
      <c r="C764" s="9"/>
      <c r="D764" s="9"/>
      <c r="E764" s="10"/>
      <c r="F764" s="8"/>
      <c r="G764" s="8"/>
      <c r="H764" s="8"/>
      <c r="I764" s="8"/>
    </row>
    <row r="765" spans="1:9" s="7" customFormat="1">
      <c r="A765" s="9"/>
      <c r="B765" s="9"/>
      <c r="C765" s="9"/>
      <c r="D765" s="9"/>
      <c r="E765" s="10"/>
      <c r="F765" s="8"/>
      <c r="G765" s="8"/>
      <c r="H765" s="8"/>
      <c r="I765" s="8"/>
    </row>
    <row r="766" spans="1:9" s="7" customFormat="1">
      <c r="A766" s="9"/>
      <c r="B766" s="9"/>
      <c r="C766" s="9"/>
      <c r="D766" s="9"/>
      <c r="E766" s="10"/>
      <c r="F766" s="8"/>
      <c r="G766" s="8"/>
      <c r="H766" s="8"/>
      <c r="I766" s="8"/>
    </row>
    <row r="767" spans="1:9" s="7" customFormat="1">
      <c r="A767" s="9"/>
      <c r="B767" s="9"/>
      <c r="C767" s="9"/>
      <c r="D767" s="9"/>
      <c r="E767" s="10"/>
      <c r="F767" s="8"/>
      <c r="G767" s="8"/>
      <c r="H767" s="8"/>
      <c r="I767" s="8"/>
    </row>
    <row r="768" spans="1:9" s="7" customFormat="1">
      <c r="A768" s="9"/>
      <c r="B768" s="9"/>
      <c r="C768" s="9"/>
      <c r="D768" s="9"/>
      <c r="E768" s="10"/>
      <c r="F768" s="8"/>
      <c r="G768" s="8"/>
      <c r="H768" s="8"/>
      <c r="I768" s="8"/>
    </row>
    <row r="769" spans="1:9" s="7" customFormat="1">
      <c r="A769" s="9"/>
      <c r="B769" s="9"/>
      <c r="C769" s="9"/>
      <c r="D769" s="9"/>
      <c r="E769" s="10"/>
      <c r="F769" s="8"/>
      <c r="G769" s="8"/>
      <c r="H769" s="8"/>
      <c r="I769" s="8"/>
    </row>
    <row r="770" spans="1:9" s="7" customFormat="1">
      <c r="A770" s="9"/>
      <c r="B770" s="9"/>
      <c r="C770" s="9"/>
      <c r="D770" s="9"/>
      <c r="E770" s="10"/>
      <c r="F770" s="8"/>
      <c r="G770" s="8"/>
      <c r="H770" s="8"/>
      <c r="I770" s="8"/>
    </row>
    <row r="771" spans="1:9" s="7" customFormat="1">
      <c r="A771" s="9"/>
      <c r="B771" s="9"/>
      <c r="C771" s="9"/>
      <c r="D771" s="9"/>
      <c r="E771" s="10"/>
      <c r="F771" s="8"/>
      <c r="G771" s="8"/>
      <c r="H771" s="8"/>
      <c r="I771" s="8"/>
    </row>
    <row r="772" spans="1:9" s="7" customFormat="1">
      <c r="A772" s="9"/>
      <c r="B772" s="9"/>
      <c r="C772" s="9"/>
      <c r="D772" s="9"/>
      <c r="E772" s="10"/>
      <c r="F772" s="8"/>
      <c r="G772" s="8"/>
      <c r="H772" s="8"/>
      <c r="I772" s="8"/>
    </row>
    <row r="773" spans="1:9" s="7" customFormat="1">
      <c r="A773" s="9"/>
      <c r="B773" s="9"/>
      <c r="C773" s="9"/>
      <c r="D773" s="9"/>
      <c r="E773" s="10"/>
      <c r="F773" s="8"/>
      <c r="G773" s="8"/>
      <c r="H773" s="8"/>
      <c r="I773" s="8"/>
    </row>
    <row r="774" spans="1:9" s="7" customFormat="1">
      <c r="A774" s="9"/>
      <c r="B774" s="9"/>
      <c r="C774" s="9"/>
      <c r="D774" s="9"/>
      <c r="E774" s="10"/>
      <c r="F774" s="8"/>
      <c r="G774" s="8"/>
      <c r="H774" s="8"/>
      <c r="I774" s="8"/>
    </row>
    <row r="775" spans="1:9" s="7" customFormat="1">
      <c r="A775" s="9"/>
      <c r="B775" s="9"/>
      <c r="C775" s="9"/>
      <c r="D775" s="9"/>
      <c r="E775" s="10"/>
      <c r="F775" s="8"/>
      <c r="G775" s="8"/>
      <c r="H775" s="8"/>
      <c r="I775" s="8"/>
    </row>
    <row r="776" spans="1:9" s="7" customFormat="1">
      <c r="A776" s="9"/>
      <c r="B776" s="9"/>
      <c r="C776" s="9"/>
      <c r="D776" s="9"/>
      <c r="E776" s="10"/>
      <c r="F776" s="8"/>
      <c r="G776" s="8"/>
      <c r="H776" s="8"/>
      <c r="I776" s="8"/>
    </row>
    <row r="777" spans="1:9" s="7" customFormat="1">
      <c r="A777" s="9"/>
      <c r="B777" s="9"/>
      <c r="C777" s="9"/>
      <c r="D777" s="9"/>
      <c r="E777" s="10"/>
      <c r="F777" s="8"/>
      <c r="G777" s="8"/>
      <c r="H777" s="8"/>
      <c r="I777" s="8"/>
    </row>
    <row r="778" spans="1:9" s="7" customFormat="1">
      <c r="A778" s="9"/>
      <c r="B778" s="9"/>
      <c r="C778" s="9"/>
      <c r="D778" s="9"/>
      <c r="E778" s="10"/>
      <c r="F778" s="8"/>
      <c r="G778" s="8"/>
      <c r="H778" s="8"/>
      <c r="I778" s="8"/>
    </row>
    <row r="779" spans="1:9" s="7" customFormat="1">
      <c r="A779" s="9"/>
      <c r="B779" s="9"/>
      <c r="C779" s="9"/>
      <c r="D779" s="9"/>
      <c r="E779" s="10"/>
      <c r="F779" s="8"/>
      <c r="G779" s="8"/>
      <c r="H779" s="8"/>
      <c r="I779" s="8"/>
    </row>
    <row r="780" spans="1:9" s="7" customFormat="1">
      <c r="A780" s="9"/>
      <c r="B780" s="9"/>
      <c r="C780" s="9"/>
      <c r="D780" s="9"/>
      <c r="E780" s="10"/>
      <c r="F780" s="8"/>
      <c r="G780" s="8"/>
      <c r="H780" s="8"/>
      <c r="I780" s="8"/>
    </row>
    <row r="781" spans="1:9" s="7" customFormat="1">
      <c r="A781" s="9"/>
      <c r="B781" s="9"/>
      <c r="C781" s="9"/>
      <c r="D781" s="9"/>
      <c r="E781" s="10"/>
      <c r="F781" s="8"/>
      <c r="G781" s="8"/>
      <c r="H781" s="8"/>
      <c r="I781" s="8"/>
    </row>
    <row r="782" spans="1:9" s="7" customFormat="1">
      <c r="A782" s="9"/>
      <c r="B782" s="9"/>
      <c r="C782" s="9"/>
      <c r="D782" s="9"/>
      <c r="E782" s="10"/>
      <c r="F782" s="8"/>
      <c r="G782" s="8"/>
      <c r="H782" s="8"/>
      <c r="I782" s="8"/>
    </row>
    <row r="783" spans="1:9" s="7" customFormat="1">
      <c r="A783" s="9"/>
      <c r="B783" s="9"/>
      <c r="C783" s="9"/>
      <c r="D783" s="9"/>
      <c r="E783" s="10"/>
      <c r="F783" s="8"/>
      <c r="G783" s="8"/>
      <c r="H783" s="8"/>
      <c r="I783" s="8"/>
    </row>
    <row r="784" spans="1:9" s="7" customFormat="1">
      <c r="A784" s="9"/>
      <c r="B784" s="9"/>
      <c r="C784" s="9"/>
      <c r="D784" s="9"/>
      <c r="E784" s="10"/>
      <c r="F784" s="8"/>
      <c r="G784" s="8"/>
      <c r="H784" s="8"/>
      <c r="I784" s="8"/>
    </row>
    <row r="785" spans="1:9" s="7" customFormat="1">
      <c r="A785" s="9"/>
      <c r="B785" s="9"/>
      <c r="C785" s="9"/>
      <c r="D785" s="9"/>
      <c r="E785" s="10"/>
      <c r="F785" s="8"/>
      <c r="G785" s="8"/>
      <c r="H785" s="8"/>
      <c r="I785" s="8"/>
    </row>
    <row r="786" spans="1:9" s="7" customFormat="1">
      <c r="A786" s="9"/>
      <c r="B786" s="9"/>
      <c r="C786" s="9"/>
      <c r="D786" s="9"/>
      <c r="E786" s="10"/>
      <c r="F786" s="8"/>
      <c r="G786" s="8"/>
      <c r="H786" s="8"/>
      <c r="I786" s="8"/>
    </row>
    <row r="787" spans="1:9" s="7" customFormat="1">
      <c r="A787" s="9"/>
      <c r="B787" s="9"/>
      <c r="C787" s="9"/>
      <c r="D787" s="9"/>
      <c r="E787" s="10"/>
      <c r="F787" s="8"/>
      <c r="G787" s="8"/>
      <c r="H787" s="8"/>
      <c r="I787" s="8"/>
    </row>
    <row r="788" spans="1:9" s="7" customFormat="1">
      <c r="A788" s="9"/>
      <c r="B788" s="9"/>
      <c r="C788" s="9"/>
      <c r="D788" s="9"/>
      <c r="E788" s="10"/>
      <c r="F788" s="8"/>
      <c r="G788" s="8"/>
      <c r="H788" s="8"/>
      <c r="I788" s="8"/>
    </row>
    <row r="789" spans="1:9" s="7" customFormat="1">
      <c r="A789" s="9"/>
      <c r="B789" s="9"/>
      <c r="C789" s="9"/>
      <c r="D789" s="9"/>
      <c r="E789" s="10"/>
      <c r="F789" s="8"/>
      <c r="G789" s="8"/>
      <c r="H789" s="8"/>
      <c r="I789" s="8"/>
    </row>
    <row r="790" spans="1:9" s="7" customFormat="1">
      <c r="A790" s="9"/>
      <c r="B790" s="9"/>
      <c r="C790" s="9"/>
      <c r="D790" s="9"/>
      <c r="E790" s="10"/>
      <c r="F790" s="8"/>
      <c r="G790" s="8"/>
      <c r="H790" s="8"/>
      <c r="I790" s="8"/>
    </row>
    <row r="791" spans="1:9" s="7" customFormat="1">
      <c r="A791" s="9"/>
      <c r="B791" s="9"/>
      <c r="C791" s="9"/>
      <c r="D791" s="9"/>
      <c r="E791" s="10"/>
      <c r="F791" s="8"/>
      <c r="G791" s="8"/>
      <c r="H791" s="8"/>
      <c r="I791" s="8"/>
    </row>
    <row r="792" spans="1:9" s="7" customFormat="1">
      <c r="A792" s="9"/>
      <c r="B792" s="9"/>
      <c r="C792" s="9"/>
      <c r="D792" s="9"/>
      <c r="E792" s="10"/>
      <c r="F792" s="8"/>
      <c r="G792" s="8"/>
      <c r="H792" s="8"/>
      <c r="I792" s="8"/>
    </row>
    <row r="793" spans="1:9" s="7" customFormat="1">
      <c r="A793" s="9"/>
      <c r="B793" s="9"/>
      <c r="C793" s="9"/>
      <c r="D793" s="9"/>
      <c r="E793" s="10"/>
      <c r="F793" s="8"/>
      <c r="G793" s="8"/>
      <c r="H793" s="8"/>
      <c r="I793" s="8"/>
    </row>
    <row r="794" spans="1:9" s="7" customFormat="1">
      <c r="A794" s="9"/>
      <c r="B794" s="9"/>
      <c r="C794" s="9"/>
      <c r="D794" s="9"/>
      <c r="E794" s="10"/>
      <c r="F794" s="8"/>
      <c r="G794" s="8"/>
      <c r="H794" s="8"/>
      <c r="I794" s="8"/>
    </row>
    <row r="795" spans="1:9" s="7" customFormat="1">
      <c r="A795" s="9"/>
      <c r="B795" s="9"/>
      <c r="C795" s="9"/>
      <c r="D795" s="9"/>
      <c r="E795" s="10"/>
      <c r="F795" s="8"/>
      <c r="G795" s="8"/>
      <c r="H795" s="8"/>
      <c r="I795" s="8"/>
    </row>
    <row r="796" spans="1:9" s="7" customFormat="1">
      <c r="A796" s="9"/>
      <c r="B796" s="9"/>
      <c r="C796" s="9"/>
      <c r="D796" s="9"/>
      <c r="E796" s="10"/>
      <c r="F796" s="8"/>
      <c r="G796" s="8"/>
      <c r="H796" s="8"/>
      <c r="I796" s="8"/>
    </row>
    <row r="797" spans="1:9" s="7" customFormat="1">
      <c r="A797" s="9"/>
      <c r="B797" s="9"/>
      <c r="C797" s="9"/>
      <c r="D797" s="9"/>
      <c r="E797" s="10"/>
      <c r="F797" s="8"/>
      <c r="G797" s="8"/>
      <c r="H797" s="8"/>
      <c r="I797" s="8"/>
    </row>
    <row r="798" spans="1:9" s="7" customFormat="1">
      <c r="A798" s="9"/>
      <c r="B798" s="9"/>
      <c r="C798" s="9"/>
      <c r="D798" s="9"/>
      <c r="E798" s="10"/>
      <c r="F798" s="8"/>
      <c r="G798" s="8"/>
      <c r="H798" s="8"/>
      <c r="I798" s="8"/>
    </row>
    <row r="799" spans="1:9" s="7" customFormat="1">
      <c r="A799" s="9"/>
      <c r="B799" s="9"/>
      <c r="C799" s="9"/>
      <c r="D799" s="9"/>
      <c r="E799" s="10"/>
      <c r="F799" s="8"/>
      <c r="G799" s="8"/>
      <c r="H799" s="8"/>
      <c r="I799" s="8"/>
    </row>
    <row r="800" spans="1:9" s="7" customFormat="1">
      <c r="A800" s="9"/>
      <c r="B800" s="9"/>
      <c r="C800" s="9"/>
      <c r="D800" s="9"/>
      <c r="E800" s="10"/>
      <c r="F800" s="8"/>
      <c r="G800" s="8"/>
      <c r="H800" s="8"/>
      <c r="I800" s="8"/>
    </row>
    <row r="801" spans="1:9" s="7" customFormat="1">
      <c r="A801" s="9"/>
      <c r="B801" s="9"/>
      <c r="C801" s="9"/>
      <c r="D801" s="9"/>
      <c r="E801" s="10"/>
      <c r="F801" s="8"/>
      <c r="G801" s="8"/>
      <c r="H801" s="8"/>
      <c r="I801" s="8"/>
    </row>
    <row r="802" spans="1:9" s="7" customFormat="1">
      <c r="A802" s="9"/>
      <c r="B802" s="9"/>
      <c r="C802" s="9"/>
      <c r="D802" s="9"/>
      <c r="E802" s="10"/>
      <c r="F802" s="8"/>
      <c r="G802" s="8"/>
      <c r="H802" s="8"/>
      <c r="I802" s="8"/>
    </row>
    <row r="803" spans="1:9" s="7" customFormat="1">
      <c r="A803" s="9"/>
      <c r="B803" s="9"/>
      <c r="C803" s="9"/>
      <c r="D803" s="9"/>
      <c r="E803" s="10"/>
      <c r="F803" s="8"/>
      <c r="G803" s="8"/>
      <c r="H803" s="8"/>
      <c r="I803" s="8"/>
    </row>
    <row r="804" spans="1:9" s="7" customFormat="1">
      <c r="A804" s="9"/>
      <c r="B804" s="9"/>
      <c r="C804" s="9"/>
      <c r="D804" s="9"/>
      <c r="E804" s="10"/>
      <c r="F804" s="8"/>
      <c r="G804" s="8"/>
      <c r="H804" s="8"/>
      <c r="I804" s="8"/>
    </row>
    <row r="805" spans="1:9" s="7" customFormat="1">
      <c r="A805" s="9"/>
      <c r="B805" s="9"/>
      <c r="C805" s="9"/>
      <c r="D805" s="9"/>
      <c r="E805" s="10"/>
      <c r="F805" s="8"/>
      <c r="G805" s="8"/>
      <c r="H805" s="8"/>
      <c r="I805" s="8"/>
    </row>
    <row r="806" spans="1:9" s="7" customFormat="1">
      <c r="A806" s="9"/>
      <c r="B806" s="9"/>
      <c r="C806" s="9"/>
      <c r="D806" s="9"/>
      <c r="E806" s="10"/>
      <c r="F806" s="8"/>
      <c r="G806" s="8"/>
      <c r="H806" s="8"/>
      <c r="I806" s="8"/>
    </row>
    <row r="807" spans="1:9" s="7" customFormat="1">
      <c r="A807" s="9"/>
      <c r="B807" s="9"/>
      <c r="C807" s="9"/>
      <c r="D807" s="9"/>
      <c r="E807" s="10"/>
      <c r="F807" s="8"/>
      <c r="G807" s="8"/>
      <c r="H807" s="8"/>
      <c r="I807" s="8"/>
    </row>
    <row r="808" spans="1:9" s="7" customFormat="1">
      <c r="A808" s="9"/>
      <c r="B808" s="9"/>
      <c r="C808" s="9"/>
      <c r="D808" s="9"/>
      <c r="E808" s="10"/>
      <c r="F808" s="8"/>
      <c r="G808" s="8"/>
      <c r="H808" s="8"/>
      <c r="I808" s="8"/>
    </row>
    <row r="809" spans="1:9" s="7" customFormat="1">
      <c r="A809" s="9"/>
      <c r="B809" s="9"/>
      <c r="C809" s="9"/>
      <c r="D809" s="9"/>
      <c r="E809" s="10"/>
      <c r="F809" s="8"/>
      <c r="G809" s="8"/>
      <c r="H809" s="8"/>
      <c r="I809" s="8"/>
    </row>
    <row r="810" spans="1:9" s="7" customFormat="1">
      <c r="A810" s="9"/>
      <c r="B810" s="9"/>
      <c r="C810" s="9"/>
      <c r="D810" s="9"/>
      <c r="E810" s="10"/>
      <c r="F810" s="8"/>
      <c r="G810" s="8"/>
      <c r="H810" s="8"/>
      <c r="I810" s="8"/>
    </row>
    <row r="811" spans="1:9" s="7" customFormat="1">
      <c r="A811" s="9"/>
      <c r="B811" s="9"/>
      <c r="C811" s="9"/>
      <c r="D811" s="9"/>
      <c r="E811" s="10"/>
      <c r="F811" s="8"/>
      <c r="G811" s="8"/>
      <c r="H811" s="8"/>
      <c r="I811" s="8"/>
    </row>
    <row r="812" spans="1:9" s="7" customFormat="1">
      <c r="A812" s="9"/>
      <c r="B812" s="9"/>
      <c r="C812" s="9"/>
      <c r="D812" s="9"/>
      <c r="E812" s="10"/>
      <c r="F812" s="8"/>
      <c r="G812" s="8"/>
      <c r="H812" s="8"/>
      <c r="I812" s="8"/>
    </row>
    <row r="813" spans="1:9" s="7" customFormat="1">
      <c r="A813" s="9"/>
      <c r="B813" s="9"/>
      <c r="C813" s="9"/>
      <c r="D813" s="9"/>
      <c r="E813" s="10"/>
      <c r="F813" s="8"/>
      <c r="G813" s="8"/>
      <c r="H813" s="8"/>
      <c r="I813" s="8"/>
    </row>
    <row r="814" spans="1:9" s="7" customFormat="1">
      <c r="A814" s="9"/>
      <c r="B814" s="9"/>
      <c r="C814" s="9"/>
      <c r="D814" s="9"/>
      <c r="E814" s="10"/>
      <c r="F814" s="8"/>
      <c r="G814" s="8"/>
      <c r="H814" s="8"/>
      <c r="I814" s="8"/>
    </row>
    <row r="815" spans="1:9" s="7" customFormat="1">
      <c r="A815" s="9"/>
      <c r="B815" s="9"/>
      <c r="C815" s="9"/>
      <c r="D815" s="9"/>
      <c r="E815" s="10"/>
      <c r="F815" s="8"/>
      <c r="G815" s="8"/>
      <c r="H815" s="8"/>
      <c r="I815" s="8"/>
    </row>
    <row r="816" spans="1:9" s="7" customFormat="1">
      <c r="A816" s="9"/>
      <c r="B816" s="9"/>
      <c r="C816" s="9"/>
      <c r="D816" s="9"/>
      <c r="E816" s="10"/>
      <c r="F816" s="8"/>
      <c r="G816" s="8"/>
      <c r="H816" s="8"/>
      <c r="I816" s="8"/>
    </row>
    <row r="817" spans="1:9" s="7" customFormat="1">
      <c r="A817" s="9"/>
      <c r="B817" s="9"/>
      <c r="C817" s="9"/>
      <c r="D817" s="9"/>
      <c r="E817" s="10"/>
      <c r="F817" s="8"/>
      <c r="G817" s="8"/>
      <c r="H817" s="8"/>
      <c r="I817" s="8"/>
    </row>
    <row r="818" spans="1:9" s="7" customFormat="1">
      <c r="A818" s="9"/>
      <c r="B818" s="9"/>
      <c r="C818" s="9"/>
      <c r="D818" s="9"/>
      <c r="E818" s="10"/>
      <c r="F818" s="8"/>
      <c r="G818" s="8"/>
      <c r="H818" s="8"/>
      <c r="I818" s="8"/>
    </row>
    <row r="819" spans="1:9" s="7" customFormat="1">
      <c r="A819" s="9"/>
      <c r="B819" s="9"/>
      <c r="C819" s="9"/>
      <c r="D819" s="9"/>
      <c r="E819" s="10"/>
      <c r="F819" s="8"/>
      <c r="G819" s="8"/>
      <c r="H819" s="8"/>
      <c r="I819" s="8"/>
    </row>
    <row r="820" spans="1:9" s="7" customFormat="1">
      <c r="A820" s="9"/>
      <c r="B820" s="9"/>
      <c r="C820" s="9"/>
      <c r="D820" s="9"/>
      <c r="E820" s="10"/>
      <c r="F820" s="8"/>
      <c r="G820" s="8"/>
      <c r="H820" s="8"/>
      <c r="I820" s="8"/>
    </row>
    <row r="821" spans="1:9" s="7" customFormat="1">
      <c r="A821" s="9"/>
      <c r="B821" s="9"/>
      <c r="C821" s="9"/>
      <c r="D821" s="9"/>
      <c r="E821" s="10"/>
      <c r="F821" s="8"/>
      <c r="G821" s="8"/>
      <c r="H821" s="8"/>
      <c r="I821" s="8"/>
    </row>
    <row r="822" spans="1:9" s="7" customFormat="1">
      <c r="A822" s="9"/>
      <c r="B822" s="9"/>
      <c r="C822" s="9"/>
      <c r="D822" s="9"/>
      <c r="E822" s="10"/>
      <c r="F822" s="8"/>
      <c r="G822" s="8"/>
      <c r="H822" s="8"/>
      <c r="I822" s="8"/>
    </row>
    <row r="823" spans="1:9" s="7" customFormat="1">
      <c r="A823" s="9"/>
      <c r="B823" s="9"/>
      <c r="C823" s="9"/>
      <c r="D823" s="9"/>
      <c r="E823" s="10"/>
      <c r="F823" s="8"/>
      <c r="G823" s="8"/>
      <c r="H823" s="8"/>
      <c r="I823" s="8"/>
    </row>
    <row r="824" spans="1:9" s="7" customFormat="1">
      <c r="A824" s="9"/>
      <c r="B824" s="9"/>
      <c r="C824" s="9"/>
      <c r="D824" s="9"/>
      <c r="E824" s="10"/>
      <c r="F824" s="8"/>
      <c r="G824" s="8"/>
      <c r="H824" s="8"/>
      <c r="I824" s="8"/>
    </row>
    <row r="825" spans="1:9" s="7" customFormat="1">
      <c r="A825" s="9"/>
      <c r="B825" s="9"/>
      <c r="C825" s="9"/>
      <c r="D825" s="9"/>
      <c r="E825" s="10"/>
      <c r="F825" s="8"/>
      <c r="G825" s="8"/>
      <c r="H825" s="8"/>
      <c r="I825" s="8"/>
    </row>
    <row r="826" spans="1:9" s="7" customFormat="1">
      <c r="A826" s="9"/>
      <c r="B826" s="9"/>
      <c r="C826" s="9"/>
      <c r="D826" s="9"/>
      <c r="E826" s="10"/>
      <c r="F826" s="8"/>
      <c r="G826" s="8"/>
      <c r="H826" s="8"/>
      <c r="I826" s="8"/>
    </row>
    <row r="827" spans="1:9" s="7" customFormat="1">
      <c r="A827" s="9"/>
      <c r="B827" s="9"/>
      <c r="C827" s="9"/>
      <c r="D827" s="9"/>
      <c r="E827" s="10"/>
      <c r="F827" s="8"/>
      <c r="G827" s="8"/>
      <c r="H827" s="8"/>
      <c r="I827" s="8"/>
    </row>
    <row r="828" spans="1:9" s="7" customFormat="1">
      <c r="A828" s="9"/>
      <c r="B828" s="9"/>
      <c r="C828" s="9"/>
      <c r="D828" s="9"/>
      <c r="E828" s="10"/>
      <c r="F828" s="8"/>
      <c r="G828" s="8"/>
      <c r="H828" s="8"/>
      <c r="I828" s="8"/>
    </row>
    <row r="829" spans="1:9" s="7" customFormat="1">
      <c r="A829" s="9"/>
      <c r="B829" s="9"/>
      <c r="C829" s="9"/>
      <c r="D829" s="9"/>
      <c r="E829" s="10"/>
      <c r="F829" s="8"/>
      <c r="G829" s="8"/>
      <c r="H829" s="8"/>
      <c r="I829" s="8"/>
    </row>
    <row r="830" spans="1:9" s="7" customFormat="1">
      <c r="A830" s="9"/>
      <c r="B830" s="9"/>
      <c r="C830" s="9"/>
      <c r="D830" s="9"/>
      <c r="E830" s="10"/>
      <c r="F830" s="8"/>
      <c r="G830" s="8"/>
      <c r="H830" s="8"/>
      <c r="I830" s="8"/>
    </row>
    <row r="831" spans="1:9" s="7" customFormat="1">
      <c r="A831" s="9"/>
      <c r="B831" s="9"/>
      <c r="C831" s="9"/>
      <c r="D831" s="9"/>
      <c r="E831" s="10"/>
      <c r="F831" s="8"/>
      <c r="G831" s="8"/>
      <c r="H831" s="8"/>
      <c r="I831" s="8"/>
    </row>
    <row r="832" spans="1:9" s="7" customFormat="1">
      <c r="A832" s="9"/>
      <c r="B832" s="9"/>
      <c r="C832" s="9"/>
      <c r="D832" s="9"/>
      <c r="E832" s="10"/>
      <c r="F832" s="8"/>
      <c r="G832" s="8"/>
      <c r="H832" s="8"/>
      <c r="I832" s="8"/>
    </row>
    <row r="833" spans="1:9" s="7" customFormat="1">
      <c r="A833" s="9"/>
      <c r="B833" s="9"/>
      <c r="C833" s="9"/>
      <c r="D833" s="9"/>
      <c r="E833" s="10"/>
      <c r="F833" s="8"/>
      <c r="G833" s="8"/>
      <c r="H833" s="8"/>
      <c r="I833" s="8"/>
    </row>
    <row r="834" spans="1:9" s="7" customFormat="1">
      <c r="A834" s="9"/>
      <c r="B834" s="9"/>
      <c r="C834" s="9"/>
      <c r="D834" s="9"/>
      <c r="E834" s="10"/>
      <c r="F834" s="8"/>
      <c r="G834" s="8"/>
      <c r="H834" s="8"/>
      <c r="I834" s="8"/>
    </row>
    <row r="835" spans="1:9" s="7" customFormat="1">
      <c r="A835" s="9"/>
      <c r="B835" s="9"/>
      <c r="C835" s="9"/>
      <c r="D835" s="9"/>
      <c r="E835" s="10"/>
      <c r="F835" s="8"/>
      <c r="G835" s="8"/>
      <c r="H835" s="8"/>
      <c r="I835" s="8"/>
    </row>
    <row r="836" spans="1:9" s="7" customFormat="1">
      <c r="A836" s="9"/>
      <c r="B836" s="9"/>
      <c r="C836" s="9"/>
      <c r="D836" s="9"/>
      <c r="E836" s="10"/>
      <c r="F836" s="8"/>
      <c r="G836" s="8"/>
      <c r="H836" s="8"/>
      <c r="I836" s="8"/>
    </row>
    <row r="837" spans="1:9" s="7" customFormat="1">
      <c r="A837" s="9"/>
      <c r="B837" s="9"/>
      <c r="C837" s="9"/>
      <c r="D837" s="9"/>
      <c r="E837" s="10"/>
      <c r="F837" s="8"/>
      <c r="G837" s="8"/>
      <c r="H837" s="8"/>
      <c r="I837" s="8"/>
    </row>
    <row r="838" spans="1:9" s="7" customFormat="1">
      <c r="A838" s="9"/>
      <c r="B838" s="9"/>
      <c r="C838" s="9"/>
      <c r="D838" s="9"/>
      <c r="E838" s="10"/>
      <c r="F838" s="8"/>
      <c r="G838" s="8"/>
      <c r="H838" s="8"/>
      <c r="I838" s="8"/>
    </row>
    <row r="839" spans="1:9" s="7" customFormat="1">
      <c r="A839" s="9"/>
      <c r="B839" s="9"/>
      <c r="C839" s="9"/>
      <c r="D839" s="9"/>
      <c r="E839" s="10"/>
      <c r="F839" s="8"/>
      <c r="G839" s="8"/>
      <c r="H839" s="8"/>
      <c r="I839" s="8"/>
    </row>
    <row r="840" spans="1:9" s="7" customFormat="1">
      <c r="A840" s="9"/>
      <c r="B840" s="9"/>
      <c r="C840" s="9"/>
      <c r="D840" s="9"/>
      <c r="E840" s="10"/>
      <c r="F840" s="8"/>
      <c r="G840" s="8"/>
      <c r="H840" s="8"/>
      <c r="I840" s="8"/>
    </row>
    <row r="841" spans="1:9" s="7" customFormat="1">
      <c r="A841" s="9"/>
      <c r="B841" s="9"/>
      <c r="C841" s="9"/>
      <c r="D841" s="9"/>
      <c r="E841" s="10"/>
      <c r="F841" s="8"/>
      <c r="G841" s="8"/>
      <c r="H841" s="8"/>
      <c r="I841" s="8"/>
    </row>
    <row r="842" spans="1:9" s="7" customFormat="1">
      <c r="A842" s="9"/>
      <c r="B842" s="9"/>
      <c r="C842" s="9"/>
      <c r="D842" s="9"/>
      <c r="E842" s="10"/>
      <c r="F842" s="8"/>
      <c r="G842" s="8"/>
      <c r="H842" s="8"/>
      <c r="I842" s="8"/>
    </row>
    <row r="843" spans="1:9" s="7" customFormat="1">
      <c r="A843" s="9"/>
      <c r="B843" s="9"/>
      <c r="C843" s="9"/>
      <c r="D843" s="9"/>
      <c r="E843" s="10"/>
      <c r="F843" s="8"/>
      <c r="G843" s="8"/>
      <c r="H843" s="8"/>
      <c r="I843" s="8"/>
    </row>
    <row r="844" spans="1:9" s="7" customFormat="1">
      <c r="A844" s="9"/>
      <c r="B844" s="9"/>
      <c r="C844" s="9"/>
      <c r="D844" s="9"/>
      <c r="E844" s="10"/>
      <c r="F844" s="8"/>
      <c r="G844" s="8"/>
      <c r="H844" s="8"/>
      <c r="I844" s="8"/>
    </row>
    <row r="845" spans="1:9" s="7" customFormat="1">
      <c r="A845" s="9"/>
      <c r="B845" s="9"/>
      <c r="C845" s="9"/>
      <c r="D845" s="9"/>
      <c r="E845" s="10"/>
      <c r="F845" s="8"/>
      <c r="G845" s="8"/>
      <c r="H845" s="8"/>
      <c r="I845" s="8"/>
    </row>
    <row r="846" spans="1:9" s="7" customFormat="1">
      <c r="A846" s="9"/>
      <c r="B846" s="9"/>
      <c r="C846" s="9"/>
      <c r="D846" s="9"/>
      <c r="E846" s="10"/>
      <c r="F846" s="8"/>
      <c r="G846" s="8"/>
      <c r="H846" s="8"/>
      <c r="I846" s="8"/>
    </row>
    <row r="847" spans="1:9" s="7" customFormat="1">
      <c r="A847" s="9"/>
      <c r="B847" s="9"/>
      <c r="C847" s="9"/>
      <c r="D847" s="9"/>
      <c r="E847" s="10"/>
      <c r="F847" s="8"/>
      <c r="G847" s="8"/>
      <c r="H847" s="8"/>
      <c r="I847" s="8"/>
    </row>
    <row r="848" spans="1:9" s="7" customFormat="1">
      <c r="A848" s="9"/>
      <c r="B848" s="9"/>
      <c r="C848" s="9"/>
      <c r="D848" s="9"/>
      <c r="E848" s="10"/>
      <c r="F848" s="8"/>
      <c r="G848" s="8"/>
      <c r="H848" s="8"/>
      <c r="I848" s="8"/>
    </row>
    <row r="849" spans="1:9" s="7" customFormat="1">
      <c r="A849" s="9"/>
      <c r="B849" s="9"/>
      <c r="C849" s="9"/>
      <c r="D849" s="9"/>
      <c r="E849" s="10"/>
      <c r="F849" s="8"/>
      <c r="G849" s="8"/>
      <c r="H849" s="8"/>
      <c r="I849" s="8"/>
    </row>
    <row r="850" spans="1:9" s="7" customFormat="1">
      <c r="A850" s="9"/>
      <c r="B850" s="9"/>
      <c r="C850" s="9"/>
      <c r="D850" s="9"/>
      <c r="E850" s="10"/>
      <c r="F850" s="8"/>
      <c r="G850" s="8"/>
      <c r="H850" s="8"/>
      <c r="I850" s="8"/>
    </row>
    <row r="851" spans="1:9" s="7" customFormat="1">
      <c r="A851" s="9"/>
      <c r="B851" s="9"/>
      <c r="C851" s="9"/>
      <c r="D851" s="9"/>
      <c r="E851" s="10"/>
      <c r="F851" s="8"/>
      <c r="G851" s="8"/>
      <c r="H851" s="8"/>
      <c r="I851" s="8"/>
    </row>
    <row r="852" spans="1:9" s="7" customFormat="1">
      <c r="A852" s="9"/>
      <c r="B852" s="9"/>
      <c r="C852" s="9"/>
      <c r="D852" s="9"/>
      <c r="E852" s="10"/>
      <c r="F852" s="8"/>
      <c r="G852" s="8"/>
      <c r="H852" s="8"/>
      <c r="I852" s="8"/>
    </row>
    <row r="853" spans="1:9" s="7" customFormat="1">
      <c r="A853" s="9"/>
      <c r="B853" s="9"/>
      <c r="C853" s="9"/>
      <c r="D853" s="9"/>
      <c r="E853" s="10"/>
      <c r="F853" s="8"/>
      <c r="G853" s="8"/>
      <c r="H853" s="8"/>
      <c r="I853" s="8"/>
    </row>
    <row r="854" spans="1:9" s="7" customFormat="1">
      <c r="A854" s="9"/>
      <c r="B854" s="9"/>
      <c r="C854" s="9"/>
      <c r="D854" s="9"/>
      <c r="E854" s="10"/>
      <c r="F854" s="8"/>
      <c r="G854" s="8"/>
      <c r="H854" s="8"/>
      <c r="I854" s="8"/>
    </row>
    <row r="855" spans="1:9" s="7" customFormat="1">
      <c r="A855" s="9"/>
      <c r="B855" s="9"/>
      <c r="C855" s="9"/>
      <c r="D855" s="9"/>
      <c r="E855" s="10"/>
      <c r="F855" s="8"/>
      <c r="G855" s="8"/>
      <c r="H855" s="8"/>
      <c r="I855" s="8"/>
    </row>
    <row r="856" spans="1:9" s="7" customFormat="1">
      <c r="A856" s="9"/>
      <c r="B856" s="9"/>
      <c r="C856" s="9"/>
      <c r="D856" s="9"/>
      <c r="E856" s="10"/>
      <c r="F856" s="8"/>
      <c r="G856" s="8"/>
      <c r="H856" s="8"/>
      <c r="I856" s="8"/>
    </row>
    <row r="857" spans="1:9" s="7" customFormat="1">
      <c r="A857" s="9"/>
      <c r="B857" s="9"/>
      <c r="C857" s="9"/>
      <c r="D857" s="9"/>
      <c r="E857" s="10"/>
      <c r="F857" s="8"/>
      <c r="G857" s="8"/>
      <c r="H857" s="8"/>
      <c r="I857" s="8"/>
    </row>
    <row r="858" spans="1:9" s="7" customFormat="1">
      <c r="A858" s="9"/>
      <c r="B858" s="9"/>
      <c r="C858" s="9"/>
      <c r="D858" s="9"/>
      <c r="E858" s="10"/>
      <c r="F858" s="8"/>
      <c r="G858" s="8"/>
      <c r="H858" s="8"/>
      <c r="I858" s="8"/>
    </row>
    <row r="859" spans="1:9" s="7" customFormat="1">
      <c r="A859" s="9"/>
      <c r="B859" s="9"/>
      <c r="C859" s="9"/>
      <c r="D859" s="9"/>
      <c r="E859" s="10"/>
      <c r="F859" s="8"/>
      <c r="G859" s="8"/>
      <c r="H859" s="8"/>
      <c r="I859" s="8"/>
    </row>
    <row r="860" spans="1:9" s="7" customFormat="1">
      <c r="A860" s="9"/>
      <c r="B860" s="9"/>
      <c r="C860" s="9"/>
      <c r="D860" s="9"/>
      <c r="E860" s="10"/>
      <c r="F860" s="8"/>
      <c r="G860" s="8"/>
      <c r="H860" s="8"/>
      <c r="I860" s="8"/>
    </row>
    <row r="861" spans="1:9" s="7" customFormat="1">
      <c r="A861" s="9"/>
      <c r="B861" s="9"/>
      <c r="C861" s="9"/>
      <c r="D861" s="9"/>
      <c r="E861" s="10"/>
      <c r="F861" s="8"/>
      <c r="G861" s="8"/>
      <c r="H861" s="8"/>
      <c r="I861" s="8"/>
    </row>
    <row r="862" spans="1:9" s="7" customFormat="1">
      <c r="A862" s="9"/>
      <c r="B862" s="9"/>
      <c r="C862" s="9"/>
      <c r="D862" s="9"/>
      <c r="E862" s="10"/>
      <c r="F862" s="8"/>
      <c r="G862" s="8"/>
      <c r="H862" s="8"/>
      <c r="I862" s="8"/>
    </row>
    <row r="863" spans="1:9" s="7" customFormat="1">
      <c r="A863" s="9"/>
      <c r="B863" s="9"/>
      <c r="C863" s="9"/>
      <c r="D863" s="9"/>
      <c r="E863" s="10"/>
      <c r="F863" s="8"/>
      <c r="G863" s="8"/>
      <c r="H863" s="8"/>
      <c r="I863" s="8"/>
    </row>
    <row r="864" spans="1:9" s="7" customFormat="1">
      <c r="A864" s="9"/>
      <c r="B864" s="9"/>
      <c r="C864" s="9"/>
      <c r="D864" s="9"/>
      <c r="E864" s="10"/>
      <c r="F864" s="8"/>
      <c r="G864" s="8"/>
      <c r="H864" s="8"/>
      <c r="I864" s="8"/>
    </row>
    <row r="865" spans="1:78" s="7" customFormat="1">
      <c r="A865" s="9"/>
      <c r="B865" s="9"/>
      <c r="C865" s="9"/>
      <c r="D865" s="9"/>
      <c r="E865" s="10"/>
      <c r="F865" s="8"/>
      <c r="G865" s="8"/>
      <c r="H865" s="8"/>
      <c r="I865" s="8"/>
    </row>
    <row r="866" spans="1:78">
      <c r="A866" s="9"/>
      <c r="B866" s="9"/>
      <c r="C866" s="9"/>
      <c r="D866" s="9"/>
    </row>
    <row r="867" spans="1:78">
      <c r="A867" s="9"/>
      <c r="B867" s="9"/>
      <c r="C867" s="9"/>
      <c r="D867" s="9"/>
    </row>
    <row r="868" spans="1:78">
      <c r="A868" s="9"/>
      <c r="B868" s="9"/>
      <c r="C868" s="9"/>
      <c r="D868" s="9"/>
    </row>
    <row r="869" spans="1:78">
      <c r="A869" s="9"/>
      <c r="B869" s="9"/>
      <c r="C869" s="9"/>
      <c r="D869" s="9"/>
    </row>
    <row r="870" spans="1:78" s="10" customFormat="1">
      <c r="A870" s="9"/>
      <c r="B870" s="9"/>
      <c r="C870" s="9"/>
      <c r="D870" s="9"/>
      <c r="F870" s="8"/>
      <c r="G870" s="8"/>
      <c r="H870" s="8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</row>
    <row r="871" spans="1:78" s="10" customFormat="1">
      <c r="A871" s="9"/>
      <c r="B871" s="9"/>
      <c r="C871" s="9"/>
      <c r="D871" s="9"/>
      <c r="F871" s="8"/>
      <c r="G871" s="8"/>
      <c r="H871" s="8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</row>
    <row r="872" spans="1:78" s="10" customFormat="1">
      <c r="A872" s="9"/>
      <c r="B872" s="9"/>
      <c r="C872" s="9"/>
      <c r="D872" s="9"/>
      <c r="F872" s="8"/>
      <c r="G872" s="8"/>
      <c r="H872" s="8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</row>
    <row r="873" spans="1:78" s="10" customFormat="1">
      <c r="A873" s="13"/>
      <c r="B873" s="9"/>
      <c r="C873" s="9"/>
      <c r="D873" s="9"/>
      <c r="F873" s="8"/>
      <c r="G873" s="8"/>
      <c r="H873" s="8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</row>
    <row r="874" spans="1:78" s="10" customFormat="1">
      <c r="A874" s="13"/>
      <c r="B874" s="9"/>
      <c r="C874" s="9"/>
      <c r="D874" s="9"/>
      <c r="F874" s="8"/>
      <c r="G874" s="8"/>
      <c r="H874" s="8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</row>
    <row r="875" spans="1:78" s="10" customFormat="1">
      <c r="A875" s="13"/>
      <c r="B875" s="9"/>
      <c r="C875" s="9"/>
      <c r="D875" s="9"/>
      <c r="F875" s="8"/>
      <c r="G875" s="8"/>
      <c r="H875" s="8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</row>
    <row r="876" spans="1:78" s="10" customFormat="1">
      <c r="A876" s="13"/>
      <c r="B876" s="9"/>
      <c r="C876" s="9"/>
      <c r="D876" s="9"/>
      <c r="F876" s="8"/>
      <c r="G876" s="8"/>
      <c r="H876" s="8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</row>
  </sheetData>
  <sheetProtection algorithmName="SHA-512" hashValue="gGzttzheJ3psYwbxFoYHWA6K7TE5/mGKVC3n/cnw8N7RVg+mU4M9VWbUdt362mMLC3cPRAAOuVNXYly+PjGuDQ==" saltValue="ErKGqCHfkQ0XENZI2BM01Q==" spinCount="100000" sheet="1" objects="1" scenarios="1"/>
  <mergeCells count="184">
    <mergeCell ref="B80:C80"/>
    <mergeCell ref="B84:C84"/>
    <mergeCell ref="D1:I1"/>
    <mergeCell ref="A2:I2"/>
    <mergeCell ref="A5:A6"/>
    <mergeCell ref="B5:B6"/>
    <mergeCell ref="C5:C6"/>
    <mergeCell ref="D5:D6"/>
    <mergeCell ref="E5:E6"/>
    <mergeCell ref="F5:F6"/>
    <mergeCell ref="G5:G6"/>
    <mergeCell ref="H5:H6"/>
    <mergeCell ref="B16:B17"/>
    <mergeCell ref="B18:C18"/>
    <mergeCell ref="B20:C20"/>
    <mergeCell ref="B22:C22"/>
    <mergeCell ref="B24:C24"/>
    <mergeCell ref="B25:B26"/>
    <mergeCell ref="I5:I6"/>
    <mergeCell ref="B10:C10"/>
    <mergeCell ref="B11:B12"/>
    <mergeCell ref="C11:C12"/>
    <mergeCell ref="B13:C13"/>
    <mergeCell ref="B15:C15"/>
    <mergeCell ref="A39:A43"/>
    <mergeCell ref="B40:C40"/>
    <mergeCell ref="B41:B42"/>
    <mergeCell ref="B43:C43"/>
    <mergeCell ref="A45:A48"/>
    <mergeCell ref="B46:C46"/>
    <mergeCell ref="B48:C48"/>
    <mergeCell ref="B27:C27"/>
    <mergeCell ref="B29:C29"/>
    <mergeCell ref="B31:C31"/>
    <mergeCell ref="B34:C34"/>
    <mergeCell ref="B35:B36"/>
    <mergeCell ref="B37:C37"/>
    <mergeCell ref="B64:C64"/>
    <mergeCell ref="B66:C66"/>
    <mergeCell ref="B67:B68"/>
    <mergeCell ref="B69:C69"/>
    <mergeCell ref="B70:B77"/>
    <mergeCell ref="B51:C51"/>
    <mergeCell ref="B55:C55"/>
    <mergeCell ref="B58:C58"/>
    <mergeCell ref="B60:C60"/>
    <mergeCell ref="B62:C62"/>
    <mergeCell ref="B52:B54"/>
    <mergeCell ref="A108:A113"/>
    <mergeCell ref="B109:C109"/>
    <mergeCell ref="B110:B112"/>
    <mergeCell ref="C110:C111"/>
    <mergeCell ref="B113:C113"/>
    <mergeCell ref="B87:C87"/>
    <mergeCell ref="B88:B90"/>
    <mergeCell ref="B91:C91"/>
    <mergeCell ref="A93:A98"/>
    <mergeCell ref="B94:C94"/>
    <mergeCell ref="B95:B97"/>
    <mergeCell ref="C96:C97"/>
    <mergeCell ref="B98:C98"/>
    <mergeCell ref="B116:C116"/>
    <mergeCell ref="B117:B120"/>
    <mergeCell ref="B121:C121"/>
    <mergeCell ref="B122:B123"/>
    <mergeCell ref="B126:C126"/>
    <mergeCell ref="B128:C128"/>
    <mergeCell ref="B101:C101"/>
    <mergeCell ref="B102:B104"/>
    <mergeCell ref="B105:C105"/>
    <mergeCell ref="B142:B143"/>
    <mergeCell ref="B144:C144"/>
    <mergeCell ref="B146:C146"/>
    <mergeCell ref="B148:C148"/>
    <mergeCell ref="B150:C150"/>
    <mergeCell ref="B130:C130"/>
    <mergeCell ref="B131:B136"/>
    <mergeCell ref="C131:C134"/>
    <mergeCell ref="B137:C137"/>
    <mergeCell ref="B138:B139"/>
    <mergeCell ref="B141:C141"/>
    <mergeCell ref="B166:B168"/>
    <mergeCell ref="B169:C169"/>
    <mergeCell ref="B171:C171"/>
    <mergeCell ref="B172:B173"/>
    <mergeCell ref="B174:C174"/>
    <mergeCell ref="B177:C177"/>
    <mergeCell ref="D151:D152"/>
    <mergeCell ref="D153:D154"/>
    <mergeCell ref="D158:D159"/>
    <mergeCell ref="B160:C160"/>
    <mergeCell ref="B161:B162"/>
    <mergeCell ref="B165:C165"/>
    <mergeCell ref="D155:D157"/>
    <mergeCell ref="B189:B190"/>
    <mergeCell ref="B192:C192"/>
    <mergeCell ref="B193:B197"/>
    <mergeCell ref="B198:C198"/>
    <mergeCell ref="B199:B200"/>
    <mergeCell ref="B202:C202"/>
    <mergeCell ref="B179:C179"/>
    <mergeCell ref="B181:C181"/>
    <mergeCell ref="B183:C183"/>
    <mergeCell ref="B185:C185"/>
    <mergeCell ref="B186:B187"/>
    <mergeCell ref="B188:C188"/>
    <mergeCell ref="B215:C215"/>
    <mergeCell ref="B217:C217"/>
    <mergeCell ref="B219:C219"/>
    <mergeCell ref="B220:B223"/>
    <mergeCell ref="C220:C221"/>
    <mergeCell ref="B224:C224"/>
    <mergeCell ref="B203:B206"/>
    <mergeCell ref="C203:C204"/>
    <mergeCell ref="D205:D206"/>
    <mergeCell ref="B207:C207"/>
    <mergeCell ref="B211:C211"/>
    <mergeCell ref="B213:C213"/>
    <mergeCell ref="B239:C239"/>
    <mergeCell ref="B242:C242"/>
    <mergeCell ref="B243:C243"/>
    <mergeCell ref="B226:C226"/>
    <mergeCell ref="C227:C230"/>
    <mergeCell ref="B231:C231"/>
    <mergeCell ref="B233:C233"/>
    <mergeCell ref="B235:C235"/>
    <mergeCell ref="B238:C238"/>
    <mergeCell ref="B261:C261"/>
    <mergeCell ref="B263:C263"/>
    <mergeCell ref="B265:C265"/>
    <mergeCell ref="B266:B267"/>
    <mergeCell ref="C266:C267"/>
    <mergeCell ref="B268:C268"/>
    <mergeCell ref="B246:C246"/>
    <mergeCell ref="B248:C248"/>
    <mergeCell ref="B250:C250"/>
    <mergeCell ref="B257:C257"/>
    <mergeCell ref="B283:B285"/>
    <mergeCell ref="B286:C286"/>
    <mergeCell ref="B289:C289"/>
    <mergeCell ref="B291:C291"/>
    <mergeCell ref="B293:C293"/>
    <mergeCell ref="B295:C295"/>
    <mergeCell ref="B270:C270"/>
    <mergeCell ref="B271:B274"/>
    <mergeCell ref="B275:C275"/>
    <mergeCell ref="B278:C278"/>
    <mergeCell ref="B280:C280"/>
    <mergeCell ref="B282:C282"/>
    <mergeCell ref="B327:B329"/>
    <mergeCell ref="B307:C307"/>
    <mergeCell ref="B309:C309"/>
    <mergeCell ref="B311:C311"/>
    <mergeCell ref="B313:C313"/>
    <mergeCell ref="B314:B317"/>
    <mergeCell ref="B318:C318"/>
    <mergeCell ref="B298:C298"/>
    <mergeCell ref="B299:B301"/>
    <mergeCell ref="B302:C302"/>
    <mergeCell ref="B305:C305"/>
    <mergeCell ref="B79:C79"/>
    <mergeCell ref="B83:C83"/>
    <mergeCell ref="A353:C353"/>
    <mergeCell ref="A355:C355"/>
    <mergeCell ref="A356:C356"/>
    <mergeCell ref="C374:F374"/>
    <mergeCell ref="C392:F392"/>
    <mergeCell ref="B342:C342"/>
    <mergeCell ref="A346:A348"/>
    <mergeCell ref="B346:C346"/>
    <mergeCell ref="B348:C348"/>
    <mergeCell ref="A349:C349"/>
    <mergeCell ref="A352:C352"/>
    <mergeCell ref="B330:C330"/>
    <mergeCell ref="B332:C332"/>
    <mergeCell ref="B334:C334"/>
    <mergeCell ref="B337:C337"/>
    <mergeCell ref="B339:C339"/>
    <mergeCell ref="B341:C341"/>
    <mergeCell ref="B320:C320"/>
    <mergeCell ref="B321:B323"/>
    <mergeCell ref="C321:C323"/>
    <mergeCell ref="B324:C324"/>
    <mergeCell ref="B326:C326"/>
  </mergeCells>
  <printOptions horizontalCentered="1"/>
  <pageMargins left="0.51181102362204722" right="0.31496062992125984" top="0.35433070866141736" bottom="0.55118110236220474" header="0.31496062992125984" footer="0.31496062992125984"/>
  <pageSetup paperSize="9" scale="90" fitToHeight="0" orientation="portrait" r:id="rId1"/>
  <headerFooter>
    <oddFooter>Strona &amp;P z &amp;N</oddFooter>
  </headerFooter>
  <rowBreaks count="8" manualBreakCount="8">
    <brk id="37" max="8" man="1"/>
    <brk id="68" max="8" man="1"/>
    <brk id="98" max="8" man="1"/>
    <brk id="128" max="8" man="1"/>
    <brk id="187" max="8" man="1"/>
    <brk id="263" max="8" man="1"/>
    <brk id="295" max="8" man="1"/>
    <brk id="32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B2534-2A6F-44E6-A8E3-2B2736BD983E}">
  <sheetPr>
    <pageSetUpPr fitToPage="1"/>
  </sheetPr>
  <dimension ref="A1:EJ1827"/>
  <sheetViews>
    <sheetView view="pageBreakPreview" topLeftCell="A1789" zoomScale="115" zoomScaleNormal="115" zoomScaleSheetLayoutView="115" workbookViewId="0">
      <selection activeCell="BM1798" sqref="BM1798"/>
    </sheetView>
  </sheetViews>
  <sheetFormatPr defaultRowHeight="12.75"/>
  <cols>
    <col min="1" max="1" width="7" style="526" customWidth="1"/>
    <col min="2" max="2" width="8" style="526" customWidth="1"/>
    <col min="3" max="3" width="10.5703125" style="526" customWidth="1"/>
    <col min="4" max="4" width="62" style="526" customWidth="1"/>
    <col min="5" max="5" width="19.85546875" style="5736" customWidth="1"/>
    <col min="6" max="6" width="13.28515625" style="523" hidden="1" customWidth="1"/>
    <col min="7" max="12" width="13.28515625" style="5649" hidden="1" customWidth="1"/>
    <col min="13" max="13" width="9.140625" style="5658" hidden="1" customWidth="1"/>
    <col min="14" max="14" width="10.28515625" style="5650" hidden="1" customWidth="1"/>
    <col min="15" max="15" width="9.140625" style="5650" hidden="1" customWidth="1"/>
    <col min="16" max="16" width="11.42578125" style="5650" hidden="1" customWidth="1"/>
    <col min="17" max="17" width="13.5703125" style="5659" hidden="1" customWidth="1"/>
    <col min="18" max="18" width="10.7109375" style="5650" hidden="1" customWidth="1"/>
    <col min="19" max="19" width="9.140625" style="5650" hidden="1" customWidth="1"/>
    <col min="20" max="20" width="10.28515625" style="5650" hidden="1" customWidth="1"/>
    <col min="21" max="21" width="11" style="5650" hidden="1" customWidth="1"/>
    <col min="22" max="22" width="12" style="5650" hidden="1" customWidth="1"/>
    <col min="23" max="23" width="9.140625" style="5650" hidden="1" customWidth="1"/>
    <col min="24" max="24" width="12.5703125" style="5650" hidden="1" customWidth="1"/>
    <col min="25" max="25" width="11.42578125" style="5650" hidden="1" customWidth="1"/>
    <col min="26" max="26" width="13" style="5650" hidden="1" customWidth="1"/>
    <col min="27" max="27" width="10.28515625" style="5650" hidden="1" customWidth="1"/>
    <col min="28" max="28" width="11.85546875" style="5650" hidden="1" customWidth="1"/>
    <col min="29" max="29" width="13.42578125" style="5650" hidden="1" customWidth="1"/>
    <col min="30" max="30" width="11.28515625" style="5650" hidden="1" customWidth="1"/>
    <col min="31" max="31" width="10.5703125" style="5650" hidden="1" customWidth="1"/>
    <col min="32" max="32" width="10.42578125" style="5659" hidden="1" customWidth="1"/>
    <col min="33" max="33" width="11.42578125" style="5651" hidden="1" customWidth="1"/>
    <col min="34" max="34" width="9.140625" style="5651" hidden="1" customWidth="1"/>
    <col min="35" max="35" width="11.85546875" style="5651" hidden="1" customWidth="1"/>
    <col min="36" max="36" width="14" style="5651" hidden="1" customWidth="1"/>
    <col min="37" max="38" width="9.140625" style="5651" hidden="1" customWidth="1"/>
    <col min="39" max="39" width="17.7109375" style="526" hidden="1" customWidth="1"/>
    <col min="40" max="40" width="9.140625" style="526" hidden="1" customWidth="1"/>
    <col min="41" max="41" width="10.28515625" style="526" hidden="1" customWidth="1"/>
    <col min="42" max="43" width="9.140625" style="526" hidden="1" customWidth="1"/>
    <col min="44" max="61" width="0" style="526" hidden="1" customWidth="1"/>
    <col min="62" max="16384" width="9.140625" style="526"/>
  </cols>
  <sheetData>
    <row r="1" spans="1:38" ht="13.5" customHeight="1">
      <c r="A1" s="522"/>
      <c r="B1" s="522"/>
      <c r="C1" s="522"/>
      <c r="D1" s="6501" t="s">
        <v>1214</v>
      </c>
      <c r="E1" s="6501"/>
      <c r="G1" s="523"/>
      <c r="H1" s="523"/>
      <c r="I1" s="523"/>
      <c r="J1" s="523"/>
      <c r="K1" s="523"/>
      <c r="L1" s="523"/>
      <c r="M1" s="524"/>
      <c r="N1" s="524"/>
      <c r="O1" s="524"/>
      <c r="P1" s="524"/>
      <c r="Q1" s="524"/>
      <c r="R1" s="524"/>
      <c r="S1" s="524"/>
      <c r="T1" s="524"/>
      <c r="U1" s="524"/>
      <c r="V1" s="524"/>
      <c r="W1" s="524"/>
      <c r="X1" s="524"/>
      <c r="Y1" s="524"/>
      <c r="Z1" s="524"/>
      <c r="AA1" s="524"/>
      <c r="AB1" s="524"/>
      <c r="AC1" s="524"/>
      <c r="AD1" s="524"/>
      <c r="AE1" s="524"/>
      <c r="AF1" s="524"/>
      <c r="AG1" s="525"/>
      <c r="AH1" s="525"/>
      <c r="AI1" s="525"/>
      <c r="AJ1" s="525"/>
      <c r="AK1" s="525"/>
      <c r="AL1" s="525"/>
    </row>
    <row r="2" spans="1:38" ht="7.5" customHeight="1">
      <c r="A2" s="522"/>
      <c r="B2" s="522"/>
      <c r="C2" s="522"/>
      <c r="D2" s="6501"/>
      <c r="E2" s="6501"/>
      <c r="G2" s="523"/>
      <c r="H2" s="523"/>
      <c r="I2" s="523"/>
      <c r="J2" s="523"/>
      <c r="K2" s="523"/>
      <c r="L2" s="523"/>
      <c r="M2" s="524"/>
      <c r="N2" s="524"/>
      <c r="O2" s="524"/>
      <c r="P2" s="524"/>
      <c r="Q2" s="524"/>
      <c r="R2" s="524"/>
      <c r="S2" s="524"/>
      <c r="T2" s="524"/>
      <c r="U2" s="524"/>
      <c r="V2" s="524"/>
      <c r="W2" s="524"/>
      <c r="X2" s="524"/>
      <c r="Y2" s="524"/>
      <c r="Z2" s="524"/>
      <c r="AA2" s="524"/>
      <c r="AB2" s="524"/>
      <c r="AC2" s="524"/>
      <c r="AD2" s="524"/>
      <c r="AE2" s="524"/>
      <c r="AF2" s="524"/>
      <c r="AG2" s="525"/>
      <c r="AH2" s="525"/>
      <c r="AI2" s="525"/>
      <c r="AJ2" s="525"/>
      <c r="AK2" s="525"/>
      <c r="AL2" s="525"/>
    </row>
    <row r="3" spans="1:38" ht="37.5" customHeight="1">
      <c r="A3" s="522"/>
      <c r="B3" s="522"/>
      <c r="C3" s="522"/>
      <c r="D3" s="6501"/>
      <c r="E3" s="6501"/>
      <c r="G3" s="523"/>
      <c r="H3" s="523"/>
      <c r="I3" s="523"/>
      <c r="J3" s="523"/>
      <c r="K3" s="523"/>
      <c r="L3" s="523"/>
      <c r="M3" s="524"/>
      <c r="N3" s="524"/>
      <c r="O3" s="524"/>
      <c r="P3" s="524"/>
      <c r="Q3" s="524"/>
      <c r="R3" s="524"/>
      <c r="S3" s="524"/>
      <c r="T3" s="524"/>
      <c r="U3" s="524"/>
      <c r="V3" s="524"/>
      <c r="W3" s="524"/>
      <c r="X3" s="524"/>
      <c r="Y3" s="524"/>
      <c r="Z3" s="524"/>
      <c r="AA3" s="524"/>
      <c r="AB3" s="524"/>
      <c r="AC3" s="524"/>
      <c r="AD3" s="524"/>
      <c r="AE3" s="524"/>
      <c r="AF3" s="524"/>
      <c r="AG3" s="525"/>
      <c r="AH3" s="525"/>
      <c r="AI3" s="525"/>
      <c r="AJ3" s="525"/>
      <c r="AK3" s="525"/>
      <c r="AL3" s="525"/>
    </row>
    <row r="4" spans="1:38" ht="52.5" customHeight="1">
      <c r="A4" s="6502" t="s">
        <v>547</v>
      </c>
      <c r="B4" s="6502"/>
      <c r="C4" s="6502"/>
      <c r="D4" s="6502"/>
      <c r="E4" s="6502"/>
      <c r="G4" s="523"/>
      <c r="H4" s="523"/>
      <c r="I4" s="523"/>
      <c r="J4" s="523"/>
      <c r="K4" s="523"/>
      <c r="L4" s="523"/>
      <c r="M4" s="524"/>
      <c r="N4" s="524"/>
      <c r="O4" s="524"/>
      <c r="P4" s="524"/>
      <c r="Q4" s="524"/>
      <c r="R4" s="524"/>
      <c r="S4" s="524"/>
      <c r="T4" s="524"/>
      <c r="U4" s="524"/>
      <c r="V4" s="524"/>
      <c r="W4" s="524"/>
      <c r="X4" s="524"/>
      <c r="Y4" s="524"/>
      <c r="Z4" s="524"/>
      <c r="AA4" s="524"/>
      <c r="AB4" s="524"/>
      <c r="AC4" s="524"/>
      <c r="AD4" s="524"/>
      <c r="AE4" s="524"/>
      <c r="AF4" s="524"/>
      <c r="AG4" s="525"/>
      <c r="AH4" s="525"/>
      <c r="AI4" s="525"/>
      <c r="AJ4" s="525"/>
      <c r="AK4" s="525"/>
      <c r="AL4" s="525"/>
    </row>
    <row r="5" spans="1:38" s="531" customFormat="1" ht="13.5" customHeight="1" thickBot="1">
      <c r="A5" s="522"/>
      <c r="B5" s="522"/>
      <c r="C5" s="522"/>
      <c r="D5" s="522"/>
      <c r="E5" s="527" t="s">
        <v>0</v>
      </c>
      <c r="F5" s="528"/>
      <c r="G5" s="528"/>
      <c r="H5" s="528"/>
      <c r="I5" s="528"/>
      <c r="J5" s="528"/>
      <c r="K5" s="528"/>
      <c r="L5" s="528"/>
      <c r="M5" s="529"/>
      <c r="N5" s="529"/>
      <c r="O5" s="529"/>
      <c r="P5" s="529"/>
      <c r="Q5" s="529"/>
      <c r="R5" s="529"/>
      <c r="S5" s="529"/>
      <c r="T5" s="529"/>
      <c r="U5" s="529"/>
      <c r="V5" s="529"/>
      <c r="W5" s="529"/>
      <c r="X5" s="529"/>
      <c r="Y5" s="529"/>
      <c r="Z5" s="529"/>
      <c r="AA5" s="529"/>
      <c r="AB5" s="529"/>
      <c r="AC5" s="529"/>
      <c r="AD5" s="529"/>
      <c r="AE5" s="529"/>
      <c r="AF5" s="529"/>
      <c r="AG5" s="530"/>
      <c r="AH5" s="530"/>
      <c r="AI5" s="530"/>
      <c r="AJ5" s="530"/>
      <c r="AK5" s="530"/>
      <c r="AL5" s="530"/>
    </row>
    <row r="6" spans="1:38" ht="70.5" customHeight="1" thickBot="1">
      <c r="A6" s="532" t="s">
        <v>1</v>
      </c>
      <c r="B6" s="533" t="s">
        <v>272</v>
      </c>
      <c r="C6" s="534" t="s">
        <v>4</v>
      </c>
      <c r="D6" s="535" t="s">
        <v>548</v>
      </c>
      <c r="E6" s="536" t="s">
        <v>549</v>
      </c>
      <c r="G6" s="523"/>
      <c r="H6" s="523"/>
      <c r="I6" s="523"/>
      <c r="J6" s="523"/>
      <c r="K6" s="523"/>
      <c r="L6" s="523"/>
      <c r="M6" s="524"/>
      <c r="N6" s="524"/>
      <c r="O6" s="524"/>
      <c r="P6" s="524"/>
      <c r="Q6" s="524"/>
      <c r="R6" s="537"/>
      <c r="S6" s="537"/>
      <c r="T6" s="537"/>
      <c r="U6" s="537"/>
      <c r="V6" s="537"/>
      <c r="W6" s="537"/>
      <c r="X6" s="537"/>
      <c r="Y6" s="537"/>
      <c r="Z6" s="537"/>
      <c r="AA6" s="537"/>
      <c r="AB6" s="537"/>
      <c r="AC6" s="537"/>
      <c r="AD6" s="537"/>
      <c r="AE6" s="537"/>
      <c r="AF6" s="538"/>
      <c r="AG6" s="525"/>
      <c r="AH6" s="525"/>
      <c r="AI6" s="525"/>
      <c r="AJ6" s="525"/>
      <c r="AK6" s="525"/>
      <c r="AL6" s="525"/>
    </row>
    <row r="7" spans="1:38" ht="15" customHeight="1" thickBot="1">
      <c r="A7" s="539" t="s">
        <v>5</v>
      </c>
      <c r="B7" s="540" t="s">
        <v>6</v>
      </c>
      <c r="C7" s="541" t="s">
        <v>7</v>
      </c>
      <c r="D7" s="539" t="s">
        <v>8</v>
      </c>
      <c r="E7" s="542" t="s">
        <v>9</v>
      </c>
      <c r="G7" s="523"/>
      <c r="H7" s="523"/>
      <c r="I7" s="523"/>
      <c r="J7" s="523"/>
      <c r="K7" s="523"/>
      <c r="L7" s="523"/>
      <c r="M7" s="524"/>
      <c r="N7" s="524"/>
      <c r="O7" s="524"/>
      <c r="P7" s="524"/>
      <c r="Q7" s="524"/>
      <c r="R7" s="543" t="s">
        <v>550</v>
      </c>
      <c r="S7" s="543" t="s">
        <v>551</v>
      </c>
      <c r="T7" s="543" t="s">
        <v>552</v>
      </c>
      <c r="U7" s="543" t="s">
        <v>553</v>
      </c>
      <c r="V7" s="543" t="s">
        <v>554</v>
      </c>
      <c r="W7" s="543" t="s">
        <v>555</v>
      </c>
      <c r="X7" s="543" t="s">
        <v>556</v>
      </c>
      <c r="Y7" s="543" t="s">
        <v>557</v>
      </c>
      <c r="Z7" s="543" t="s">
        <v>558</v>
      </c>
      <c r="AA7" s="543" t="s">
        <v>559</v>
      </c>
      <c r="AB7" s="543" t="s">
        <v>560</v>
      </c>
      <c r="AC7" s="544" t="s">
        <v>561</v>
      </c>
      <c r="AD7" s="544" t="s">
        <v>562</v>
      </c>
      <c r="AE7" s="544" t="s">
        <v>563</v>
      </c>
      <c r="AF7" s="545" t="s">
        <v>564</v>
      </c>
      <c r="AG7" s="544" t="s">
        <v>565</v>
      </c>
      <c r="AH7" s="544" t="s">
        <v>566</v>
      </c>
      <c r="AI7" s="544" t="s">
        <v>567</v>
      </c>
      <c r="AJ7" s="544" t="s">
        <v>568</v>
      </c>
      <c r="AK7" s="544"/>
      <c r="AL7" s="525"/>
    </row>
    <row r="8" spans="1:38" ht="17.100000000000001" customHeight="1" thickBot="1">
      <c r="A8" s="546" t="s">
        <v>10</v>
      </c>
      <c r="B8" s="547"/>
      <c r="C8" s="548"/>
      <c r="D8" s="549" t="s">
        <v>569</v>
      </c>
      <c r="E8" s="550">
        <f>SUM(E9,E48,E79,E120,E95)</f>
        <v>59391054</v>
      </c>
      <c r="G8" s="523"/>
      <c r="H8" s="523"/>
      <c r="I8" s="523"/>
      <c r="J8" s="523"/>
      <c r="K8" s="523"/>
      <c r="L8" s="523"/>
      <c r="M8" s="524"/>
      <c r="N8" s="524"/>
      <c r="O8" s="524"/>
      <c r="P8" s="524"/>
      <c r="Q8" s="524"/>
      <c r="R8" s="543"/>
      <c r="S8" s="543"/>
      <c r="T8" s="543"/>
      <c r="U8" s="543"/>
      <c r="V8" s="543"/>
      <c r="W8" s="543"/>
      <c r="X8" s="543"/>
      <c r="Y8" s="543"/>
      <c r="Z8" s="543"/>
      <c r="AA8" s="543"/>
      <c r="AB8" s="543"/>
      <c r="AC8" s="543"/>
      <c r="AD8" s="543"/>
      <c r="AE8" s="543"/>
      <c r="AF8" s="551"/>
      <c r="AG8" s="525"/>
      <c r="AH8" s="525"/>
      <c r="AI8" s="525"/>
      <c r="AJ8" s="525"/>
      <c r="AK8" s="525"/>
      <c r="AL8" s="525"/>
    </row>
    <row r="9" spans="1:38" ht="17.100000000000001" customHeight="1" thickBot="1">
      <c r="A9" s="552"/>
      <c r="B9" s="553" t="s">
        <v>12</v>
      </c>
      <c r="C9" s="554"/>
      <c r="D9" s="555" t="s">
        <v>570</v>
      </c>
      <c r="E9" s="556">
        <f>E10+E44</f>
        <v>23062869</v>
      </c>
      <c r="G9" s="544" t="s">
        <v>571</v>
      </c>
      <c r="H9" s="544" t="s">
        <v>572</v>
      </c>
      <c r="I9" s="544" t="s">
        <v>573</v>
      </c>
      <c r="J9" s="544" t="s">
        <v>574</v>
      </c>
      <c r="K9" s="544" t="s">
        <v>575</v>
      </c>
      <c r="L9" s="544" t="s">
        <v>576</v>
      </c>
      <c r="M9" s="544" t="s">
        <v>577</v>
      </c>
      <c r="N9" s="544" t="s">
        <v>578</v>
      </c>
      <c r="O9" s="544" t="s">
        <v>579</v>
      </c>
      <c r="P9" s="544" t="s">
        <v>580</v>
      </c>
      <c r="Q9" s="545" t="s">
        <v>581</v>
      </c>
      <c r="R9" s="543"/>
      <c r="S9" s="543"/>
      <c r="T9" s="543"/>
      <c r="U9" s="543"/>
      <c r="V9" s="543"/>
      <c r="W9" s="543"/>
      <c r="X9" s="543"/>
      <c r="Y9" s="543"/>
      <c r="Z9" s="543"/>
      <c r="AA9" s="543"/>
      <c r="AB9" s="543"/>
      <c r="AC9" s="543"/>
      <c r="AD9" s="543"/>
      <c r="AE9" s="543"/>
      <c r="AF9" s="551"/>
      <c r="AG9" s="525"/>
      <c r="AH9" s="525"/>
      <c r="AI9" s="525"/>
      <c r="AJ9" s="525"/>
      <c r="AK9" s="525"/>
      <c r="AL9" s="525"/>
    </row>
    <row r="10" spans="1:38" ht="17.100000000000001" customHeight="1">
      <c r="A10" s="552"/>
      <c r="B10" s="6503"/>
      <c r="C10" s="6504" t="s">
        <v>582</v>
      </c>
      <c r="D10" s="6504"/>
      <c r="E10" s="557">
        <f>E11+E41</f>
        <v>21912869</v>
      </c>
      <c r="F10" s="523">
        <f>SUM(G10:AJ10)</f>
        <v>0</v>
      </c>
      <c r="G10" s="544"/>
      <c r="H10" s="544"/>
      <c r="I10" s="544"/>
      <c r="J10" s="544"/>
      <c r="K10" s="544"/>
      <c r="L10" s="544"/>
      <c r="M10" s="558"/>
      <c r="N10" s="543"/>
      <c r="O10" s="543"/>
      <c r="P10" s="543"/>
      <c r="Q10" s="551"/>
      <c r="R10" s="543"/>
      <c r="S10" s="543"/>
      <c r="T10" s="543"/>
      <c r="U10" s="543"/>
      <c r="V10" s="543"/>
      <c r="W10" s="543"/>
      <c r="X10" s="543"/>
      <c r="Y10" s="543"/>
      <c r="Z10" s="543"/>
      <c r="AA10" s="543"/>
      <c r="AB10" s="543"/>
      <c r="AC10" s="543"/>
      <c r="AD10" s="543"/>
      <c r="AE10" s="543"/>
      <c r="AF10" s="551"/>
      <c r="AG10" s="525"/>
      <c r="AH10" s="525"/>
      <c r="AI10" s="525"/>
      <c r="AJ10" s="525"/>
      <c r="AK10" s="525"/>
      <c r="AL10" s="525"/>
    </row>
    <row r="11" spans="1:38" ht="17.100000000000001" customHeight="1">
      <c r="A11" s="552"/>
      <c r="B11" s="6503"/>
      <c r="C11" s="6505" t="s">
        <v>583</v>
      </c>
      <c r="D11" s="6505"/>
      <c r="E11" s="559">
        <f>E12+E20</f>
        <v>21672769</v>
      </c>
      <c r="F11" s="523">
        <f t="shared" ref="F11:F74" si="0">SUM(G11:AJ11)</f>
        <v>0</v>
      </c>
      <c r="G11" s="560"/>
      <c r="H11" s="560"/>
      <c r="I11" s="560"/>
      <c r="J11" s="560"/>
      <c r="K11" s="560"/>
      <c r="L11" s="560"/>
      <c r="M11" s="561"/>
      <c r="N11" s="562"/>
      <c r="O11" s="562"/>
      <c r="P11" s="562"/>
      <c r="Q11" s="563"/>
      <c r="R11" s="562"/>
      <c r="S11" s="562"/>
      <c r="T11" s="562"/>
      <c r="U11" s="562"/>
      <c r="V11" s="562"/>
      <c r="W11" s="562"/>
      <c r="X11" s="562"/>
      <c r="Y11" s="562"/>
      <c r="Z11" s="562"/>
      <c r="AA11" s="562"/>
      <c r="AB11" s="562"/>
      <c r="AC11" s="562"/>
      <c r="AD11" s="562"/>
      <c r="AE11" s="562"/>
      <c r="AF11" s="563"/>
      <c r="AG11" s="564"/>
      <c r="AH11" s="564"/>
      <c r="AI11" s="564"/>
      <c r="AJ11" s="564"/>
      <c r="AK11" s="564"/>
      <c r="AL11" s="564"/>
    </row>
    <row r="12" spans="1:38" ht="17.100000000000001" customHeight="1">
      <c r="A12" s="552"/>
      <c r="B12" s="6503"/>
      <c r="C12" s="6506" t="s">
        <v>584</v>
      </c>
      <c r="D12" s="6506"/>
      <c r="E12" s="565">
        <f>SUM(E13:E18)</f>
        <v>16875287</v>
      </c>
      <c r="F12" s="523">
        <f t="shared" si="0"/>
        <v>0</v>
      </c>
      <c r="G12" s="566"/>
      <c r="H12" s="566"/>
      <c r="I12" s="566"/>
      <c r="J12" s="566"/>
      <c r="K12" s="566"/>
      <c r="L12" s="566"/>
      <c r="M12" s="567"/>
      <c r="N12" s="568"/>
      <c r="O12" s="568"/>
      <c r="P12" s="568"/>
      <c r="Q12" s="569"/>
      <c r="R12" s="568"/>
      <c r="S12" s="568"/>
      <c r="T12" s="568"/>
      <c r="U12" s="568"/>
      <c r="V12" s="568"/>
      <c r="W12" s="568"/>
      <c r="X12" s="568"/>
      <c r="Y12" s="568"/>
      <c r="Z12" s="568"/>
      <c r="AA12" s="568"/>
      <c r="AB12" s="568"/>
      <c r="AC12" s="568"/>
      <c r="AD12" s="568"/>
      <c r="AE12" s="568"/>
      <c r="AF12" s="569"/>
      <c r="AG12" s="570"/>
      <c r="AH12" s="570"/>
      <c r="AI12" s="570"/>
      <c r="AJ12" s="570"/>
      <c r="AK12" s="570"/>
      <c r="AL12" s="570"/>
    </row>
    <row r="13" spans="1:38" ht="17.100000000000001" customHeight="1">
      <c r="A13" s="552"/>
      <c r="B13" s="571"/>
      <c r="C13" s="572" t="s">
        <v>585</v>
      </c>
      <c r="D13" s="573" t="s">
        <v>586</v>
      </c>
      <c r="E13" s="574">
        <f>F13</f>
        <v>13032073</v>
      </c>
      <c r="F13" s="523">
        <f>SUM(G13:AJ13)</f>
        <v>13032073</v>
      </c>
      <c r="G13" s="575"/>
      <c r="H13" s="575"/>
      <c r="I13" s="575"/>
      <c r="J13" s="575"/>
      <c r="K13" s="575"/>
      <c r="L13" s="575"/>
      <c r="M13" s="576"/>
      <c r="N13" s="577"/>
      <c r="O13" s="577"/>
      <c r="P13" s="577"/>
      <c r="Q13" s="578"/>
      <c r="R13" s="577"/>
      <c r="S13" s="577"/>
      <c r="T13" s="577">
        <v>13032073</v>
      </c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8"/>
      <c r="AG13" s="579"/>
      <c r="AH13" s="579"/>
      <c r="AI13" s="579"/>
      <c r="AJ13" s="579"/>
      <c r="AK13" s="579"/>
      <c r="AL13" s="579"/>
    </row>
    <row r="14" spans="1:38" ht="17.100000000000001" customHeight="1">
      <c r="A14" s="552"/>
      <c r="B14" s="571"/>
      <c r="C14" s="580" t="s">
        <v>587</v>
      </c>
      <c r="D14" s="581" t="s">
        <v>588</v>
      </c>
      <c r="E14" s="582">
        <f t="shared" ref="E14:E18" si="1">F14</f>
        <v>979846</v>
      </c>
      <c r="F14" s="523">
        <f t="shared" si="0"/>
        <v>979846</v>
      </c>
      <c r="G14" s="583"/>
      <c r="H14" s="583"/>
      <c r="I14" s="583"/>
      <c r="J14" s="583"/>
      <c r="K14" s="583"/>
      <c r="L14" s="583"/>
      <c r="M14" s="584"/>
      <c r="N14" s="585"/>
      <c r="O14" s="585"/>
      <c r="P14" s="585"/>
      <c r="Q14" s="586"/>
      <c r="R14" s="585"/>
      <c r="S14" s="585"/>
      <c r="T14" s="585">
        <v>979846</v>
      </c>
      <c r="U14" s="585"/>
      <c r="V14" s="585"/>
      <c r="W14" s="585"/>
      <c r="X14" s="585"/>
      <c r="Y14" s="585"/>
      <c r="Z14" s="585"/>
      <c r="AA14" s="585"/>
      <c r="AB14" s="585"/>
      <c r="AC14" s="585"/>
      <c r="AD14" s="585"/>
      <c r="AE14" s="585"/>
      <c r="AF14" s="586"/>
      <c r="AG14" s="587"/>
      <c r="AH14" s="587"/>
      <c r="AI14" s="587"/>
      <c r="AJ14" s="587"/>
      <c r="AK14" s="587"/>
      <c r="AL14" s="587"/>
    </row>
    <row r="15" spans="1:38" ht="17.100000000000001" customHeight="1">
      <c r="A15" s="552"/>
      <c r="B15" s="571"/>
      <c r="C15" s="588" t="s">
        <v>589</v>
      </c>
      <c r="D15" s="589" t="s">
        <v>590</v>
      </c>
      <c r="E15" s="590">
        <f t="shared" si="1"/>
        <v>2355010</v>
      </c>
      <c r="F15" s="523">
        <f t="shared" si="0"/>
        <v>2355010</v>
      </c>
      <c r="G15" s="591"/>
      <c r="H15" s="591"/>
      <c r="I15" s="591"/>
      <c r="J15" s="591"/>
      <c r="K15" s="591"/>
      <c r="L15" s="591"/>
      <c r="M15" s="592"/>
      <c r="N15" s="593"/>
      <c r="O15" s="593"/>
      <c r="P15" s="593"/>
      <c r="Q15" s="594"/>
      <c r="R15" s="593"/>
      <c r="S15" s="593"/>
      <c r="T15" s="593">
        <v>2355010</v>
      </c>
      <c r="U15" s="593"/>
      <c r="V15" s="593"/>
      <c r="W15" s="593"/>
      <c r="X15" s="593"/>
      <c r="Y15" s="593"/>
      <c r="Z15" s="593"/>
      <c r="AA15" s="593"/>
      <c r="AB15" s="593"/>
      <c r="AC15" s="593"/>
      <c r="AD15" s="593"/>
      <c r="AE15" s="593"/>
      <c r="AF15" s="594"/>
      <c r="AG15" s="595"/>
      <c r="AH15" s="595"/>
      <c r="AI15" s="595"/>
      <c r="AJ15" s="595"/>
      <c r="AK15" s="595"/>
      <c r="AL15" s="595"/>
    </row>
    <row r="16" spans="1:38" ht="15.75" customHeight="1">
      <c r="A16" s="552"/>
      <c r="B16" s="571"/>
      <c r="C16" s="596" t="s">
        <v>591</v>
      </c>
      <c r="D16" s="597" t="s">
        <v>592</v>
      </c>
      <c r="E16" s="598">
        <f t="shared" si="1"/>
        <v>312317</v>
      </c>
      <c r="F16" s="523">
        <f t="shared" si="0"/>
        <v>312317</v>
      </c>
      <c r="G16" s="599"/>
      <c r="H16" s="599"/>
      <c r="I16" s="599"/>
      <c r="J16" s="599"/>
      <c r="K16" s="599"/>
      <c r="L16" s="599"/>
      <c r="M16" s="600"/>
      <c r="N16" s="601"/>
      <c r="O16" s="601"/>
      <c r="P16" s="601"/>
      <c r="Q16" s="602"/>
      <c r="R16" s="601"/>
      <c r="S16" s="601"/>
      <c r="T16" s="601">
        <v>312317</v>
      </c>
      <c r="U16" s="601"/>
      <c r="V16" s="601"/>
      <c r="W16" s="601"/>
      <c r="X16" s="601"/>
      <c r="Y16" s="601"/>
      <c r="Z16" s="601"/>
      <c r="AA16" s="601"/>
      <c r="AB16" s="601"/>
      <c r="AC16" s="601"/>
      <c r="AD16" s="601"/>
      <c r="AE16" s="601"/>
      <c r="AF16" s="602"/>
      <c r="AG16" s="603"/>
      <c r="AH16" s="603"/>
      <c r="AI16" s="603"/>
      <c r="AJ16" s="603"/>
      <c r="AK16" s="603"/>
      <c r="AL16" s="603"/>
    </row>
    <row r="17" spans="1:38" ht="17.100000000000001" customHeight="1">
      <c r="A17" s="552"/>
      <c r="B17" s="571"/>
      <c r="C17" s="604" t="s">
        <v>593</v>
      </c>
      <c r="D17" s="605" t="s">
        <v>594</v>
      </c>
      <c r="E17" s="606">
        <f t="shared" si="1"/>
        <v>100000</v>
      </c>
      <c r="F17" s="523">
        <f>SUM(G17:AJ17)</f>
        <v>100000</v>
      </c>
      <c r="G17" s="607"/>
      <c r="H17" s="607"/>
      <c r="I17" s="607"/>
      <c r="J17" s="607"/>
      <c r="K17" s="607"/>
      <c r="L17" s="607"/>
      <c r="M17" s="608"/>
      <c r="N17" s="609"/>
      <c r="O17" s="609"/>
      <c r="P17" s="609"/>
      <c r="Q17" s="610"/>
      <c r="R17" s="609"/>
      <c r="S17" s="609"/>
      <c r="T17" s="609">
        <v>100000</v>
      </c>
      <c r="U17" s="609"/>
      <c r="V17" s="609"/>
      <c r="W17" s="609"/>
      <c r="X17" s="609"/>
      <c r="Y17" s="609"/>
      <c r="Z17" s="609"/>
      <c r="AA17" s="609"/>
      <c r="AB17" s="609"/>
      <c r="AC17" s="609"/>
      <c r="AD17" s="609"/>
      <c r="AE17" s="609"/>
      <c r="AF17" s="610"/>
      <c r="AG17" s="611"/>
      <c r="AH17" s="611"/>
      <c r="AI17" s="611"/>
      <c r="AJ17" s="611"/>
      <c r="AK17" s="611"/>
      <c r="AL17" s="611"/>
    </row>
    <row r="18" spans="1:38" ht="17.100000000000001" customHeight="1">
      <c r="A18" s="552"/>
      <c r="B18" s="571"/>
      <c r="C18" s="612" t="s">
        <v>595</v>
      </c>
      <c r="D18" s="613" t="s">
        <v>596</v>
      </c>
      <c r="E18" s="614">
        <f t="shared" si="1"/>
        <v>96041</v>
      </c>
      <c r="F18" s="523">
        <f t="shared" si="0"/>
        <v>96041</v>
      </c>
      <c r="G18" s="615"/>
      <c r="H18" s="615"/>
      <c r="I18" s="615"/>
      <c r="J18" s="615"/>
      <c r="K18" s="615"/>
      <c r="L18" s="615"/>
      <c r="M18" s="616"/>
      <c r="N18" s="617"/>
      <c r="O18" s="617"/>
      <c r="P18" s="617"/>
      <c r="Q18" s="618"/>
      <c r="R18" s="617"/>
      <c r="S18" s="617"/>
      <c r="T18" s="617">
        <v>96041</v>
      </c>
      <c r="U18" s="617"/>
      <c r="V18" s="617"/>
      <c r="W18" s="617"/>
      <c r="X18" s="617"/>
      <c r="Y18" s="617"/>
      <c r="Z18" s="617"/>
      <c r="AA18" s="617"/>
      <c r="AB18" s="617"/>
      <c r="AC18" s="617"/>
      <c r="AD18" s="617"/>
      <c r="AE18" s="617"/>
      <c r="AF18" s="618"/>
      <c r="AG18" s="619"/>
      <c r="AH18" s="619"/>
      <c r="AI18" s="619"/>
      <c r="AJ18" s="619"/>
      <c r="AK18" s="619"/>
      <c r="AL18" s="619"/>
    </row>
    <row r="19" spans="1:38" ht="17.100000000000001" customHeight="1">
      <c r="A19" s="552"/>
      <c r="B19" s="571"/>
      <c r="C19" s="620"/>
      <c r="D19" s="621"/>
      <c r="E19" s="622"/>
      <c r="F19" s="523">
        <f t="shared" si="0"/>
        <v>0</v>
      </c>
      <c r="G19" s="623"/>
      <c r="H19" s="623"/>
      <c r="I19" s="623"/>
      <c r="J19" s="623"/>
      <c r="K19" s="623"/>
      <c r="L19" s="623"/>
      <c r="M19" s="624"/>
      <c r="N19" s="625"/>
      <c r="O19" s="625"/>
      <c r="P19" s="625"/>
      <c r="Q19" s="626"/>
      <c r="R19" s="625"/>
      <c r="S19" s="625"/>
      <c r="T19" s="625"/>
      <c r="U19" s="625"/>
      <c r="V19" s="625"/>
      <c r="W19" s="625"/>
      <c r="X19" s="625"/>
      <c r="Y19" s="625"/>
      <c r="Z19" s="625"/>
      <c r="AA19" s="625"/>
      <c r="AB19" s="625"/>
      <c r="AC19" s="625"/>
      <c r="AD19" s="625"/>
      <c r="AE19" s="625"/>
      <c r="AF19" s="626"/>
      <c r="AG19" s="627"/>
      <c r="AH19" s="627"/>
      <c r="AI19" s="627"/>
      <c r="AJ19" s="627"/>
      <c r="AK19" s="627"/>
      <c r="AL19" s="627"/>
    </row>
    <row r="20" spans="1:38" ht="17.100000000000001" customHeight="1">
      <c r="A20" s="552"/>
      <c r="B20" s="571"/>
      <c r="C20" s="6492" t="s">
        <v>597</v>
      </c>
      <c r="D20" s="6493"/>
      <c r="E20" s="628">
        <f>SUM(E21:E39)</f>
        <v>4797482</v>
      </c>
      <c r="F20" s="523">
        <f t="shared" si="0"/>
        <v>0</v>
      </c>
      <c r="G20" s="629"/>
      <c r="H20" s="629"/>
      <c r="I20" s="629"/>
      <c r="J20" s="629"/>
      <c r="K20" s="629"/>
      <c r="L20" s="629"/>
      <c r="M20" s="630"/>
      <c r="N20" s="631"/>
      <c r="O20" s="631"/>
      <c r="P20" s="631"/>
      <c r="Q20" s="632"/>
      <c r="R20" s="631"/>
      <c r="S20" s="631"/>
      <c r="T20" s="631"/>
      <c r="U20" s="631"/>
      <c r="V20" s="631"/>
      <c r="W20" s="631"/>
      <c r="X20" s="631"/>
      <c r="Y20" s="631"/>
      <c r="Z20" s="631"/>
      <c r="AA20" s="631"/>
      <c r="AB20" s="631"/>
      <c r="AC20" s="631"/>
      <c r="AD20" s="631"/>
      <c r="AE20" s="631"/>
      <c r="AF20" s="632"/>
      <c r="AG20" s="633"/>
      <c r="AH20" s="633"/>
      <c r="AI20" s="633"/>
      <c r="AJ20" s="633"/>
      <c r="AK20" s="633"/>
      <c r="AL20" s="633"/>
    </row>
    <row r="21" spans="1:38" ht="17.100000000000001" customHeight="1">
      <c r="A21" s="552"/>
      <c r="B21" s="571"/>
      <c r="C21" s="634" t="s">
        <v>598</v>
      </c>
      <c r="D21" s="635" t="s">
        <v>599</v>
      </c>
      <c r="E21" s="636">
        <f>F21</f>
        <v>265000</v>
      </c>
      <c r="F21" s="523">
        <f t="shared" si="0"/>
        <v>265000</v>
      </c>
      <c r="G21" s="623"/>
      <c r="H21" s="623"/>
      <c r="I21" s="623"/>
      <c r="J21" s="623"/>
      <c r="K21" s="623"/>
      <c r="L21" s="623"/>
      <c r="M21" s="630"/>
      <c r="N21" s="625"/>
      <c r="O21" s="625"/>
      <c r="P21" s="625"/>
      <c r="Q21" s="626"/>
      <c r="R21" s="625"/>
      <c r="S21" s="625"/>
      <c r="T21" s="625">
        <v>265000</v>
      </c>
      <c r="U21" s="625"/>
      <c r="V21" s="625"/>
      <c r="W21" s="625"/>
      <c r="X21" s="625"/>
      <c r="Y21" s="625"/>
      <c r="Z21" s="625"/>
      <c r="AA21" s="625"/>
      <c r="AB21" s="625"/>
      <c r="AC21" s="625"/>
      <c r="AD21" s="625"/>
      <c r="AE21" s="625"/>
      <c r="AF21" s="626"/>
      <c r="AG21" s="627"/>
      <c r="AH21" s="627"/>
      <c r="AI21" s="627"/>
      <c r="AJ21" s="627"/>
      <c r="AK21" s="627"/>
      <c r="AL21" s="627"/>
    </row>
    <row r="22" spans="1:38" ht="17.100000000000001" customHeight="1">
      <c r="A22" s="552"/>
      <c r="B22" s="571"/>
      <c r="C22" s="634" t="s">
        <v>600</v>
      </c>
      <c r="D22" s="635" t="s">
        <v>601</v>
      </c>
      <c r="E22" s="636">
        <f t="shared" ref="E22:E39" si="2">F22</f>
        <v>1224900</v>
      </c>
      <c r="F22" s="523">
        <f t="shared" si="0"/>
        <v>1224900</v>
      </c>
      <c r="G22" s="623"/>
      <c r="H22" s="623"/>
      <c r="I22" s="623"/>
      <c r="J22" s="623"/>
      <c r="K22" s="623"/>
      <c r="L22" s="623"/>
      <c r="M22" s="630"/>
      <c r="N22" s="625"/>
      <c r="O22" s="625"/>
      <c r="P22" s="625"/>
      <c r="Q22" s="626"/>
      <c r="R22" s="625"/>
      <c r="S22" s="625"/>
      <c r="T22" s="625">
        <v>1224900</v>
      </c>
      <c r="U22" s="625"/>
      <c r="V22" s="625"/>
      <c r="W22" s="625"/>
      <c r="X22" s="625"/>
      <c r="Y22" s="625"/>
      <c r="Z22" s="625"/>
      <c r="AA22" s="625"/>
      <c r="AB22" s="625"/>
      <c r="AC22" s="625"/>
      <c r="AD22" s="625"/>
      <c r="AE22" s="625"/>
      <c r="AF22" s="626"/>
      <c r="AG22" s="627"/>
      <c r="AH22" s="627"/>
      <c r="AI22" s="627"/>
      <c r="AJ22" s="627"/>
      <c r="AK22" s="627"/>
      <c r="AL22" s="627"/>
    </row>
    <row r="23" spans="1:38" ht="17.100000000000001" customHeight="1">
      <c r="A23" s="552"/>
      <c r="B23" s="571"/>
      <c r="C23" s="634" t="s">
        <v>602</v>
      </c>
      <c r="D23" s="635" t="s">
        <v>603</v>
      </c>
      <c r="E23" s="636">
        <f t="shared" si="2"/>
        <v>7500</v>
      </c>
      <c r="F23" s="523">
        <f t="shared" si="0"/>
        <v>7500</v>
      </c>
      <c r="G23" s="623"/>
      <c r="H23" s="623"/>
      <c r="I23" s="623"/>
      <c r="J23" s="623"/>
      <c r="K23" s="623"/>
      <c r="L23" s="623"/>
      <c r="M23" s="630"/>
      <c r="N23" s="625"/>
      <c r="O23" s="625"/>
      <c r="P23" s="625"/>
      <c r="Q23" s="626"/>
      <c r="R23" s="625"/>
      <c r="S23" s="625"/>
      <c r="T23" s="625">
        <v>7500</v>
      </c>
      <c r="U23" s="625"/>
      <c r="V23" s="625"/>
      <c r="W23" s="625"/>
      <c r="X23" s="625"/>
      <c r="Y23" s="625"/>
      <c r="Z23" s="625"/>
      <c r="AA23" s="625"/>
      <c r="AB23" s="625"/>
      <c r="AC23" s="625"/>
      <c r="AD23" s="625"/>
      <c r="AE23" s="625"/>
      <c r="AF23" s="626"/>
      <c r="AG23" s="627"/>
      <c r="AH23" s="627"/>
      <c r="AI23" s="627"/>
      <c r="AJ23" s="627"/>
      <c r="AK23" s="627"/>
      <c r="AL23" s="627"/>
    </row>
    <row r="24" spans="1:38" ht="17.100000000000001" customHeight="1">
      <c r="A24" s="552"/>
      <c r="B24" s="571"/>
      <c r="C24" s="634" t="s">
        <v>604</v>
      </c>
      <c r="D24" s="635" t="s">
        <v>605</v>
      </c>
      <c r="E24" s="636">
        <f t="shared" si="2"/>
        <v>419700</v>
      </c>
      <c r="F24" s="523">
        <f t="shared" si="0"/>
        <v>419700</v>
      </c>
      <c r="G24" s="623"/>
      <c r="H24" s="623"/>
      <c r="I24" s="623"/>
      <c r="J24" s="623"/>
      <c r="K24" s="623"/>
      <c r="L24" s="623"/>
      <c r="M24" s="630"/>
      <c r="N24" s="625"/>
      <c r="O24" s="625"/>
      <c r="P24" s="625"/>
      <c r="Q24" s="626"/>
      <c r="R24" s="625"/>
      <c r="S24" s="625"/>
      <c r="T24" s="625">
        <v>419700</v>
      </c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6"/>
      <c r="AG24" s="627"/>
      <c r="AH24" s="627"/>
      <c r="AI24" s="627"/>
      <c r="AJ24" s="627"/>
      <c r="AK24" s="627"/>
      <c r="AL24" s="627"/>
    </row>
    <row r="25" spans="1:38" ht="17.100000000000001" customHeight="1">
      <c r="A25" s="552"/>
      <c r="B25" s="571"/>
      <c r="C25" s="634" t="s">
        <v>606</v>
      </c>
      <c r="D25" s="635" t="s">
        <v>607</v>
      </c>
      <c r="E25" s="636">
        <f t="shared" si="2"/>
        <v>416300</v>
      </c>
      <c r="F25" s="523">
        <f t="shared" si="0"/>
        <v>416300</v>
      </c>
      <c r="G25" s="623"/>
      <c r="H25" s="623"/>
      <c r="I25" s="623"/>
      <c r="J25" s="623"/>
      <c r="K25" s="623"/>
      <c r="L25" s="623"/>
      <c r="M25" s="630"/>
      <c r="N25" s="625"/>
      <c r="O25" s="625"/>
      <c r="P25" s="625"/>
      <c r="Q25" s="626"/>
      <c r="R25" s="625"/>
      <c r="S25" s="625"/>
      <c r="T25" s="625">
        <v>416300</v>
      </c>
      <c r="U25" s="625"/>
      <c r="V25" s="625"/>
      <c r="W25" s="625"/>
      <c r="X25" s="625"/>
      <c r="Y25" s="625"/>
      <c r="Z25" s="625"/>
      <c r="AA25" s="625"/>
      <c r="AB25" s="625"/>
      <c r="AC25" s="625"/>
      <c r="AD25" s="625"/>
      <c r="AE25" s="625"/>
      <c r="AF25" s="626"/>
      <c r="AG25" s="627"/>
      <c r="AH25" s="627"/>
      <c r="AI25" s="627"/>
      <c r="AJ25" s="627"/>
      <c r="AK25" s="627"/>
      <c r="AL25" s="627"/>
    </row>
    <row r="26" spans="1:38" ht="17.100000000000001" customHeight="1">
      <c r="A26" s="552"/>
      <c r="B26" s="571"/>
      <c r="C26" s="634" t="s">
        <v>608</v>
      </c>
      <c r="D26" s="635" t="s">
        <v>609</v>
      </c>
      <c r="E26" s="636">
        <f t="shared" si="2"/>
        <v>20000</v>
      </c>
      <c r="F26" s="523">
        <f t="shared" si="0"/>
        <v>20000</v>
      </c>
      <c r="G26" s="623"/>
      <c r="H26" s="623"/>
      <c r="I26" s="623"/>
      <c r="J26" s="623"/>
      <c r="K26" s="623"/>
      <c r="L26" s="623"/>
      <c r="M26" s="630"/>
      <c r="N26" s="625"/>
      <c r="O26" s="625"/>
      <c r="P26" s="625"/>
      <c r="Q26" s="626"/>
      <c r="R26" s="625"/>
      <c r="S26" s="625"/>
      <c r="T26" s="625">
        <v>20000</v>
      </c>
      <c r="U26" s="625"/>
      <c r="V26" s="625"/>
      <c r="W26" s="625"/>
      <c r="X26" s="625"/>
      <c r="Y26" s="625"/>
      <c r="Z26" s="625"/>
      <c r="AA26" s="625"/>
      <c r="AB26" s="625"/>
      <c r="AC26" s="625"/>
      <c r="AD26" s="625"/>
      <c r="AE26" s="625"/>
      <c r="AF26" s="626"/>
      <c r="AG26" s="627"/>
      <c r="AH26" s="627"/>
      <c r="AI26" s="627"/>
      <c r="AJ26" s="627"/>
      <c r="AK26" s="627"/>
      <c r="AL26" s="627"/>
    </row>
    <row r="27" spans="1:38" ht="17.100000000000001" customHeight="1">
      <c r="A27" s="552"/>
      <c r="B27" s="571"/>
      <c r="C27" s="634" t="s">
        <v>610</v>
      </c>
      <c r="D27" s="635" t="s">
        <v>611</v>
      </c>
      <c r="E27" s="636">
        <f t="shared" si="2"/>
        <v>962150</v>
      </c>
      <c r="F27" s="523">
        <f t="shared" si="0"/>
        <v>962150</v>
      </c>
      <c r="G27" s="623"/>
      <c r="H27" s="623"/>
      <c r="I27" s="623"/>
      <c r="J27" s="623"/>
      <c r="K27" s="623"/>
      <c r="L27" s="623"/>
      <c r="M27" s="630"/>
      <c r="N27" s="625"/>
      <c r="O27" s="625"/>
      <c r="P27" s="625"/>
      <c r="Q27" s="626"/>
      <c r="R27" s="625"/>
      <c r="S27" s="625"/>
      <c r="T27" s="625">
        <v>962150</v>
      </c>
      <c r="U27" s="625"/>
      <c r="V27" s="625"/>
      <c r="W27" s="625"/>
      <c r="X27" s="625"/>
      <c r="Y27" s="625"/>
      <c r="Z27" s="625"/>
      <c r="AA27" s="625"/>
      <c r="AB27" s="625"/>
      <c r="AC27" s="625"/>
      <c r="AD27" s="625"/>
      <c r="AE27" s="625"/>
      <c r="AF27" s="626"/>
      <c r="AG27" s="627"/>
      <c r="AH27" s="627"/>
      <c r="AI27" s="627"/>
      <c r="AJ27" s="627"/>
      <c r="AK27" s="627"/>
      <c r="AL27" s="627"/>
    </row>
    <row r="28" spans="1:38" ht="16.5" customHeight="1">
      <c r="A28" s="552"/>
      <c r="B28" s="571"/>
      <c r="C28" s="634" t="s">
        <v>612</v>
      </c>
      <c r="D28" s="635" t="s">
        <v>613</v>
      </c>
      <c r="E28" s="636">
        <f t="shared" si="2"/>
        <v>50600</v>
      </c>
      <c r="F28" s="523">
        <f t="shared" si="0"/>
        <v>50600</v>
      </c>
      <c r="G28" s="623"/>
      <c r="H28" s="623"/>
      <c r="I28" s="623"/>
      <c r="J28" s="623"/>
      <c r="K28" s="623"/>
      <c r="L28" s="623"/>
      <c r="M28" s="630"/>
      <c r="N28" s="625"/>
      <c r="O28" s="625"/>
      <c r="P28" s="625"/>
      <c r="Q28" s="626"/>
      <c r="R28" s="625"/>
      <c r="S28" s="625"/>
      <c r="T28" s="625">
        <v>50600</v>
      </c>
      <c r="U28" s="625"/>
      <c r="V28" s="625"/>
      <c r="W28" s="625"/>
      <c r="X28" s="625"/>
      <c r="Y28" s="625"/>
      <c r="Z28" s="625"/>
      <c r="AA28" s="625"/>
      <c r="AB28" s="625"/>
      <c r="AC28" s="625"/>
      <c r="AD28" s="625"/>
      <c r="AE28" s="625"/>
      <c r="AF28" s="626"/>
      <c r="AG28" s="627"/>
      <c r="AH28" s="627"/>
      <c r="AI28" s="627"/>
      <c r="AJ28" s="627"/>
      <c r="AK28" s="627"/>
      <c r="AL28" s="627"/>
    </row>
    <row r="29" spans="1:38" ht="16.5" customHeight="1">
      <c r="A29" s="552"/>
      <c r="B29" s="571"/>
      <c r="C29" s="634" t="s">
        <v>614</v>
      </c>
      <c r="D29" s="635" t="s">
        <v>615</v>
      </c>
      <c r="E29" s="636">
        <f t="shared" si="2"/>
        <v>30000</v>
      </c>
      <c r="F29" s="523">
        <f t="shared" si="0"/>
        <v>30000</v>
      </c>
      <c r="G29" s="623"/>
      <c r="H29" s="623"/>
      <c r="I29" s="623"/>
      <c r="J29" s="623"/>
      <c r="K29" s="623"/>
      <c r="L29" s="623"/>
      <c r="M29" s="630"/>
      <c r="N29" s="625"/>
      <c r="O29" s="625"/>
      <c r="P29" s="625"/>
      <c r="Q29" s="626"/>
      <c r="R29" s="625"/>
      <c r="S29" s="625"/>
      <c r="T29" s="625">
        <v>30000</v>
      </c>
      <c r="U29" s="625"/>
      <c r="V29" s="625"/>
      <c r="W29" s="625"/>
      <c r="X29" s="625"/>
      <c r="Y29" s="625"/>
      <c r="Z29" s="625"/>
      <c r="AA29" s="625"/>
      <c r="AB29" s="625"/>
      <c r="AC29" s="625"/>
      <c r="AD29" s="625"/>
      <c r="AE29" s="625"/>
      <c r="AF29" s="626"/>
      <c r="AG29" s="627"/>
      <c r="AH29" s="627"/>
      <c r="AI29" s="627"/>
      <c r="AJ29" s="627"/>
      <c r="AK29" s="627"/>
      <c r="AL29" s="627"/>
    </row>
    <row r="30" spans="1:38" ht="27.75" customHeight="1">
      <c r="A30" s="552"/>
      <c r="B30" s="571"/>
      <c r="C30" s="634" t="s">
        <v>616</v>
      </c>
      <c r="D30" s="635" t="s">
        <v>617</v>
      </c>
      <c r="E30" s="636">
        <f t="shared" si="2"/>
        <v>448300</v>
      </c>
      <c r="F30" s="523">
        <f t="shared" si="0"/>
        <v>448300</v>
      </c>
      <c r="G30" s="623"/>
      <c r="H30" s="623"/>
      <c r="I30" s="623"/>
      <c r="J30" s="623"/>
      <c r="K30" s="623"/>
      <c r="L30" s="623"/>
      <c r="M30" s="630"/>
      <c r="N30" s="625"/>
      <c r="O30" s="625"/>
      <c r="P30" s="625"/>
      <c r="Q30" s="626"/>
      <c r="R30" s="625"/>
      <c r="S30" s="625"/>
      <c r="T30" s="625">
        <v>448300</v>
      </c>
      <c r="U30" s="625"/>
      <c r="V30" s="625"/>
      <c r="W30" s="625"/>
      <c r="X30" s="625"/>
      <c r="Y30" s="625"/>
      <c r="Z30" s="625"/>
      <c r="AA30" s="625"/>
      <c r="AB30" s="625"/>
      <c r="AC30" s="625"/>
      <c r="AD30" s="625"/>
      <c r="AE30" s="625"/>
      <c r="AF30" s="626"/>
      <c r="AG30" s="627"/>
      <c r="AH30" s="627"/>
      <c r="AI30" s="627"/>
      <c r="AJ30" s="627"/>
      <c r="AK30" s="627"/>
      <c r="AL30" s="627"/>
    </row>
    <row r="31" spans="1:38" ht="17.100000000000001" customHeight="1">
      <c r="A31" s="552"/>
      <c r="B31" s="571"/>
      <c r="C31" s="634" t="s">
        <v>618</v>
      </c>
      <c r="D31" s="635" t="s">
        <v>619</v>
      </c>
      <c r="E31" s="636">
        <f t="shared" si="2"/>
        <v>10000</v>
      </c>
      <c r="F31" s="523">
        <f t="shared" si="0"/>
        <v>10000</v>
      </c>
      <c r="G31" s="623"/>
      <c r="H31" s="623"/>
      <c r="I31" s="623"/>
      <c r="J31" s="623"/>
      <c r="K31" s="623"/>
      <c r="L31" s="623"/>
      <c r="M31" s="630"/>
      <c r="N31" s="625"/>
      <c r="O31" s="625"/>
      <c r="P31" s="625"/>
      <c r="Q31" s="626"/>
      <c r="R31" s="625"/>
      <c r="S31" s="625"/>
      <c r="T31" s="625">
        <v>10000</v>
      </c>
      <c r="U31" s="625"/>
      <c r="V31" s="625"/>
      <c r="W31" s="625"/>
      <c r="X31" s="625"/>
      <c r="Y31" s="625"/>
      <c r="Z31" s="625"/>
      <c r="AA31" s="625"/>
      <c r="AB31" s="625"/>
      <c r="AC31" s="625"/>
      <c r="AD31" s="625"/>
      <c r="AE31" s="625"/>
      <c r="AF31" s="626"/>
      <c r="AG31" s="627"/>
      <c r="AH31" s="627"/>
      <c r="AI31" s="627"/>
      <c r="AJ31" s="627"/>
      <c r="AK31" s="627"/>
      <c r="AL31" s="627"/>
    </row>
    <row r="32" spans="1:38" ht="17.100000000000001" customHeight="1">
      <c r="A32" s="552"/>
      <c r="B32" s="571"/>
      <c r="C32" s="634" t="s">
        <v>620</v>
      </c>
      <c r="D32" s="635" t="s">
        <v>621</v>
      </c>
      <c r="E32" s="636">
        <f t="shared" si="2"/>
        <v>5000</v>
      </c>
      <c r="F32" s="523">
        <f t="shared" si="0"/>
        <v>5000</v>
      </c>
      <c r="G32" s="623"/>
      <c r="H32" s="623"/>
      <c r="I32" s="623"/>
      <c r="J32" s="623"/>
      <c r="K32" s="623"/>
      <c r="L32" s="623"/>
      <c r="M32" s="630"/>
      <c r="N32" s="625"/>
      <c r="O32" s="625"/>
      <c r="P32" s="625"/>
      <c r="Q32" s="626"/>
      <c r="R32" s="625"/>
      <c r="S32" s="625"/>
      <c r="T32" s="625">
        <v>5000</v>
      </c>
      <c r="U32" s="625"/>
      <c r="V32" s="625"/>
      <c r="W32" s="625"/>
      <c r="X32" s="625"/>
      <c r="Y32" s="625"/>
      <c r="Z32" s="625"/>
      <c r="AA32" s="625"/>
      <c r="AB32" s="625"/>
      <c r="AC32" s="625"/>
      <c r="AD32" s="625"/>
      <c r="AE32" s="625"/>
      <c r="AF32" s="626"/>
      <c r="AG32" s="627"/>
      <c r="AH32" s="627"/>
      <c r="AI32" s="627"/>
      <c r="AJ32" s="627"/>
      <c r="AK32" s="627"/>
      <c r="AL32" s="627"/>
    </row>
    <row r="33" spans="1:38" ht="17.100000000000001" customHeight="1">
      <c r="A33" s="552"/>
      <c r="B33" s="571"/>
      <c r="C33" s="634" t="s">
        <v>622</v>
      </c>
      <c r="D33" s="635" t="s">
        <v>623</v>
      </c>
      <c r="E33" s="636">
        <f t="shared" si="2"/>
        <v>321968</v>
      </c>
      <c r="F33" s="523">
        <f t="shared" si="0"/>
        <v>321968</v>
      </c>
      <c r="G33" s="623"/>
      <c r="H33" s="623"/>
      <c r="I33" s="623"/>
      <c r="J33" s="623"/>
      <c r="K33" s="623"/>
      <c r="L33" s="623"/>
      <c r="M33" s="630"/>
      <c r="N33" s="625"/>
      <c r="O33" s="625"/>
      <c r="P33" s="625"/>
      <c r="Q33" s="626"/>
      <c r="R33" s="625"/>
      <c r="S33" s="625"/>
      <c r="T33" s="625">
        <v>321968</v>
      </c>
      <c r="U33" s="625"/>
      <c r="V33" s="625"/>
      <c r="W33" s="625"/>
      <c r="X33" s="625"/>
      <c r="Y33" s="625"/>
      <c r="Z33" s="625"/>
      <c r="AA33" s="625"/>
      <c r="AB33" s="625"/>
      <c r="AC33" s="625"/>
      <c r="AD33" s="625"/>
      <c r="AE33" s="625"/>
      <c r="AF33" s="626"/>
      <c r="AG33" s="627"/>
      <c r="AH33" s="627"/>
      <c r="AI33" s="627"/>
      <c r="AJ33" s="627"/>
      <c r="AK33" s="627"/>
      <c r="AL33" s="627"/>
    </row>
    <row r="34" spans="1:38" ht="17.100000000000001" customHeight="1">
      <c r="A34" s="552"/>
      <c r="B34" s="571"/>
      <c r="C34" s="634" t="s">
        <v>624</v>
      </c>
      <c r="D34" s="635" t="s">
        <v>625</v>
      </c>
      <c r="E34" s="636">
        <f t="shared" si="2"/>
        <v>325000</v>
      </c>
      <c r="F34" s="523">
        <f t="shared" si="0"/>
        <v>325000</v>
      </c>
      <c r="G34" s="623"/>
      <c r="H34" s="623"/>
      <c r="I34" s="623"/>
      <c r="J34" s="623"/>
      <c r="K34" s="623"/>
      <c r="L34" s="623"/>
      <c r="M34" s="630"/>
      <c r="N34" s="625"/>
      <c r="O34" s="625"/>
      <c r="P34" s="625"/>
      <c r="Q34" s="626"/>
      <c r="R34" s="625"/>
      <c r="S34" s="625"/>
      <c r="T34" s="625">
        <v>325000</v>
      </c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6"/>
      <c r="AG34" s="627"/>
      <c r="AH34" s="627"/>
      <c r="AI34" s="627"/>
      <c r="AJ34" s="627"/>
      <c r="AK34" s="627"/>
      <c r="AL34" s="627"/>
    </row>
    <row r="35" spans="1:38" ht="17.100000000000001" customHeight="1">
      <c r="A35" s="552"/>
      <c r="B35" s="571"/>
      <c r="C35" s="637" t="s">
        <v>626</v>
      </c>
      <c r="D35" s="638" t="s">
        <v>627</v>
      </c>
      <c r="E35" s="636">
        <f t="shared" si="2"/>
        <v>15000</v>
      </c>
      <c r="F35" s="523">
        <f t="shared" si="0"/>
        <v>15000</v>
      </c>
      <c r="G35" s="623"/>
      <c r="H35" s="623"/>
      <c r="I35" s="623"/>
      <c r="J35" s="623"/>
      <c r="K35" s="623"/>
      <c r="L35" s="623"/>
      <c r="M35" s="630"/>
      <c r="N35" s="625"/>
      <c r="O35" s="625"/>
      <c r="P35" s="625"/>
      <c r="Q35" s="626"/>
      <c r="R35" s="625"/>
      <c r="S35" s="625"/>
      <c r="T35" s="625">
        <v>15000</v>
      </c>
      <c r="U35" s="625"/>
      <c r="V35" s="625"/>
      <c r="W35" s="625"/>
      <c r="X35" s="625"/>
      <c r="Y35" s="625"/>
      <c r="Z35" s="625"/>
      <c r="AA35" s="625"/>
      <c r="AB35" s="625"/>
      <c r="AC35" s="625"/>
      <c r="AD35" s="625"/>
      <c r="AE35" s="625"/>
      <c r="AF35" s="626"/>
      <c r="AG35" s="627"/>
      <c r="AH35" s="627"/>
      <c r="AI35" s="627"/>
      <c r="AJ35" s="627"/>
      <c r="AK35" s="627"/>
      <c r="AL35" s="627"/>
    </row>
    <row r="36" spans="1:38" ht="17.100000000000001" customHeight="1">
      <c r="A36" s="552"/>
      <c r="B36" s="571"/>
      <c r="C36" s="634" t="s">
        <v>628</v>
      </c>
      <c r="D36" s="635" t="s">
        <v>629</v>
      </c>
      <c r="E36" s="636">
        <f t="shared" si="2"/>
        <v>5000</v>
      </c>
      <c r="F36" s="523">
        <f t="shared" si="0"/>
        <v>5000</v>
      </c>
      <c r="G36" s="623"/>
      <c r="H36" s="623"/>
      <c r="I36" s="623"/>
      <c r="J36" s="623"/>
      <c r="K36" s="623"/>
      <c r="L36" s="623"/>
      <c r="M36" s="630"/>
      <c r="N36" s="625"/>
      <c r="O36" s="625"/>
      <c r="P36" s="625"/>
      <c r="Q36" s="626"/>
      <c r="R36" s="625"/>
      <c r="S36" s="625"/>
      <c r="T36" s="625">
        <v>5000</v>
      </c>
      <c r="U36" s="625"/>
      <c r="V36" s="625"/>
      <c r="W36" s="625"/>
      <c r="X36" s="625"/>
      <c r="Y36" s="625"/>
      <c r="Z36" s="625"/>
      <c r="AA36" s="625"/>
      <c r="AB36" s="625"/>
      <c r="AC36" s="625"/>
      <c r="AD36" s="625"/>
      <c r="AE36" s="625"/>
      <c r="AF36" s="626"/>
      <c r="AG36" s="627"/>
      <c r="AH36" s="627"/>
      <c r="AI36" s="627"/>
      <c r="AJ36" s="627"/>
      <c r="AK36" s="627"/>
      <c r="AL36" s="627"/>
    </row>
    <row r="37" spans="1:38" ht="17.100000000000001" customHeight="1">
      <c r="A37" s="552"/>
      <c r="B37" s="571"/>
      <c r="C37" s="634" t="s">
        <v>630</v>
      </c>
      <c r="D37" s="635" t="s">
        <v>631</v>
      </c>
      <c r="E37" s="636">
        <f t="shared" si="2"/>
        <v>300</v>
      </c>
      <c r="F37" s="523">
        <f t="shared" si="0"/>
        <v>300</v>
      </c>
      <c r="G37" s="623"/>
      <c r="H37" s="623"/>
      <c r="I37" s="623"/>
      <c r="J37" s="623"/>
      <c r="K37" s="623"/>
      <c r="L37" s="623"/>
      <c r="M37" s="630"/>
      <c r="N37" s="625"/>
      <c r="O37" s="625"/>
      <c r="P37" s="625"/>
      <c r="Q37" s="626"/>
      <c r="R37" s="625"/>
      <c r="S37" s="625"/>
      <c r="T37" s="625">
        <v>300</v>
      </c>
      <c r="U37" s="625"/>
      <c r="V37" s="625"/>
      <c r="W37" s="625"/>
      <c r="X37" s="625"/>
      <c r="Y37" s="625"/>
      <c r="Z37" s="625"/>
      <c r="AA37" s="625"/>
      <c r="AB37" s="625"/>
      <c r="AC37" s="625"/>
      <c r="AD37" s="625"/>
      <c r="AE37" s="625"/>
      <c r="AF37" s="626"/>
      <c r="AG37" s="627"/>
      <c r="AH37" s="627"/>
      <c r="AI37" s="627"/>
      <c r="AJ37" s="627"/>
      <c r="AK37" s="627"/>
      <c r="AL37" s="627"/>
    </row>
    <row r="38" spans="1:38" ht="17.100000000000001" customHeight="1">
      <c r="A38" s="552"/>
      <c r="B38" s="571"/>
      <c r="C38" s="634" t="s">
        <v>632</v>
      </c>
      <c r="D38" s="635" t="s">
        <v>633</v>
      </c>
      <c r="E38" s="636">
        <f t="shared" si="2"/>
        <v>1000</v>
      </c>
      <c r="F38" s="523">
        <f t="shared" si="0"/>
        <v>1000</v>
      </c>
      <c r="G38" s="623"/>
      <c r="H38" s="623"/>
      <c r="I38" s="623"/>
      <c r="J38" s="623"/>
      <c r="K38" s="623"/>
      <c r="L38" s="623"/>
      <c r="M38" s="639"/>
      <c r="N38" s="625"/>
      <c r="O38" s="625"/>
      <c r="P38" s="625"/>
      <c r="Q38" s="640"/>
      <c r="R38" s="625"/>
      <c r="S38" s="625"/>
      <c r="T38" s="625">
        <v>1000</v>
      </c>
      <c r="U38" s="625"/>
      <c r="V38" s="625"/>
      <c r="W38" s="625"/>
      <c r="X38" s="625"/>
      <c r="Y38" s="625"/>
      <c r="Z38" s="625"/>
      <c r="AA38" s="625"/>
      <c r="AB38" s="625"/>
      <c r="AC38" s="625"/>
      <c r="AD38" s="625"/>
      <c r="AE38" s="625"/>
      <c r="AF38" s="640"/>
      <c r="AG38" s="627"/>
      <c r="AH38" s="627"/>
      <c r="AI38" s="627"/>
      <c r="AJ38" s="627"/>
      <c r="AK38" s="627"/>
      <c r="AL38" s="627"/>
    </row>
    <row r="39" spans="1:38" ht="16.5" customHeight="1">
      <c r="A39" s="552"/>
      <c r="B39" s="571"/>
      <c r="C39" s="634" t="s">
        <v>634</v>
      </c>
      <c r="D39" s="635" t="s">
        <v>635</v>
      </c>
      <c r="E39" s="636">
        <f t="shared" si="2"/>
        <v>269764</v>
      </c>
      <c r="F39" s="523">
        <f t="shared" si="0"/>
        <v>269764</v>
      </c>
      <c r="G39" s="623"/>
      <c r="H39" s="623"/>
      <c r="I39" s="623"/>
      <c r="J39" s="623"/>
      <c r="K39" s="623"/>
      <c r="L39" s="623"/>
      <c r="M39" s="630"/>
      <c r="N39" s="625"/>
      <c r="O39" s="625"/>
      <c r="P39" s="625"/>
      <c r="Q39" s="626"/>
      <c r="R39" s="625"/>
      <c r="S39" s="625"/>
      <c r="T39" s="625">
        <v>269764</v>
      </c>
      <c r="U39" s="625"/>
      <c r="V39" s="625"/>
      <c r="W39" s="625"/>
      <c r="X39" s="625"/>
      <c r="Y39" s="625"/>
      <c r="Z39" s="625"/>
      <c r="AA39" s="625"/>
      <c r="AB39" s="625"/>
      <c r="AC39" s="625"/>
      <c r="AD39" s="625"/>
      <c r="AE39" s="625"/>
      <c r="AF39" s="626"/>
      <c r="AG39" s="627"/>
      <c r="AH39" s="627"/>
      <c r="AI39" s="627"/>
      <c r="AJ39" s="627"/>
      <c r="AK39" s="627"/>
      <c r="AL39" s="627"/>
    </row>
    <row r="40" spans="1:38" ht="17.100000000000001" customHeight="1">
      <c r="A40" s="552"/>
      <c r="B40" s="571"/>
      <c r="C40" s="6494"/>
      <c r="D40" s="6494"/>
      <c r="E40" s="641"/>
      <c r="F40" s="523">
        <f t="shared" si="0"/>
        <v>0</v>
      </c>
      <c r="G40" s="642"/>
      <c r="H40" s="642"/>
      <c r="I40" s="642"/>
      <c r="J40" s="642"/>
      <c r="K40" s="642"/>
      <c r="L40" s="642"/>
      <c r="M40" s="639"/>
      <c r="N40" s="643"/>
      <c r="O40" s="643"/>
      <c r="P40" s="643"/>
      <c r="Q40" s="640"/>
      <c r="R40" s="643"/>
      <c r="S40" s="643"/>
      <c r="T40" s="643"/>
      <c r="U40" s="643"/>
      <c r="V40" s="643"/>
      <c r="W40" s="643"/>
      <c r="X40" s="643"/>
      <c r="Y40" s="643"/>
      <c r="Z40" s="643"/>
      <c r="AA40" s="643"/>
      <c r="AB40" s="643"/>
      <c r="AC40" s="643"/>
      <c r="AD40" s="643"/>
      <c r="AE40" s="643"/>
      <c r="AF40" s="640"/>
      <c r="AG40" s="644"/>
      <c r="AH40" s="644"/>
      <c r="AI40" s="644"/>
      <c r="AJ40" s="644"/>
      <c r="AK40" s="644"/>
      <c r="AL40" s="644"/>
    </row>
    <row r="41" spans="1:38" ht="17.100000000000001" customHeight="1">
      <c r="A41" s="552"/>
      <c r="B41" s="571"/>
      <c r="C41" s="6495" t="s">
        <v>636</v>
      </c>
      <c r="D41" s="6495"/>
      <c r="E41" s="645">
        <f t="shared" ref="E41" si="3">SUM(E42)</f>
        <v>240100</v>
      </c>
      <c r="F41" s="523">
        <f t="shared" si="0"/>
        <v>0</v>
      </c>
      <c r="G41" s="646"/>
      <c r="H41" s="646"/>
      <c r="I41" s="646"/>
      <c r="J41" s="646"/>
      <c r="K41" s="646"/>
      <c r="L41" s="646"/>
      <c r="M41" s="639"/>
      <c r="N41" s="647"/>
      <c r="O41" s="647"/>
      <c r="P41" s="647"/>
      <c r="Q41" s="640"/>
      <c r="R41" s="647"/>
      <c r="S41" s="647"/>
      <c r="T41" s="647"/>
      <c r="U41" s="647"/>
      <c r="V41" s="647"/>
      <c r="W41" s="647"/>
      <c r="X41" s="647"/>
      <c r="Y41" s="647"/>
      <c r="Z41" s="647"/>
      <c r="AA41" s="647"/>
      <c r="AB41" s="647"/>
      <c r="AC41" s="647"/>
      <c r="AD41" s="647"/>
      <c r="AE41" s="647"/>
      <c r="AF41" s="640"/>
      <c r="AG41" s="648"/>
      <c r="AH41" s="648"/>
      <c r="AI41" s="648"/>
      <c r="AJ41" s="648"/>
      <c r="AK41" s="648"/>
      <c r="AL41" s="648"/>
    </row>
    <row r="42" spans="1:38" ht="17.100000000000001" customHeight="1">
      <c r="A42" s="552"/>
      <c r="B42" s="571"/>
      <c r="C42" s="649" t="s">
        <v>637</v>
      </c>
      <c r="D42" s="650" t="s">
        <v>638</v>
      </c>
      <c r="E42" s="651">
        <f>F42</f>
        <v>240100</v>
      </c>
      <c r="F42" s="523">
        <f t="shared" si="0"/>
        <v>240100</v>
      </c>
      <c r="G42" s="652"/>
      <c r="H42" s="652"/>
      <c r="I42" s="652"/>
      <c r="J42" s="652"/>
      <c r="K42" s="652"/>
      <c r="L42" s="652"/>
      <c r="M42" s="639"/>
      <c r="N42" s="653"/>
      <c r="O42" s="653"/>
      <c r="P42" s="653"/>
      <c r="Q42" s="640"/>
      <c r="R42" s="653"/>
      <c r="S42" s="653"/>
      <c r="T42" s="653">
        <v>240100</v>
      </c>
      <c r="U42" s="653"/>
      <c r="V42" s="653"/>
      <c r="W42" s="653"/>
      <c r="X42" s="653"/>
      <c r="Y42" s="653"/>
      <c r="Z42" s="653"/>
      <c r="AA42" s="653"/>
      <c r="AB42" s="653"/>
      <c r="AC42" s="653"/>
      <c r="AD42" s="653"/>
      <c r="AE42" s="653"/>
      <c r="AF42" s="640"/>
      <c r="AG42" s="654"/>
      <c r="AH42" s="654"/>
      <c r="AI42" s="654"/>
      <c r="AJ42" s="654"/>
      <c r="AK42" s="654"/>
      <c r="AL42" s="654"/>
    </row>
    <row r="43" spans="1:38" ht="17.100000000000001" customHeight="1">
      <c r="A43" s="552"/>
      <c r="B43" s="571"/>
      <c r="C43" s="6496"/>
      <c r="D43" s="6497"/>
      <c r="E43" s="651"/>
      <c r="F43" s="523">
        <f t="shared" si="0"/>
        <v>0</v>
      </c>
      <c r="G43" s="652"/>
      <c r="H43" s="652"/>
      <c r="I43" s="652"/>
      <c r="J43" s="652"/>
      <c r="K43" s="652"/>
      <c r="L43" s="652"/>
      <c r="M43" s="639"/>
      <c r="N43" s="653"/>
      <c r="O43" s="653"/>
      <c r="P43" s="653"/>
      <c r="Q43" s="640"/>
      <c r="R43" s="653"/>
      <c r="S43" s="653"/>
      <c r="T43" s="653"/>
      <c r="U43" s="653"/>
      <c r="V43" s="653"/>
      <c r="W43" s="653"/>
      <c r="X43" s="653"/>
      <c r="Y43" s="653"/>
      <c r="Z43" s="653"/>
      <c r="AA43" s="653"/>
      <c r="AB43" s="653"/>
      <c r="AC43" s="653"/>
      <c r="AD43" s="653"/>
      <c r="AE43" s="653"/>
      <c r="AF43" s="640"/>
      <c r="AG43" s="654"/>
      <c r="AH43" s="654"/>
      <c r="AI43" s="654"/>
      <c r="AJ43" s="654"/>
      <c r="AK43" s="654"/>
      <c r="AL43" s="654"/>
    </row>
    <row r="44" spans="1:38" ht="17.100000000000001" customHeight="1">
      <c r="A44" s="552"/>
      <c r="B44" s="571"/>
      <c r="C44" s="6498" t="s">
        <v>639</v>
      </c>
      <c r="D44" s="6499"/>
      <c r="E44" s="655">
        <f>SUM(E45)</f>
        <v>1150000</v>
      </c>
      <c r="F44" s="523">
        <f t="shared" si="0"/>
        <v>0</v>
      </c>
      <c r="G44" s="656"/>
      <c r="H44" s="656"/>
      <c r="I44" s="656"/>
      <c r="J44" s="656"/>
      <c r="K44" s="656"/>
      <c r="L44" s="656"/>
      <c r="M44" s="639"/>
      <c r="N44" s="657"/>
      <c r="O44" s="657"/>
      <c r="P44" s="657"/>
      <c r="Q44" s="640"/>
      <c r="R44" s="657"/>
      <c r="S44" s="657"/>
      <c r="T44" s="657"/>
      <c r="U44" s="657"/>
      <c r="V44" s="657"/>
      <c r="W44" s="657"/>
      <c r="X44" s="657"/>
      <c r="Y44" s="657"/>
      <c r="Z44" s="657"/>
      <c r="AA44" s="657"/>
      <c r="AB44" s="657"/>
      <c r="AC44" s="657"/>
      <c r="AD44" s="657"/>
      <c r="AE44" s="657"/>
      <c r="AF44" s="640"/>
      <c r="AG44" s="658"/>
      <c r="AH44" s="658"/>
      <c r="AI44" s="658"/>
      <c r="AJ44" s="658"/>
      <c r="AK44" s="658"/>
      <c r="AL44" s="658"/>
    </row>
    <row r="45" spans="1:38" ht="17.100000000000001" customHeight="1">
      <c r="A45" s="552"/>
      <c r="B45" s="571"/>
      <c r="C45" s="6500" t="s">
        <v>640</v>
      </c>
      <c r="D45" s="6500"/>
      <c r="E45" s="659">
        <f t="shared" ref="E45" si="4">SUM(E46:E47)</f>
        <v>1150000</v>
      </c>
      <c r="F45" s="523">
        <f t="shared" si="0"/>
        <v>0</v>
      </c>
      <c r="G45" s="660"/>
      <c r="H45" s="660"/>
      <c r="I45" s="660"/>
      <c r="J45" s="660"/>
      <c r="K45" s="660"/>
      <c r="L45" s="660"/>
      <c r="M45" s="639"/>
      <c r="N45" s="661"/>
      <c r="O45" s="661"/>
      <c r="P45" s="661"/>
      <c r="Q45" s="640"/>
      <c r="R45" s="661"/>
      <c r="S45" s="661"/>
      <c r="T45" s="661"/>
      <c r="U45" s="661"/>
      <c r="V45" s="661"/>
      <c r="W45" s="661"/>
      <c r="X45" s="661"/>
      <c r="Y45" s="661"/>
      <c r="Z45" s="661"/>
      <c r="AA45" s="661"/>
      <c r="AB45" s="661"/>
      <c r="AC45" s="661"/>
      <c r="AD45" s="661"/>
      <c r="AE45" s="661"/>
      <c r="AF45" s="640"/>
      <c r="AG45" s="662"/>
      <c r="AH45" s="662"/>
      <c r="AI45" s="662"/>
      <c r="AJ45" s="662"/>
      <c r="AK45" s="662"/>
      <c r="AL45" s="662"/>
    </row>
    <row r="46" spans="1:38" ht="17.100000000000001" customHeight="1">
      <c r="A46" s="552"/>
      <c r="B46" s="571"/>
      <c r="C46" s="663" t="s">
        <v>641</v>
      </c>
      <c r="D46" s="664" t="s">
        <v>642</v>
      </c>
      <c r="E46" s="665">
        <f>F46</f>
        <v>20000</v>
      </c>
      <c r="F46" s="523">
        <f t="shared" si="0"/>
        <v>20000</v>
      </c>
      <c r="G46" s="660"/>
      <c r="H46" s="660"/>
      <c r="I46" s="660"/>
      <c r="J46" s="660"/>
      <c r="K46" s="660"/>
      <c r="L46" s="660"/>
      <c r="M46" s="666"/>
      <c r="N46" s="661"/>
      <c r="O46" s="661"/>
      <c r="P46" s="661"/>
      <c r="Q46" s="667"/>
      <c r="R46" s="661"/>
      <c r="S46" s="661"/>
      <c r="T46" s="661">
        <v>20000</v>
      </c>
      <c r="U46" s="661"/>
      <c r="V46" s="661"/>
      <c r="W46" s="661"/>
      <c r="X46" s="661"/>
      <c r="Y46" s="661"/>
      <c r="Z46" s="661"/>
      <c r="AA46" s="661"/>
      <c r="AB46" s="661"/>
      <c r="AC46" s="661"/>
      <c r="AD46" s="661"/>
      <c r="AE46" s="661"/>
      <c r="AF46" s="667"/>
      <c r="AG46" s="662"/>
      <c r="AH46" s="662"/>
      <c r="AI46" s="662"/>
      <c r="AJ46" s="662"/>
      <c r="AK46" s="662"/>
      <c r="AL46" s="662"/>
    </row>
    <row r="47" spans="1:38" ht="17.100000000000001" customHeight="1" thickBot="1">
      <c r="A47" s="668"/>
      <c r="B47" s="668"/>
      <c r="C47" s="669" t="s">
        <v>643</v>
      </c>
      <c r="D47" s="670" t="s">
        <v>644</v>
      </c>
      <c r="E47" s="671">
        <f>F47</f>
        <v>1130000</v>
      </c>
      <c r="F47" s="523">
        <f t="shared" si="0"/>
        <v>1130000</v>
      </c>
      <c r="G47" s="660"/>
      <c r="H47" s="660"/>
      <c r="I47" s="660"/>
      <c r="J47" s="660"/>
      <c r="K47" s="660"/>
      <c r="L47" s="660"/>
      <c r="M47" s="666"/>
      <c r="N47" s="661"/>
      <c r="O47" s="661"/>
      <c r="P47" s="661"/>
      <c r="Q47" s="667"/>
      <c r="R47" s="661"/>
      <c r="S47" s="661"/>
      <c r="T47" s="661">
        <v>1130000</v>
      </c>
      <c r="U47" s="661"/>
      <c r="V47" s="661"/>
      <c r="W47" s="661"/>
      <c r="X47" s="661"/>
      <c r="Y47" s="661"/>
      <c r="Z47" s="661"/>
      <c r="AA47" s="661"/>
      <c r="AB47" s="661"/>
      <c r="AC47" s="661"/>
      <c r="AD47" s="661"/>
      <c r="AE47" s="661"/>
      <c r="AF47" s="667"/>
      <c r="AG47" s="662"/>
      <c r="AH47" s="662"/>
      <c r="AI47" s="662"/>
      <c r="AJ47" s="662"/>
      <c r="AK47" s="662"/>
      <c r="AL47" s="662"/>
    </row>
    <row r="48" spans="1:38" ht="17.100000000000001" customHeight="1" thickBot="1">
      <c r="A48" s="552"/>
      <c r="B48" s="672" t="s">
        <v>19</v>
      </c>
      <c r="C48" s="673"/>
      <c r="D48" s="674" t="s">
        <v>645</v>
      </c>
      <c r="E48" s="675">
        <f t="shared" ref="E48:E49" si="5">SUM(E49)</f>
        <v>6600000</v>
      </c>
      <c r="F48" s="523">
        <f t="shared" si="0"/>
        <v>0</v>
      </c>
      <c r="G48" s="660"/>
      <c r="H48" s="660"/>
      <c r="I48" s="660"/>
      <c r="J48" s="660"/>
      <c r="K48" s="660"/>
      <c r="L48" s="660"/>
      <c r="M48" s="666"/>
      <c r="N48" s="661"/>
      <c r="O48" s="661"/>
      <c r="P48" s="661"/>
      <c r="Q48" s="667"/>
      <c r="R48" s="661"/>
      <c r="S48" s="661"/>
      <c r="T48" s="661"/>
      <c r="U48" s="661"/>
      <c r="V48" s="661"/>
      <c r="W48" s="661"/>
      <c r="X48" s="661"/>
      <c r="Y48" s="661"/>
      <c r="Z48" s="661"/>
      <c r="AA48" s="661"/>
      <c r="AB48" s="661"/>
      <c r="AC48" s="661"/>
      <c r="AD48" s="661"/>
      <c r="AE48" s="661"/>
      <c r="AF48" s="667"/>
      <c r="AG48" s="662"/>
      <c r="AH48" s="662"/>
      <c r="AI48" s="662"/>
      <c r="AJ48" s="662"/>
      <c r="AK48" s="662"/>
      <c r="AL48" s="662"/>
    </row>
    <row r="49" spans="1:38" ht="17.100000000000001" customHeight="1">
      <c r="A49" s="552"/>
      <c r="B49" s="676"/>
      <c r="C49" s="6512" t="s">
        <v>582</v>
      </c>
      <c r="D49" s="6513"/>
      <c r="E49" s="677">
        <f t="shared" si="5"/>
        <v>6600000</v>
      </c>
      <c r="F49" s="523">
        <f t="shared" si="0"/>
        <v>0</v>
      </c>
      <c r="G49" s="660"/>
      <c r="H49" s="660"/>
      <c r="I49" s="660"/>
      <c r="J49" s="660"/>
      <c r="K49" s="660"/>
      <c r="L49" s="660"/>
      <c r="M49" s="666"/>
      <c r="N49" s="661"/>
      <c r="O49" s="661"/>
      <c r="P49" s="661"/>
      <c r="Q49" s="667"/>
      <c r="R49" s="661"/>
      <c r="S49" s="661"/>
      <c r="T49" s="661"/>
      <c r="U49" s="661"/>
      <c r="V49" s="661"/>
      <c r="W49" s="661"/>
      <c r="X49" s="661"/>
      <c r="Y49" s="661"/>
      <c r="Z49" s="661"/>
      <c r="AA49" s="661"/>
      <c r="AB49" s="661"/>
      <c r="AC49" s="661"/>
      <c r="AD49" s="661"/>
      <c r="AE49" s="661"/>
      <c r="AF49" s="667"/>
      <c r="AG49" s="662"/>
      <c r="AH49" s="662"/>
      <c r="AI49" s="662"/>
      <c r="AJ49" s="662"/>
      <c r="AK49" s="662"/>
      <c r="AL49" s="662"/>
    </row>
    <row r="50" spans="1:38" ht="17.100000000000001" customHeight="1">
      <c r="A50" s="552"/>
      <c r="B50" s="678"/>
      <c r="C50" s="6516" t="s">
        <v>646</v>
      </c>
      <c r="D50" s="6517"/>
      <c r="E50" s="679">
        <f>SUM(E51:E78)</f>
        <v>6600000</v>
      </c>
      <c r="F50" s="523">
        <f t="shared" si="0"/>
        <v>0</v>
      </c>
      <c r="G50" s="680"/>
      <c r="H50" s="680"/>
      <c r="I50" s="680"/>
      <c r="J50" s="680"/>
      <c r="K50" s="680"/>
      <c r="L50" s="680"/>
      <c r="M50" s="639"/>
      <c r="N50" s="681"/>
      <c r="O50" s="681"/>
      <c r="P50" s="681"/>
      <c r="Q50" s="640"/>
      <c r="R50" s="681"/>
      <c r="S50" s="681"/>
      <c r="T50" s="681"/>
      <c r="U50" s="681"/>
      <c r="V50" s="681"/>
      <c r="W50" s="681"/>
      <c r="X50" s="681"/>
      <c r="Y50" s="681"/>
      <c r="Z50" s="681"/>
      <c r="AA50" s="681"/>
      <c r="AB50" s="681"/>
      <c r="AC50" s="681"/>
      <c r="AD50" s="681"/>
      <c r="AE50" s="681"/>
      <c r="AF50" s="640"/>
      <c r="AG50" s="682"/>
      <c r="AH50" s="682"/>
      <c r="AI50" s="682"/>
      <c r="AJ50" s="682"/>
      <c r="AK50" s="682"/>
      <c r="AL50" s="682"/>
    </row>
    <row r="51" spans="1:38" ht="17.100000000000001" customHeight="1">
      <c r="A51" s="571"/>
      <c r="B51" s="678"/>
      <c r="C51" s="683" t="s">
        <v>647</v>
      </c>
      <c r="D51" s="684" t="s">
        <v>586</v>
      </c>
      <c r="E51" s="685">
        <f t="shared" ref="E51:E78" si="6">F51</f>
        <v>2544620</v>
      </c>
      <c r="F51" s="523">
        <f t="shared" si="0"/>
        <v>2544620</v>
      </c>
      <c r="G51" s="680"/>
      <c r="H51" s="680"/>
      <c r="I51" s="680"/>
      <c r="J51" s="680"/>
      <c r="K51" s="680"/>
      <c r="L51" s="680"/>
      <c r="M51" s="686"/>
      <c r="N51" s="681"/>
      <c r="O51" s="681"/>
      <c r="P51" s="681"/>
      <c r="Q51" s="687"/>
      <c r="R51" s="681"/>
      <c r="S51" s="681"/>
      <c r="T51" s="681"/>
      <c r="U51" s="681"/>
      <c r="V51" s="681"/>
      <c r="W51" s="681"/>
      <c r="X51" s="681">
        <v>2544620</v>
      </c>
      <c r="Y51" s="681"/>
      <c r="Z51" s="681"/>
      <c r="AA51" s="681"/>
      <c r="AB51" s="681"/>
      <c r="AC51" s="681"/>
      <c r="AD51" s="681"/>
      <c r="AE51" s="681"/>
      <c r="AF51" s="687"/>
      <c r="AG51" s="682"/>
      <c r="AH51" s="682"/>
      <c r="AI51" s="682"/>
      <c r="AJ51" s="682"/>
      <c r="AK51" s="682"/>
      <c r="AL51" s="682"/>
    </row>
    <row r="52" spans="1:38" ht="17.100000000000001" customHeight="1">
      <c r="A52" s="552"/>
      <c r="B52" s="678"/>
      <c r="C52" s="688" t="s">
        <v>648</v>
      </c>
      <c r="D52" s="689" t="s">
        <v>586</v>
      </c>
      <c r="E52" s="685">
        <f t="shared" si="6"/>
        <v>1455380</v>
      </c>
      <c r="F52" s="523">
        <f t="shared" si="0"/>
        <v>1455380</v>
      </c>
      <c r="G52" s="680"/>
      <c r="H52" s="680"/>
      <c r="I52" s="680"/>
      <c r="J52" s="680"/>
      <c r="K52" s="680"/>
      <c r="L52" s="680"/>
      <c r="M52" s="686"/>
      <c r="N52" s="681"/>
      <c r="O52" s="681"/>
      <c r="P52" s="681"/>
      <c r="Q52" s="687"/>
      <c r="R52" s="681"/>
      <c r="S52" s="681"/>
      <c r="T52" s="681"/>
      <c r="U52" s="681"/>
      <c r="V52" s="681"/>
      <c r="W52" s="681"/>
      <c r="X52" s="681">
        <v>1455380</v>
      </c>
      <c r="Y52" s="681"/>
      <c r="Z52" s="681"/>
      <c r="AA52" s="681"/>
      <c r="AB52" s="681"/>
      <c r="AC52" s="681"/>
      <c r="AD52" s="681"/>
      <c r="AE52" s="681"/>
      <c r="AF52" s="687"/>
      <c r="AG52" s="682"/>
      <c r="AH52" s="682"/>
      <c r="AI52" s="682"/>
      <c r="AJ52" s="682"/>
      <c r="AK52" s="682"/>
      <c r="AL52" s="682"/>
    </row>
    <row r="53" spans="1:38" ht="17.100000000000001" customHeight="1">
      <c r="A53" s="690"/>
      <c r="B53" s="691"/>
      <c r="C53" s="692" t="s">
        <v>649</v>
      </c>
      <c r="D53" s="693" t="s">
        <v>588</v>
      </c>
      <c r="E53" s="685">
        <f t="shared" si="6"/>
        <v>347420</v>
      </c>
      <c r="F53" s="523">
        <f t="shared" si="0"/>
        <v>347420</v>
      </c>
      <c r="G53" s="680"/>
      <c r="H53" s="680"/>
      <c r="I53" s="680"/>
      <c r="J53" s="680"/>
      <c r="K53" s="680"/>
      <c r="L53" s="680"/>
      <c r="M53" s="686"/>
      <c r="N53" s="681"/>
      <c r="O53" s="681"/>
      <c r="P53" s="681"/>
      <c r="Q53" s="687"/>
      <c r="R53" s="681"/>
      <c r="S53" s="681"/>
      <c r="T53" s="681"/>
      <c r="U53" s="681"/>
      <c r="V53" s="681"/>
      <c r="W53" s="681"/>
      <c r="X53" s="681">
        <v>347420</v>
      </c>
      <c r="Y53" s="681"/>
      <c r="Z53" s="681"/>
      <c r="AA53" s="681"/>
      <c r="AB53" s="681"/>
      <c r="AC53" s="681"/>
      <c r="AD53" s="681"/>
      <c r="AE53" s="681"/>
      <c r="AF53" s="687"/>
      <c r="AG53" s="682"/>
      <c r="AH53" s="682"/>
      <c r="AI53" s="682"/>
      <c r="AJ53" s="682"/>
      <c r="AK53" s="682"/>
      <c r="AL53" s="682"/>
    </row>
    <row r="54" spans="1:38" ht="17.100000000000001" customHeight="1">
      <c r="A54" s="552"/>
      <c r="B54" s="694"/>
      <c r="C54" s="695" t="s">
        <v>650</v>
      </c>
      <c r="D54" s="696" t="s">
        <v>588</v>
      </c>
      <c r="E54" s="685">
        <f t="shared" si="6"/>
        <v>198580</v>
      </c>
      <c r="F54" s="523">
        <f t="shared" si="0"/>
        <v>198580</v>
      </c>
      <c r="G54" s="680"/>
      <c r="H54" s="680"/>
      <c r="I54" s="680"/>
      <c r="J54" s="680"/>
      <c r="K54" s="680"/>
      <c r="L54" s="680"/>
      <c r="M54" s="686"/>
      <c r="N54" s="681"/>
      <c r="O54" s="681"/>
      <c r="P54" s="681"/>
      <c r="Q54" s="687"/>
      <c r="R54" s="681"/>
      <c r="S54" s="681"/>
      <c r="T54" s="681"/>
      <c r="U54" s="681"/>
      <c r="V54" s="681"/>
      <c r="W54" s="681"/>
      <c r="X54" s="681">
        <v>198580</v>
      </c>
      <c r="Y54" s="681"/>
      <c r="Z54" s="681"/>
      <c r="AA54" s="681"/>
      <c r="AB54" s="681"/>
      <c r="AC54" s="681"/>
      <c r="AD54" s="681"/>
      <c r="AE54" s="681"/>
      <c r="AF54" s="687"/>
      <c r="AG54" s="682"/>
      <c r="AH54" s="682"/>
      <c r="AI54" s="682"/>
      <c r="AJ54" s="682"/>
      <c r="AK54" s="682"/>
      <c r="AL54" s="682"/>
    </row>
    <row r="55" spans="1:38" ht="17.100000000000001" customHeight="1">
      <c r="A55" s="552"/>
      <c r="B55" s="694"/>
      <c r="C55" s="697" t="s">
        <v>651</v>
      </c>
      <c r="D55" s="693" t="s">
        <v>590</v>
      </c>
      <c r="E55" s="685">
        <f t="shared" si="6"/>
        <v>509040</v>
      </c>
      <c r="F55" s="523">
        <f t="shared" si="0"/>
        <v>509040</v>
      </c>
      <c r="G55" s="680"/>
      <c r="H55" s="680"/>
      <c r="I55" s="680"/>
      <c r="J55" s="680"/>
      <c r="K55" s="680"/>
      <c r="L55" s="680"/>
      <c r="M55" s="686"/>
      <c r="N55" s="681"/>
      <c r="O55" s="681"/>
      <c r="P55" s="681"/>
      <c r="Q55" s="687"/>
      <c r="R55" s="681"/>
      <c r="S55" s="681"/>
      <c r="T55" s="681"/>
      <c r="U55" s="681"/>
      <c r="V55" s="681"/>
      <c r="W55" s="681"/>
      <c r="X55" s="681">
        <v>509040</v>
      </c>
      <c r="Y55" s="681"/>
      <c r="Z55" s="681"/>
      <c r="AA55" s="681"/>
      <c r="AB55" s="681"/>
      <c r="AC55" s="681"/>
      <c r="AD55" s="681"/>
      <c r="AE55" s="681"/>
      <c r="AF55" s="687"/>
      <c r="AG55" s="682"/>
      <c r="AH55" s="682"/>
      <c r="AI55" s="682"/>
      <c r="AJ55" s="682"/>
      <c r="AK55" s="682"/>
      <c r="AL55" s="682"/>
    </row>
    <row r="56" spans="1:38" ht="17.100000000000001" customHeight="1">
      <c r="A56" s="552"/>
      <c r="B56" s="694"/>
      <c r="C56" s="695" t="s">
        <v>652</v>
      </c>
      <c r="D56" s="696" t="s">
        <v>590</v>
      </c>
      <c r="E56" s="685">
        <f t="shared" si="6"/>
        <v>290960</v>
      </c>
      <c r="F56" s="523">
        <f t="shared" si="0"/>
        <v>290960</v>
      </c>
      <c r="G56" s="680"/>
      <c r="H56" s="680"/>
      <c r="I56" s="680"/>
      <c r="J56" s="680"/>
      <c r="K56" s="680"/>
      <c r="L56" s="680"/>
      <c r="M56" s="686"/>
      <c r="N56" s="681"/>
      <c r="O56" s="681"/>
      <c r="P56" s="681"/>
      <c r="Q56" s="687"/>
      <c r="R56" s="681"/>
      <c r="S56" s="681"/>
      <c r="T56" s="681"/>
      <c r="U56" s="681"/>
      <c r="V56" s="681"/>
      <c r="W56" s="681"/>
      <c r="X56" s="681">
        <v>290960</v>
      </c>
      <c r="Y56" s="681"/>
      <c r="Z56" s="681"/>
      <c r="AA56" s="681"/>
      <c r="AB56" s="681"/>
      <c r="AC56" s="681"/>
      <c r="AD56" s="681"/>
      <c r="AE56" s="681"/>
      <c r="AF56" s="687"/>
      <c r="AG56" s="682"/>
      <c r="AH56" s="682"/>
      <c r="AI56" s="682"/>
      <c r="AJ56" s="682"/>
      <c r="AK56" s="682"/>
      <c r="AL56" s="682"/>
    </row>
    <row r="57" spans="1:38" ht="16.5" customHeight="1">
      <c r="A57" s="552"/>
      <c r="B57" s="694"/>
      <c r="C57" s="688" t="s">
        <v>653</v>
      </c>
      <c r="D57" s="689" t="s">
        <v>592</v>
      </c>
      <c r="E57" s="685">
        <f t="shared" si="6"/>
        <v>63630</v>
      </c>
      <c r="F57" s="523">
        <f t="shared" si="0"/>
        <v>63630</v>
      </c>
      <c r="G57" s="680"/>
      <c r="H57" s="680"/>
      <c r="I57" s="680"/>
      <c r="J57" s="680"/>
      <c r="K57" s="680"/>
      <c r="L57" s="680"/>
      <c r="M57" s="686"/>
      <c r="N57" s="681"/>
      <c r="O57" s="681"/>
      <c r="P57" s="681"/>
      <c r="Q57" s="687"/>
      <c r="R57" s="681"/>
      <c r="S57" s="681"/>
      <c r="T57" s="681"/>
      <c r="U57" s="681"/>
      <c r="V57" s="681"/>
      <c r="W57" s="681"/>
      <c r="X57" s="681">
        <v>63630</v>
      </c>
      <c r="Y57" s="681"/>
      <c r="Z57" s="681"/>
      <c r="AA57" s="681"/>
      <c r="AB57" s="681"/>
      <c r="AC57" s="681"/>
      <c r="AD57" s="681"/>
      <c r="AE57" s="681"/>
      <c r="AF57" s="687"/>
      <c r="AG57" s="682"/>
      <c r="AH57" s="682"/>
      <c r="AI57" s="682"/>
      <c r="AJ57" s="682"/>
      <c r="AK57" s="682"/>
      <c r="AL57" s="682"/>
    </row>
    <row r="58" spans="1:38" ht="16.5" customHeight="1">
      <c r="A58" s="552"/>
      <c r="B58" s="694"/>
      <c r="C58" s="698" t="s">
        <v>654</v>
      </c>
      <c r="D58" s="699" t="s">
        <v>592</v>
      </c>
      <c r="E58" s="685">
        <f t="shared" si="6"/>
        <v>36370</v>
      </c>
      <c r="F58" s="523">
        <f t="shared" si="0"/>
        <v>36370</v>
      </c>
      <c r="G58" s="680"/>
      <c r="H58" s="680"/>
      <c r="I58" s="680"/>
      <c r="J58" s="680"/>
      <c r="K58" s="680"/>
      <c r="L58" s="680"/>
      <c r="M58" s="700"/>
      <c r="N58" s="681"/>
      <c r="O58" s="681"/>
      <c r="P58" s="681"/>
      <c r="Q58" s="701"/>
      <c r="R58" s="681"/>
      <c r="S58" s="681"/>
      <c r="T58" s="681"/>
      <c r="U58" s="681"/>
      <c r="V58" s="681"/>
      <c r="W58" s="681"/>
      <c r="X58" s="681">
        <v>36370</v>
      </c>
      <c r="Y58" s="681"/>
      <c r="Z58" s="681"/>
      <c r="AA58" s="681"/>
      <c r="AB58" s="681"/>
      <c r="AC58" s="681"/>
      <c r="AD58" s="681"/>
      <c r="AE58" s="681"/>
      <c r="AF58" s="701"/>
      <c r="AG58" s="682"/>
      <c r="AH58" s="682"/>
      <c r="AI58" s="682"/>
      <c r="AJ58" s="682"/>
      <c r="AK58" s="682"/>
      <c r="AL58" s="682"/>
    </row>
    <row r="59" spans="1:38" ht="17.100000000000001" customHeight="1">
      <c r="A59" s="552"/>
      <c r="B59" s="694"/>
      <c r="C59" s="698" t="s">
        <v>655</v>
      </c>
      <c r="D59" s="699" t="s">
        <v>594</v>
      </c>
      <c r="E59" s="685">
        <f t="shared" si="6"/>
        <v>6363</v>
      </c>
      <c r="F59" s="523">
        <f t="shared" si="0"/>
        <v>6363</v>
      </c>
      <c r="G59" s="680"/>
      <c r="H59" s="680"/>
      <c r="I59" s="680"/>
      <c r="J59" s="680"/>
      <c r="K59" s="680"/>
      <c r="L59" s="680"/>
      <c r="M59" s="700"/>
      <c r="N59" s="681"/>
      <c r="O59" s="681"/>
      <c r="P59" s="681"/>
      <c r="Q59" s="701"/>
      <c r="R59" s="681"/>
      <c r="S59" s="681"/>
      <c r="T59" s="681"/>
      <c r="U59" s="681"/>
      <c r="V59" s="681"/>
      <c r="W59" s="681"/>
      <c r="X59" s="681">
        <v>6363</v>
      </c>
      <c r="Y59" s="681"/>
      <c r="Z59" s="681"/>
      <c r="AA59" s="681"/>
      <c r="AB59" s="681"/>
      <c r="AC59" s="681"/>
      <c r="AD59" s="681"/>
      <c r="AE59" s="681"/>
      <c r="AF59" s="701"/>
      <c r="AG59" s="682"/>
      <c r="AH59" s="682"/>
      <c r="AI59" s="682"/>
      <c r="AJ59" s="682"/>
      <c r="AK59" s="682"/>
      <c r="AL59" s="682"/>
    </row>
    <row r="60" spans="1:38" ht="17.100000000000001" customHeight="1">
      <c r="A60" s="552"/>
      <c r="B60" s="694"/>
      <c r="C60" s="702" t="s">
        <v>656</v>
      </c>
      <c r="D60" s="703" t="s">
        <v>594</v>
      </c>
      <c r="E60" s="685">
        <f t="shared" si="6"/>
        <v>3637</v>
      </c>
      <c r="F60" s="523">
        <f t="shared" si="0"/>
        <v>3637</v>
      </c>
      <c r="G60" s="680"/>
      <c r="H60" s="680"/>
      <c r="I60" s="680"/>
      <c r="J60" s="680"/>
      <c r="K60" s="680"/>
      <c r="L60" s="680"/>
      <c r="M60" s="704"/>
      <c r="N60" s="681"/>
      <c r="O60" s="681"/>
      <c r="P60" s="681"/>
      <c r="Q60" s="705"/>
      <c r="R60" s="681"/>
      <c r="S60" s="681"/>
      <c r="T60" s="681"/>
      <c r="U60" s="681"/>
      <c r="V60" s="681"/>
      <c r="W60" s="681"/>
      <c r="X60" s="681">
        <v>3637</v>
      </c>
      <c r="Y60" s="681"/>
      <c r="Z60" s="681"/>
      <c r="AA60" s="681"/>
      <c r="AB60" s="681"/>
      <c r="AC60" s="681"/>
      <c r="AD60" s="681"/>
      <c r="AE60" s="681"/>
      <c r="AF60" s="705"/>
      <c r="AG60" s="682"/>
      <c r="AH60" s="682"/>
      <c r="AI60" s="682"/>
      <c r="AJ60" s="682"/>
      <c r="AK60" s="682"/>
      <c r="AL60" s="682"/>
    </row>
    <row r="61" spans="1:38" ht="17.100000000000001" customHeight="1">
      <c r="A61" s="552"/>
      <c r="B61" s="694"/>
      <c r="C61" s="702" t="s">
        <v>657</v>
      </c>
      <c r="D61" s="703" t="s">
        <v>658</v>
      </c>
      <c r="E61" s="685">
        <f t="shared" si="6"/>
        <v>63630</v>
      </c>
      <c r="F61" s="523">
        <f t="shared" si="0"/>
        <v>63630</v>
      </c>
      <c r="G61" s="680"/>
      <c r="H61" s="680"/>
      <c r="I61" s="680"/>
      <c r="J61" s="680"/>
      <c r="K61" s="680"/>
      <c r="L61" s="680"/>
      <c r="M61" s="704"/>
      <c r="N61" s="681"/>
      <c r="O61" s="681"/>
      <c r="P61" s="681"/>
      <c r="Q61" s="705"/>
      <c r="R61" s="681"/>
      <c r="S61" s="681"/>
      <c r="T61" s="681"/>
      <c r="U61" s="681"/>
      <c r="V61" s="681"/>
      <c r="W61" s="681"/>
      <c r="X61" s="681">
        <v>63630</v>
      </c>
      <c r="Y61" s="681"/>
      <c r="Z61" s="681"/>
      <c r="AA61" s="681"/>
      <c r="AB61" s="681"/>
      <c r="AC61" s="681"/>
      <c r="AD61" s="681"/>
      <c r="AE61" s="681"/>
      <c r="AF61" s="705"/>
      <c r="AG61" s="682"/>
      <c r="AH61" s="682"/>
      <c r="AI61" s="682"/>
      <c r="AJ61" s="682"/>
      <c r="AK61" s="682"/>
      <c r="AL61" s="682"/>
    </row>
    <row r="62" spans="1:38" ht="17.100000000000001" customHeight="1">
      <c r="A62" s="552"/>
      <c r="B62" s="694"/>
      <c r="C62" s="706" t="s">
        <v>659</v>
      </c>
      <c r="D62" s="707" t="s">
        <v>658</v>
      </c>
      <c r="E62" s="685">
        <f t="shared" si="6"/>
        <v>36370</v>
      </c>
      <c r="F62" s="523">
        <f t="shared" si="0"/>
        <v>36370</v>
      </c>
      <c r="G62" s="680"/>
      <c r="H62" s="680"/>
      <c r="I62" s="680"/>
      <c r="J62" s="680"/>
      <c r="K62" s="680"/>
      <c r="L62" s="680"/>
      <c r="M62" s="708"/>
      <c r="N62" s="681"/>
      <c r="O62" s="681"/>
      <c r="P62" s="681"/>
      <c r="Q62" s="709"/>
      <c r="R62" s="681"/>
      <c r="S62" s="681"/>
      <c r="T62" s="681"/>
      <c r="U62" s="681"/>
      <c r="V62" s="681"/>
      <c r="W62" s="681"/>
      <c r="X62" s="681">
        <v>36370</v>
      </c>
      <c r="Y62" s="681"/>
      <c r="Z62" s="681"/>
      <c r="AA62" s="681"/>
      <c r="AB62" s="681"/>
      <c r="AC62" s="681"/>
      <c r="AD62" s="681"/>
      <c r="AE62" s="681"/>
      <c r="AF62" s="709"/>
      <c r="AG62" s="682"/>
      <c r="AH62" s="682"/>
      <c r="AI62" s="682"/>
      <c r="AJ62" s="682"/>
      <c r="AK62" s="682"/>
      <c r="AL62" s="682"/>
    </row>
    <row r="63" spans="1:38" ht="17.100000000000001" customHeight="1">
      <c r="A63" s="552"/>
      <c r="B63" s="694"/>
      <c r="C63" s="706" t="s">
        <v>660</v>
      </c>
      <c r="D63" s="707" t="s">
        <v>601</v>
      </c>
      <c r="E63" s="685">
        <f t="shared" si="6"/>
        <v>190890</v>
      </c>
      <c r="F63" s="523">
        <f t="shared" si="0"/>
        <v>190890</v>
      </c>
      <c r="G63" s="680"/>
      <c r="H63" s="680"/>
      <c r="I63" s="680"/>
      <c r="J63" s="680"/>
      <c r="K63" s="680"/>
      <c r="L63" s="680"/>
      <c r="M63" s="708"/>
      <c r="N63" s="681"/>
      <c r="O63" s="681"/>
      <c r="P63" s="681"/>
      <c r="Q63" s="709"/>
      <c r="R63" s="681"/>
      <c r="S63" s="681"/>
      <c r="T63" s="681"/>
      <c r="U63" s="681"/>
      <c r="V63" s="681"/>
      <c r="W63" s="681"/>
      <c r="X63" s="681">
        <v>190890</v>
      </c>
      <c r="Y63" s="681"/>
      <c r="Z63" s="681"/>
      <c r="AA63" s="681"/>
      <c r="AB63" s="681"/>
      <c r="AC63" s="681"/>
      <c r="AD63" s="681"/>
      <c r="AE63" s="681"/>
      <c r="AF63" s="709"/>
      <c r="AG63" s="682"/>
      <c r="AH63" s="682"/>
      <c r="AI63" s="682"/>
      <c r="AJ63" s="682"/>
      <c r="AK63" s="682"/>
      <c r="AL63" s="682"/>
    </row>
    <row r="64" spans="1:38" ht="17.100000000000001" customHeight="1">
      <c r="A64" s="552"/>
      <c r="B64" s="694"/>
      <c r="C64" s="710" t="s">
        <v>661</v>
      </c>
      <c r="D64" s="711" t="s">
        <v>601</v>
      </c>
      <c r="E64" s="685">
        <f t="shared" si="6"/>
        <v>109110</v>
      </c>
      <c r="F64" s="523">
        <f t="shared" si="0"/>
        <v>109110</v>
      </c>
      <c r="G64" s="680"/>
      <c r="H64" s="680"/>
      <c r="I64" s="680"/>
      <c r="J64" s="680"/>
      <c r="K64" s="680"/>
      <c r="L64" s="680"/>
      <c r="M64" s="712"/>
      <c r="N64" s="681"/>
      <c r="O64" s="681"/>
      <c r="P64" s="681"/>
      <c r="Q64" s="713"/>
      <c r="R64" s="681"/>
      <c r="S64" s="681"/>
      <c r="T64" s="681"/>
      <c r="U64" s="681"/>
      <c r="V64" s="681"/>
      <c r="W64" s="681"/>
      <c r="X64" s="681">
        <v>109110</v>
      </c>
      <c r="Y64" s="681"/>
      <c r="Z64" s="681"/>
      <c r="AA64" s="681"/>
      <c r="AB64" s="681"/>
      <c r="AC64" s="681"/>
      <c r="AD64" s="681"/>
      <c r="AE64" s="681"/>
      <c r="AF64" s="713"/>
      <c r="AG64" s="682"/>
      <c r="AH64" s="682"/>
      <c r="AI64" s="682"/>
      <c r="AJ64" s="682"/>
      <c r="AK64" s="682"/>
      <c r="AL64" s="682"/>
    </row>
    <row r="65" spans="1:38" ht="17.100000000000001" customHeight="1">
      <c r="A65" s="552"/>
      <c r="B65" s="694"/>
      <c r="C65" s="710" t="s">
        <v>662</v>
      </c>
      <c r="D65" s="711" t="s">
        <v>607</v>
      </c>
      <c r="E65" s="685">
        <f t="shared" si="6"/>
        <v>6363</v>
      </c>
      <c r="F65" s="523">
        <f t="shared" si="0"/>
        <v>6363</v>
      </c>
      <c r="G65" s="680"/>
      <c r="H65" s="680"/>
      <c r="I65" s="680"/>
      <c r="J65" s="680"/>
      <c r="K65" s="680"/>
      <c r="L65" s="680"/>
      <c r="M65" s="712"/>
      <c r="N65" s="681"/>
      <c r="O65" s="681"/>
      <c r="P65" s="681"/>
      <c r="Q65" s="713"/>
      <c r="R65" s="681"/>
      <c r="S65" s="681"/>
      <c r="T65" s="681"/>
      <c r="U65" s="681"/>
      <c r="V65" s="681"/>
      <c r="W65" s="681"/>
      <c r="X65" s="681">
        <v>6363</v>
      </c>
      <c r="Y65" s="681"/>
      <c r="Z65" s="681"/>
      <c r="AA65" s="681"/>
      <c r="AB65" s="681"/>
      <c r="AC65" s="681"/>
      <c r="AD65" s="681"/>
      <c r="AE65" s="681"/>
      <c r="AF65" s="713"/>
      <c r="AG65" s="682"/>
      <c r="AH65" s="682"/>
      <c r="AI65" s="682"/>
      <c r="AJ65" s="682"/>
      <c r="AK65" s="682"/>
      <c r="AL65" s="682"/>
    </row>
    <row r="66" spans="1:38" ht="17.100000000000001" customHeight="1">
      <c r="A66" s="552"/>
      <c r="B66" s="694"/>
      <c r="C66" s="714" t="s">
        <v>663</v>
      </c>
      <c r="D66" s="715" t="s">
        <v>607</v>
      </c>
      <c r="E66" s="685">
        <f t="shared" si="6"/>
        <v>3637</v>
      </c>
      <c r="F66" s="523">
        <f t="shared" si="0"/>
        <v>3637</v>
      </c>
      <c r="G66" s="680"/>
      <c r="H66" s="680"/>
      <c r="I66" s="680"/>
      <c r="J66" s="680"/>
      <c r="K66" s="680"/>
      <c r="L66" s="680"/>
      <c r="M66" s="716"/>
      <c r="N66" s="681"/>
      <c r="O66" s="681"/>
      <c r="P66" s="681"/>
      <c r="Q66" s="717"/>
      <c r="R66" s="681"/>
      <c r="S66" s="681"/>
      <c r="T66" s="681"/>
      <c r="U66" s="681"/>
      <c r="V66" s="681"/>
      <c r="W66" s="681"/>
      <c r="X66" s="681">
        <v>3637</v>
      </c>
      <c r="Y66" s="681"/>
      <c r="Z66" s="681"/>
      <c r="AA66" s="681"/>
      <c r="AB66" s="681"/>
      <c r="AC66" s="681"/>
      <c r="AD66" s="681"/>
      <c r="AE66" s="681"/>
      <c r="AF66" s="717"/>
      <c r="AG66" s="682"/>
      <c r="AH66" s="682"/>
      <c r="AI66" s="682"/>
      <c r="AJ66" s="682"/>
      <c r="AK66" s="682"/>
      <c r="AL66" s="682"/>
    </row>
    <row r="67" spans="1:38" ht="17.100000000000001" customHeight="1">
      <c r="A67" s="552"/>
      <c r="B67" s="694"/>
      <c r="C67" s="714" t="s">
        <v>664</v>
      </c>
      <c r="D67" s="715" t="s">
        <v>611</v>
      </c>
      <c r="E67" s="685">
        <f t="shared" si="6"/>
        <v>413595</v>
      </c>
      <c r="F67" s="523">
        <f t="shared" si="0"/>
        <v>413595</v>
      </c>
      <c r="G67" s="680"/>
      <c r="H67" s="680"/>
      <c r="I67" s="680"/>
      <c r="J67" s="680"/>
      <c r="K67" s="680"/>
      <c r="L67" s="680"/>
      <c r="M67" s="716"/>
      <c r="N67" s="681"/>
      <c r="O67" s="681"/>
      <c r="P67" s="681"/>
      <c r="Q67" s="717"/>
      <c r="R67" s="681"/>
      <c r="S67" s="681"/>
      <c r="T67" s="681"/>
      <c r="U67" s="681"/>
      <c r="V67" s="681"/>
      <c r="W67" s="681"/>
      <c r="X67" s="681">
        <v>413595</v>
      </c>
      <c r="Y67" s="681"/>
      <c r="Z67" s="681"/>
      <c r="AA67" s="681"/>
      <c r="AB67" s="681"/>
      <c r="AC67" s="681"/>
      <c r="AD67" s="681"/>
      <c r="AE67" s="681"/>
      <c r="AF67" s="717"/>
      <c r="AG67" s="682"/>
      <c r="AH67" s="682"/>
      <c r="AI67" s="682"/>
      <c r="AJ67" s="682"/>
      <c r="AK67" s="682"/>
      <c r="AL67" s="682"/>
    </row>
    <row r="68" spans="1:38" ht="17.100000000000001" customHeight="1">
      <c r="A68" s="552"/>
      <c r="B68" s="694"/>
      <c r="C68" s="718" t="s">
        <v>665</v>
      </c>
      <c r="D68" s="719" t="s">
        <v>611</v>
      </c>
      <c r="E68" s="685">
        <f t="shared" si="6"/>
        <v>236405</v>
      </c>
      <c r="F68" s="523">
        <f t="shared" si="0"/>
        <v>236405</v>
      </c>
      <c r="G68" s="680"/>
      <c r="H68" s="680"/>
      <c r="I68" s="680"/>
      <c r="J68" s="680"/>
      <c r="K68" s="680"/>
      <c r="L68" s="680"/>
      <c r="M68" s="720"/>
      <c r="N68" s="681"/>
      <c r="O68" s="681"/>
      <c r="P68" s="681"/>
      <c r="Q68" s="721"/>
      <c r="R68" s="681"/>
      <c r="S68" s="681"/>
      <c r="T68" s="681"/>
      <c r="U68" s="681"/>
      <c r="V68" s="681"/>
      <c r="W68" s="681"/>
      <c r="X68" s="681">
        <v>236405</v>
      </c>
      <c r="Y68" s="681"/>
      <c r="Z68" s="681"/>
      <c r="AA68" s="681"/>
      <c r="AB68" s="681"/>
      <c r="AC68" s="681"/>
      <c r="AD68" s="681"/>
      <c r="AE68" s="681"/>
      <c r="AF68" s="721"/>
      <c r="AG68" s="682"/>
      <c r="AH68" s="682"/>
      <c r="AI68" s="682"/>
      <c r="AJ68" s="682"/>
      <c r="AK68" s="682"/>
      <c r="AL68" s="682"/>
    </row>
    <row r="69" spans="1:38" ht="17.100000000000001" customHeight="1">
      <c r="A69" s="552"/>
      <c r="B69" s="694"/>
      <c r="C69" s="695" t="s">
        <v>666</v>
      </c>
      <c r="D69" s="696" t="s">
        <v>615</v>
      </c>
      <c r="E69" s="685">
        <f t="shared" si="6"/>
        <v>1272</v>
      </c>
      <c r="F69" s="523">
        <f t="shared" si="0"/>
        <v>1272</v>
      </c>
      <c r="G69" s="680"/>
      <c r="H69" s="680"/>
      <c r="I69" s="680"/>
      <c r="J69" s="680"/>
      <c r="K69" s="680"/>
      <c r="L69" s="680"/>
      <c r="M69" s="720"/>
      <c r="N69" s="681"/>
      <c r="O69" s="681"/>
      <c r="P69" s="681"/>
      <c r="Q69" s="721"/>
      <c r="R69" s="681"/>
      <c r="S69" s="681"/>
      <c r="T69" s="681"/>
      <c r="U69" s="681"/>
      <c r="V69" s="681"/>
      <c r="W69" s="681"/>
      <c r="X69" s="681">
        <v>1272</v>
      </c>
      <c r="Y69" s="681"/>
      <c r="Z69" s="681"/>
      <c r="AA69" s="681"/>
      <c r="AB69" s="681"/>
      <c r="AC69" s="681"/>
      <c r="AD69" s="681"/>
      <c r="AE69" s="681"/>
      <c r="AF69" s="721"/>
      <c r="AG69" s="682"/>
      <c r="AH69" s="682"/>
      <c r="AI69" s="682"/>
      <c r="AJ69" s="682"/>
      <c r="AK69" s="682"/>
      <c r="AL69" s="682"/>
    </row>
    <row r="70" spans="1:38" ht="17.100000000000001" customHeight="1">
      <c r="A70" s="552"/>
      <c r="B70" s="694"/>
      <c r="C70" s="722" t="s">
        <v>667</v>
      </c>
      <c r="D70" s="723" t="s">
        <v>615</v>
      </c>
      <c r="E70" s="685">
        <f t="shared" si="6"/>
        <v>728</v>
      </c>
      <c r="F70" s="523">
        <f t="shared" si="0"/>
        <v>728</v>
      </c>
      <c r="G70" s="680"/>
      <c r="H70" s="680"/>
      <c r="I70" s="680"/>
      <c r="J70" s="680"/>
      <c r="K70" s="680"/>
      <c r="L70" s="680"/>
      <c r="M70" s="724"/>
      <c r="N70" s="681"/>
      <c r="O70" s="681"/>
      <c r="P70" s="681"/>
      <c r="Q70" s="725"/>
      <c r="R70" s="681"/>
      <c r="S70" s="681"/>
      <c r="T70" s="681"/>
      <c r="U70" s="681"/>
      <c r="V70" s="681"/>
      <c r="W70" s="681"/>
      <c r="X70" s="681">
        <v>728</v>
      </c>
      <c r="Y70" s="681"/>
      <c r="Z70" s="681"/>
      <c r="AA70" s="681"/>
      <c r="AB70" s="681"/>
      <c r="AC70" s="681"/>
      <c r="AD70" s="681"/>
      <c r="AE70" s="681"/>
      <c r="AF70" s="725"/>
      <c r="AG70" s="682"/>
      <c r="AH70" s="682"/>
      <c r="AI70" s="682"/>
      <c r="AJ70" s="682"/>
      <c r="AK70" s="682"/>
      <c r="AL70" s="682"/>
    </row>
    <row r="71" spans="1:38" ht="17.100000000000001" customHeight="1">
      <c r="A71" s="552"/>
      <c r="B71" s="694"/>
      <c r="C71" s="722" t="s">
        <v>668</v>
      </c>
      <c r="D71" s="723" t="s">
        <v>619</v>
      </c>
      <c r="E71" s="685">
        <f t="shared" si="6"/>
        <v>7636</v>
      </c>
      <c r="F71" s="523">
        <f t="shared" si="0"/>
        <v>7636</v>
      </c>
      <c r="G71" s="680"/>
      <c r="H71" s="680"/>
      <c r="I71" s="680"/>
      <c r="J71" s="680"/>
      <c r="K71" s="680"/>
      <c r="L71" s="680"/>
      <c r="M71" s="724"/>
      <c r="N71" s="681"/>
      <c r="O71" s="681"/>
      <c r="P71" s="681"/>
      <c r="Q71" s="725"/>
      <c r="R71" s="681"/>
      <c r="S71" s="681"/>
      <c r="T71" s="681"/>
      <c r="U71" s="681"/>
      <c r="V71" s="681"/>
      <c r="W71" s="681"/>
      <c r="X71" s="681">
        <v>7636</v>
      </c>
      <c r="Y71" s="681"/>
      <c r="Z71" s="681"/>
      <c r="AA71" s="681"/>
      <c r="AB71" s="681"/>
      <c r="AC71" s="681"/>
      <c r="AD71" s="681"/>
      <c r="AE71" s="681"/>
      <c r="AF71" s="725"/>
      <c r="AG71" s="682"/>
      <c r="AH71" s="682"/>
      <c r="AI71" s="682"/>
      <c r="AJ71" s="682"/>
      <c r="AK71" s="682"/>
      <c r="AL71" s="682"/>
    </row>
    <row r="72" spans="1:38" ht="17.100000000000001" customHeight="1">
      <c r="A72" s="552"/>
      <c r="B72" s="694"/>
      <c r="C72" s="726" t="s">
        <v>669</v>
      </c>
      <c r="D72" s="727" t="s">
        <v>619</v>
      </c>
      <c r="E72" s="685">
        <f t="shared" si="6"/>
        <v>4364</v>
      </c>
      <c r="F72" s="523">
        <f t="shared" si="0"/>
        <v>4364</v>
      </c>
      <c r="G72" s="680"/>
      <c r="H72" s="680"/>
      <c r="I72" s="680"/>
      <c r="J72" s="680"/>
      <c r="K72" s="680"/>
      <c r="L72" s="680"/>
      <c r="M72" s="728"/>
      <c r="N72" s="681"/>
      <c r="O72" s="681"/>
      <c r="P72" s="681"/>
      <c r="Q72" s="729"/>
      <c r="R72" s="681"/>
      <c r="S72" s="681"/>
      <c r="T72" s="681"/>
      <c r="U72" s="681"/>
      <c r="V72" s="681"/>
      <c r="W72" s="681"/>
      <c r="X72" s="681">
        <v>4364</v>
      </c>
      <c r="Y72" s="681"/>
      <c r="Z72" s="681"/>
      <c r="AA72" s="681"/>
      <c r="AB72" s="681"/>
      <c r="AC72" s="681"/>
      <c r="AD72" s="681"/>
      <c r="AE72" s="681"/>
      <c r="AF72" s="729"/>
      <c r="AG72" s="682"/>
      <c r="AH72" s="682"/>
      <c r="AI72" s="682"/>
      <c r="AJ72" s="682"/>
      <c r="AK72" s="682"/>
      <c r="AL72" s="682"/>
    </row>
    <row r="73" spans="1:38" ht="17.100000000000001" customHeight="1">
      <c r="A73" s="552"/>
      <c r="B73" s="694"/>
      <c r="C73" s="726" t="s">
        <v>670</v>
      </c>
      <c r="D73" s="727" t="s">
        <v>623</v>
      </c>
      <c r="E73" s="685">
        <f t="shared" si="6"/>
        <v>6363</v>
      </c>
      <c r="F73" s="523">
        <f t="shared" si="0"/>
        <v>6363</v>
      </c>
      <c r="G73" s="680"/>
      <c r="H73" s="680"/>
      <c r="I73" s="680"/>
      <c r="J73" s="680"/>
      <c r="K73" s="680"/>
      <c r="L73" s="680"/>
      <c r="M73" s="728"/>
      <c r="N73" s="681"/>
      <c r="O73" s="681"/>
      <c r="P73" s="681"/>
      <c r="Q73" s="729"/>
      <c r="R73" s="681"/>
      <c r="S73" s="681"/>
      <c r="T73" s="681"/>
      <c r="U73" s="681"/>
      <c r="V73" s="681"/>
      <c r="W73" s="681"/>
      <c r="X73" s="681">
        <v>6363</v>
      </c>
      <c r="Y73" s="681"/>
      <c r="Z73" s="681"/>
      <c r="AA73" s="681"/>
      <c r="AB73" s="681"/>
      <c r="AC73" s="681"/>
      <c r="AD73" s="681"/>
      <c r="AE73" s="681"/>
      <c r="AF73" s="729"/>
      <c r="AG73" s="682"/>
      <c r="AH73" s="682"/>
      <c r="AI73" s="682"/>
      <c r="AJ73" s="682"/>
      <c r="AK73" s="682"/>
      <c r="AL73" s="682"/>
    </row>
    <row r="74" spans="1:38" ht="17.100000000000001" customHeight="1">
      <c r="A74" s="552"/>
      <c r="B74" s="694"/>
      <c r="C74" s="730" t="s">
        <v>671</v>
      </c>
      <c r="D74" s="731" t="s">
        <v>623</v>
      </c>
      <c r="E74" s="685">
        <f t="shared" si="6"/>
        <v>3637</v>
      </c>
      <c r="F74" s="523">
        <f t="shared" si="0"/>
        <v>3637</v>
      </c>
      <c r="G74" s="680"/>
      <c r="H74" s="680"/>
      <c r="I74" s="680"/>
      <c r="J74" s="680"/>
      <c r="K74" s="680"/>
      <c r="L74" s="680"/>
      <c r="M74" s="732"/>
      <c r="N74" s="681"/>
      <c r="O74" s="681"/>
      <c r="P74" s="681"/>
      <c r="Q74" s="733"/>
      <c r="R74" s="681"/>
      <c r="S74" s="681"/>
      <c r="T74" s="681"/>
      <c r="U74" s="681"/>
      <c r="V74" s="681"/>
      <c r="W74" s="681"/>
      <c r="X74" s="681">
        <v>3637</v>
      </c>
      <c r="Y74" s="681"/>
      <c r="Z74" s="681"/>
      <c r="AA74" s="681"/>
      <c r="AB74" s="681"/>
      <c r="AC74" s="681"/>
      <c r="AD74" s="681"/>
      <c r="AE74" s="681"/>
      <c r="AF74" s="733"/>
      <c r="AG74" s="682"/>
      <c r="AH74" s="682"/>
      <c r="AI74" s="682"/>
      <c r="AJ74" s="682"/>
      <c r="AK74" s="682"/>
      <c r="AL74" s="682"/>
    </row>
    <row r="75" spans="1:38" ht="17.25" customHeight="1">
      <c r="A75" s="552"/>
      <c r="B75" s="694"/>
      <c r="C75" s="730" t="s">
        <v>672</v>
      </c>
      <c r="D75" s="731" t="s">
        <v>635</v>
      </c>
      <c r="E75" s="685">
        <f t="shared" si="6"/>
        <v>19089</v>
      </c>
      <c r="F75" s="523">
        <f t="shared" ref="F75:F78" si="7">SUM(G75:AJ75)</f>
        <v>19089</v>
      </c>
      <c r="G75" s="680"/>
      <c r="H75" s="680"/>
      <c r="I75" s="680"/>
      <c r="J75" s="680"/>
      <c r="K75" s="680"/>
      <c r="L75" s="680"/>
      <c r="M75" s="732"/>
      <c r="N75" s="681"/>
      <c r="O75" s="681"/>
      <c r="P75" s="681"/>
      <c r="Q75" s="733"/>
      <c r="R75" s="681"/>
      <c r="S75" s="681"/>
      <c r="T75" s="681"/>
      <c r="U75" s="681"/>
      <c r="V75" s="681"/>
      <c r="W75" s="681"/>
      <c r="X75" s="681">
        <v>19089</v>
      </c>
      <c r="Y75" s="681"/>
      <c r="Z75" s="681"/>
      <c r="AA75" s="681"/>
      <c r="AB75" s="681"/>
      <c r="AC75" s="681"/>
      <c r="AD75" s="681"/>
      <c r="AE75" s="681"/>
      <c r="AF75" s="733"/>
      <c r="AG75" s="682"/>
      <c r="AH75" s="682"/>
      <c r="AI75" s="682"/>
      <c r="AJ75" s="682"/>
      <c r="AK75" s="682"/>
      <c r="AL75" s="682"/>
    </row>
    <row r="76" spans="1:38" ht="19.5" customHeight="1">
      <c r="A76" s="552"/>
      <c r="B76" s="694"/>
      <c r="C76" s="734" t="s">
        <v>673</v>
      </c>
      <c r="D76" s="735" t="s">
        <v>635</v>
      </c>
      <c r="E76" s="685">
        <f t="shared" si="6"/>
        <v>10911</v>
      </c>
      <c r="F76" s="523">
        <f t="shared" si="7"/>
        <v>10911</v>
      </c>
      <c r="G76" s="680"/>
      <c r="H76" s="680"/>
      <c r="I76" s="680"/>
      <c r="J76" s="680"/>
      <c r="K76" s="680"/>
      <c r="L76" s="680"/>
      <c r="M76" s="736"/>
      <c r="N76" s="681"/>
      <c r="O76" s="681"/>
      <c r="P76" s="681"/>
      <c r="Q76" s="737"/>
      <c r="R76" s="681"/>
      <c r="S76" s="681"/>
      <c r="T76" s="681"/>
      <c r="U76" s="681"/>
      <c r="V76" s="681"/>
      <c r="W76" s="681"/>
      <c r="X76" s="681">
        <v>10911</v>
      </c>
      <c r="Y76" s="681"/>
      <c r="Z76" s="681"/>
      <c r="AA76" s="681"/>
      <c r="AB76" s="681"/>
      <c r="AC76" s="681"/>
      <c r="AD76" s="681"/>
      <c r="AE76" s="681"/>
      <c r="AF76" s="737"/>
      <c r="AG76" s="682"/>
      <c r="AH76" s="682"/>
      <c r="AI76" s="682"/>
      <c r="AJ76" s="682"/>
      <c r="AK76" s="682"/>
      <c r="AL76" s="682"/>
    </row>
    <row r="77" spans="1:38" ht="19.5" customHeight="1">
      <c r="A77" s="552"/>
      <c r="B77" s="694"/>
      <c r="C77" s="734" t="s">
        <v>674</v>
      </c>
      <c r="D77" s="735" t="s">
        <v>596</v>
      </c>
      <c r="E77" s="685">
        <f t="shared" si="6"/>
        <v>19089</v>
      </c>
      <c r="F77" s="523">
        <f t="shared" si="7"/>
        <v>19089</v>
      </c>
      <c r="G77" s="680"/>
      <c r="H77" s="680"/>
      <c r="I77" s="680"/>
      <c r="J77" s="680"/>
      <c r="K77" s="680"/>
      <c r="L77" s="680"/>
      <c r="M77" s="736"/>
      <c r="N77" s="681"/>
      <c r="O77" s="681"/>
      <c r="P77" s="681"/>
      <c r="Q77" s="737"/>
      <c r="R77" s="681"/>
      <c r="S77" s="681"/>
      <c r="T77" s="681"/>
      <c r="U77" s="681"/>
      <c r="V77" s="681"/>
      <c r="W77" s="681"/>
      <c r="X77" s="681">
        <v>19089</v>
      </c>
      <c r="Y77" s="681"/>
      <c r="Z77" s="681"/>
      <c r="AA77" s="681"/>
      <c r="AB77" s="681"/>
      <c r="AC77" s="681"/>
      <c r="AD77" s="681"/>
      <c r="AE77" s="681"/>
      <c r="AF77" s="737"/>
      <c r="AG77" s="682"/>
      <c r="AH77" s="682"/>
      <c r="AI77" s="682"/>
      <c r="AJ77" s="682"/>
      <c r="AK77" s="682"/>
      <c r="AL77" s="682"/>
    </row>
    <row r="78" spans="1:38" ht="19.5" customHeight="1" thickBot="1">
      <c r="A78" s="571"/>
      <c r="B78" s="738"/>
      <c r="C78" s="739" t="s">
        <v>675</v>
      </c>
      <c r="D78" s="740" t="s">
        <v>596</v>
      </c>
      <c r="E78" s="685">
        <f t="shared" si="6"/>
        <v>10911</v>
      </c>
      <c r="F78" s="523">
        <f t="shared" si="7"/>
        <v>10911</v>
      </c>
      <c r="G78" s="680"/>
      <c r="H78" s="680"/>
      <c r="I78" s="680"/>
      <c r="J78" s="680"/>
      <c r="K78" s="680"/>
      <c r="L78" s="680"/>
      <c r="M78" s="741"/>
      <c r="N78" s="681"/>
      <c r="O78" s="681"/>
      <c r="P78" s="681"/>
      <c r="Q78" s="742"/>
      <c r="R78" s="681"/>
      <c r="S78" s="681"/>
      <c r="T78" s="681"/>
      <c r="U78" s="681"/>
      <c r="V78" s="681"/>
      <c r="W78" s="681"/>
      <c r="X78" s="681">
        <v>10911</v>
      </c>
      <c r="Y78" s="681"/>
      <c r="Z78" s="681"/>
      <c r="AA78" s="681"/>
      <c r="AB78" s="681"/>
      <c r="AC78" s="681"/>
      <c r="AD78" s="681"/>
      <c r="AE78" s="681"/>
      <c r="AF78" s="742"/>
      <c r="AG78" s="682"/>
      <c r="AH78" s="682"/>
      <c r="AI78" s="682"/>
      <c r="AJ78" s="682"/>
      <c r="AK78" s="682"/>
      <c r="AL78" s="682"/>
    </row>
    <row r="79" spans="1:38" ht="17.100000000000001" customHeight="1" thickBot="1">
      <c r="A79" s="552"/>
      <c r="B79" s="672" t="s">
        <v>24</v>
      </c>
      <c r="C79" s="673"/>
      <c r="D79" s="674" t="s">
        <v>25</v>
      </c>
      <c r="E79" s="675">
        <f>SUM(E80,E90)</f>
        <v>15000000</v>
      </c>
      <c r="F79" s="523">
        <f t="shared" ref="F79:F159" si="8">SUM(G79:AJ79)</f>
        <v>0</v>
      </c>
      <c r="G79" s="680"/>
      <c r="H79" s="680"/>
      <c r="I79" s="680"/>
      <c r="J79" s="680"/>
      <c r="K79" s="680"/>
      <c r="L79" s="680"/>
      <c r="M79" s="741"/>
      <c r="N79" s="681"/>
      <c r="O79" s="681"/>
      <c r="P79" s="681"/>
      <c r="Q79" s="742"/>
      <c r="R79" s="681"/>
      <c r="S79" s="681"/>
      <c r="T79" s="681"/>
      <c r="U79" s="681"/>
      <c r="V79" s="681"/>
      <c r="W79" s="681"/>
      <c r="X79" s="681"/>
      <c r="Y79" s="681"/>
      <c r="Z79" s="681"/>
      <c r="AA79" s="681"/>
      <c r="AB79" s="681"/>
      <c r="AC79" s="681"/>
      <c r="AD79" s="681"/>
      <c r="AE79" s="681"/>
      <c r="AF79" s="742"/>
      <c r="AG79" s="682"/>
      <c r="AH79" s="682"/>
      <c r="AI79" s="682"/>
      <c r="AJ79" s="682"/>
      <c r="AK79" s="682"/>
      <c r="AL79" s="682"/>
    </row>
    <row r="80" spans="1:38" ht="17.100000000000001" customHeight="1">
      <c r="A80" s="552"/>
      <c r="B80" s="743"/>
      <c r="C80" s="6504" t="s">
        <v>582</v>
      </c>
      <c r="D80" s="6504"/>
      <c r="E80" s="744">
        <f>SUM(E81,E86)</f>
        <v>3870000</v>
      </c>
      <c r="F80" s="523">
        <f t="shared" si="8"/>
        <v>0</v>
      </c>
      <c r="G80" s="680"/>
      <c r="H80" s="680"/>
      <c r="I80" s="680"/>
      <c r="J80" s="680"/>
      <c r="K80" s="680"/>
      <c r="L80" s="680"/>
      <c r="M80" s="741"/>
      <c r="N80" s="681"/>
      <c r="O80" s="681"/>
      <c r="P80" s="681"/>
      <c r="Q80" s="742"/>
      <c r="R80" s="681"/>
      <c r="S80" s="681"/>
      <c r="T80" s="681"/>
      <c r="U80" s="681"/>
      <c r="V80" s="681"/>
      <c r="W80" s="681"/>
      <c r="X80" s="681"/>
      <c r="Y80" s="681"/>
      <c r="Z80" s="681"/>
      <c r="AA80" s="681"/>
      <c r="AB80" s="681"/>
      <c r="AC80" s="681"/>
      <c r="AD80" s="681"/>
      <c r="AE80" s="681"/>
      <c r="AF80" s="742"/>
      <c r="AG80" s="682"/>
      <c r="AH80" s="682"/>
      <c r="AI80" s="682"/>
      <c r="AJ80" s="682"/>
      <c r="AK80" s="682"/>
      <c r="AL80" s="682"/>
    </row>
    <row r="81" spans="1:38" ht="17.100000000000001" customHeight="1">
      <c r="A81" s="552"/>
      <c r="B81" s="743"/>
      <c r="C81" s="6518" t="s">
        <v>583</v>
      </c>
      <c r="D81" s="6518"/>
      <c r="E81" s="745">
        <f>SUM(E82)</f>
        <v>240000</v>
      </c>
      <c r="F81" s="523">
        <f t="shared" si="8"/>
        <v>0</v>
      </c>
      <c r="G81" s="746"/>
      <c r="H81" s="746"/>
      <c r="I81" s="746"/>
      <c r="J81" s="746"/>
      <c r="K81" s="746"/>
      <c r="L81" s="746"/>
      <c r="M81" s="741"/>
      <c r="N81" s="747"/>
      <c r="O81" s="747"/>
      <c r="P81" s="747"/>
      <c r="Q81" s="742"/>
      <c r="R81" s="747"/>
      <c r="S81" s="747"/>
      <c r="T81" s="747"/>
      <c r="U81" s="747"/>
      <c r="V81" s="747"/>
      <c r="W81" s="747"/>
      <c r="X81" s="747"/>
      <c r="Y81" s="747"/>
      <c r="Z81" s="747"/>
      <c r="AA81" s="747"/>
      <c r="AB81" s="747"/>
      <c r="AC81" s="747"/>
      <c r="AD81" s="747"/>
      <c r="AE81" s="747"/>
      <c r="AF81" s="742"/>
      <c r="AG81" s="748"/>
      <c r="AH81" s="748"/>
      <c r="AI81" s="748"/>
      <c r="AJ81" s="748"/>
      <c r="AK81" s="748"/>
      <c r="AL81" s="748"/>
    </row>
    <row r="82" spans="1:38" ht="17.100000000000001" customHeight="1">
      <c r="A82" s="552"/>
      <c r="B82" s="743"/>
      <c r="C82" s="6519" t="s">
        <v>597</v>
      </c>
      <c r="D82" s="6519"/>
      <c r="E82" s="749">
        <f t="shared" ref="E82" si="9">SUM(E83:E84)</f>
        <v>240000</v>
      </c>
      <c r="F82" s="523">
        <f t="shared" si="8"/>
        <v>0</v>
      </c>
      <c r="G82" s="750"/>
      <c r="H82" s="750"/>
      <c r="I82" s="750"/>
      <c r="J82" s="750"/>
      <c r="K82" s="750"/>
      <c r="L82" s="750"/>
      <c r="M82" s="741"/>
      <c r="N82" s="751"/>
      <c r="O82" s="751"/>
      <c r="P82" s="751"/>
      <c r="Q82" s="742"/>
      <c r="R82" s="751"/>
      <c r="S82" s="751"/>
      <c r="T82" s="751"/>
      <c r="U82" s="751"/>
      <c r="V82" s="751"/>
      <c r="W82" s="751"/>
      <c r="X82" s="751"/>
      <c r="Y82" s="751"/>
      <c r="Z82" s="751"/>
      <c r="AA82" s="751"/>
      <c r="AB82" s="751"/>
      <c r="AC82" s="751"/>
      <c r="AD82" s="751"/>
      <c r="AE82" s="751"/>
      <c r="AF82" s="742"/>
      <c r="AG82" s="752"/>
      <c r="AH82" s="752"/>
      <c r="AI82" s="752"/>
      <c r="AJ82" s="752"/>
      <c r="AK82" s="752"/>
      <c r="AL82" s="752"/>
    </row>
    <row r="83" spans="1:38" ht="17.100000000000001" customHeight="1">
      <c r="A83" s="552"/>
      <c r="B83" s="743"/>
      <c r="C83" s="753" t="s">
        <v>600</v>
      </c>
      <c r="D83" s="754" t="s">
        <v>601</v>
      </c>
      <c r="E83" s="755">
        <f>F83</f>
        <v>150000</v>
      </c>
      <c r="F83" s="523">
        <f t="shared" si="8"/>
        <v>150000</v>
      </c>
      <c r="G83" s="756"/>
      <c r="H83" s="756"/>
      <c r="I83" s="756"/>
      <c r="J83" s="756"/>
      <c r="K83" s="756"/>
      <c r="L83" s="756"/>
      <c r="M83" s="741"/>
      <c r="N83" s="757"/>
      <c r="O83" s="757"/>
      <c r="P83" s="757"/>
      <c r="Q83" s="742"/>
      <c r="R83" s="757">
        <v>150000</v>
      </c>
      <c r="S83" s="757"/>
      <c r="T83" s="757"/>
      <c r="U83" s="757"/>
      <c r="V83" s="757"/>
      <c r="W83" s="757"/>
      <c r="X83" s="757"/>
      <c r="Y83" s="757"/>
      <c r="Z83" s="757"/>
      <c r="AA83" s="757"/>
      <c r="AB83" s="757"/>
      <c r="AC83" s="757"/>
      <c r="AD83" s="757"/>
      <c r="AE83" s="757"/>
      <c r="AF83" s="742"/>
      <c r="AG83" s="758"/>
      <c r="AH83" s="758"/>
      <c r="AI83" s="758"/>
      <c r="AJ83" s="758"/>
      <c r="AK83" s="758"/>
      <c r="AL83" s="758"/>
    </row>
    <row r="84" spans="1:38" ht="17.100000000000001" customHeight="1">
      <c r="A84" s="552"/>
      <c r="B84" s="743"/>
      <c r="C84" s="759" t="s">
        <v>610</v>
      </c>
      <c r="D84" s="760" t="s">
        <v>611</v>
      </c>
      <c r="E84" s="761">
        <f>F84</f>
        <v>90000</v>
      </c>
      <c r="F84" s="523">
        <f t="shared" si="8"/>
        <v>90000</v>
      </c>
      <c r="G84" s="762"/>
      <c r="H84" s="762"/>
      <c r="I84" s="762"/>
      <c r="J84" s="762"/>
      <c r="K84" s="762"/>
      <c r="L84" s="762"/>
      <c r="M84" s="741"/>
      <c r="N84" s="763"/>
      <c r="O84" s="763"/>
      <c r="P84" s="763"/>
      <c r="Q84" s="742"/>
      <c r="R84" s="763"/>
      <c r="S84" s="763"/>
      <c r="T84" s="763">
        <v>90000</v>
      </c>
      <c r="U84" s="763"/>
      <c r="V84" s="763"/>
      <c r="W84" s="763"/>
      <c r="X84" s="763"/>
      <c r="Y84" s="763"/>
      <c r="Z84" s="763"/>
      <c r="AA84" s="763"/>
      <c r="AB84" s="763"/>
      <c r="AC84" s="763"/>
      <c r="AD84" s="763"/>
      <c r="AE84" s="763"/>
      <c r="AF84" s="742"/>
      <c r="AG84" s="764"/>
      <c r="AH84" s="764"/>
      <c r="AI84" s="764"/>
      <c r="AJ84" s="764"/>
      <c r="AK84" s="764"/>
      <c r="AL84" s="764"/>
    </row>
    <row r="85" spans="1:38" ht="17.100000000000001" customHeight="1">
      <c r="A85" s="571"/>
      <c r="B85" s="743"/>
      <c r="C85" s="6520"/>
      <c r="D85" s="6521"/>
      <c r="E85" s="685"/>
      <c r="F85" s="523">
        <f t="shared" si="8"/>
        <v>0</v>
      </c>
      <c r="G85" s="762"/>
      <c r="H85" s="762"/>
      <c r="I85" s="762"/>
      <c r="J85" s="762"/>
      <c r="K85" s="762"/>
      <c r="L85" s="762"/>
      <c r="M85" s="741"/>
      <c r="N85" s="763"/>
      <c r="O85" s="763"/>
      <c r="P85" s="763"/>
      <c r="Q85" s="742"/>
      <c r="R85" s="763"/>
      <c r="S85" s="763"/>
      <c r="T85" s="763"/>
      <c r="U85" s="763"/>
      <c r="V85" s="763"/>
      <c r="W85" s="763"/>
      <c r="X85" s="763"/>
      <c r="Y85" s="763"/>
      <c r="Z85" s="763"/>
      <c r="AA85" s="763"/>
      <c r="AB85" s="763"/>
      <c r="AC85" s="763"/>
      <c r="AD85" s="763"/>
      <c r="AE85" s="763"/>
      <c r="AF85" s="742"/>
      <c r="AG85" s="764"/>
      <c r="AH85" s="764"/>
      <c r="AI85" s="764"/>
      <c r="AJ85" s="764"/>
      <c r="AK85" s="764"/>
      <c r="AL85" s="764"/>
    </row>
    <row r="86" spans="1:38" ht="17.100000000000001" customHeight="1">
      <c r="A86" s="552"/>
      <c r="B86" s="743"/>
      <c r="C86" s="6507" t="s">
        <v>676</v>
      </c>
      <c r="D86" s="6507"/>
      <c r="E86" s="765">
        <f>SUM(E87:E88)</f>
        <v>3630000</v>
      </c>
      <c r="F86" s="523">
        <f t="shared" si="8"/>
        <v>0</v>
      </c>
      <c r="G86" s="766"/>
      <c r="H86" s="766"/>
      <c r="I86" s="766"/>
      <c r="J86" s="766"/>
      <c r="K86" s="766"/>
      <c r="L86" s="766"/>
      <c r="M86" s="736"/>
      <c r="N86" s="767"/>
      <c r="O86" s="767"/>
      <c r="P86" s="767"/>
      <c r="Q86" s="737"/>
      <c r="R86" s="767"/>
      <c r="S86" s="767"/>
      <c r="T86" s="767"/>
      <c r="U86" s="767"/>
      <c r="V86" s="767"/>
      <c r="W86" s="767"/>
      <c r="X86" s="767"/>
      <c r="Y86" s="767"/>
      <c r="Z86" s="767"/>
      <c r="AA86" s="767"/>
      <c r="AB86" s="767"/>
      <c r="AC86" s="767"/>
      <c r="AD86" s="767"/>
      <c r="AE86" s="767"/>
      <c r="AF86" s="737"/>
      <c r="AG86" s="768"/>
      <c r="AH86" s="768"/>
      <c r="AI86" s="768"/>
      <c r="AJ86" s="768"/>
      <c r="AK86" s="768"/>
      <c r="AL86" s="768"/>
    </row>
    <row r="87" spans="1:38" ht="40.5" customHeight="1">
      <c r="A87" s="552"/>
      <c r="B87" s="743"/>
      <c r="C87" s="769" t="s">
        <v>677</v>
      </c>
      <c r="D87" s="770" t="s">
        <v>678</v>
      </c>
      <c r="E87" s="771">
        <f>F87</f>
        <v>3580000</v>
      </c>
      <c r="F87" s="523">
        <f t="shared" si="8"/>
        <v>3580000</v>
      </c>
      <c r="G87" s="772"/>
      <c r="H87" s="772"/>
      <c r="I87" s="772"/>
      <c r="J87" s="772"/>
      <c r="K87" s="772"/>
      <c r="L87" s="772"/>
      <c r="M87" s="736"/>
      <c r="N87" s="773"/>
      <c r="O87" s="773"/>
      <c r="P87" s="773"/>
      <c r="Q87" s="737"/>
      <c r="R87" s="773">
        <v>3580000</v>
      </c>
      <c r="S87" s="773"/>
      <c r="T87" s="773"/>
      <c r="U87" s="773"/>
      <c r="V87" s="773"/>
      <c r="W87" s="773"/>
      <c r="X87" s="773"/>
      <c r="Y87" s="773"/>
      <c r="Z87" s="773"/>
      <c r="AA87" s="773"/>
      <c r="AB87" s="773"/>
      <c r="AC87" s="773"/>
      <c r="AD87" s="773"/>
      <c r="AE87" s="773"/>
      <c r="AF87" s="737"/>
      <c r="AG87" s="774"/>
      <c r="AH87" s="774"/>
      <c r="AI87" s="774"/>
      <c r="AJ87" s="774"/>
      <c r="AK87" s="774"/>
      <c r="AL87" s="774"/>
    </row>
    <row r="88" spans="1:38" ht="42.75" customHeight="1">
      <c r="A88" s="552"/>
      <c r="B88" s="743"/>
      <c r="C88" s="775" t="s">
        <v>141</v>
      </c>
      <c r="D88" s="776" t="s">
        <v>679</v>
      </c>
      <c r="E88" s="777">
        <f>F88</f>
        <v>50000</v>
      </c>
      <c r="F88" s="523">
        <f t="shared" si="8"/>
        <v>50000</v>
      </c>
      <c r="G88" s="778"/>
      <c r="H88" s="778"/>
      <c r="I88" s="778"/>
      <c r="J88" s="778"/>
      <c r="K88" s="778"/>
      <c r="L88" s="778"/>
      <c r="M88" s="736"/>
      <c r="N88" s="779"/>
      <c r="O88" s="779"/>
      <c r="P88" s="779"/>
      <c r="Q88" s="737"/>
      <c r="R88" s="779">
        <v>50000</v>
      </c>
      <c r="S88" s="779"/>
      <c r="T88" s="779"/>
      <c r="U88" s="779"/>
      <c r="V88" s="779"/>
      <c r="W88" s="779"/>
      <c r="X88" s="779"/>
      <c r="Y88" s="779"/>
      <c r="Z88" s="779"/>
      <c r="AA88" s="779"/>
      <c r="AB88" s="779"/>
      <c r="AC88" s="779"/>
      <c r="AD88" s="779"/>
      <c r="AE88" s="779"/>
      <c r="AF88" s="737"/>
      <c r="AG88" s="780"/>
      <c r="AH88" s="780"/>
      <c r="AI88" s="780"/>
      <c r="AJ88" s="780"/>
      <c r="AK88" s="780"/>
      <c r="AL88" s="780"/>
    </row>
    <row r="89" spans="1:38" ht="17.100000000000001" customHeight="1">
      <c r="A89" s="552"/>
      <c r="B89" s="743"/>
      <c r="C89" s="6508"/>
      <c r="D89" s="6509"/>
      <c r="E89" s="781"/>
      <c r="F89" s="523">
        <f t="shared" si="8"/>
        <v>0</v>
      </c>
      <c r="G89" s="782"/>
      <c r="H89" s="782"/>
      <c r="I89" s="782"/>
      <c r="J89" s="782"/>
      <c r="K89" s="782"/>
      <c r="L89" s="782"/>
      <c r="M89" s="736"/>
      <c r="N89" s="783"/>
      <c r="O89" s="783"/>
      <c r="P89" s="783"/>
      <c r="Q89" s="737"/>
      <c r="R89" s="783"/>
      <c r="S89" s="783"/>
      <c r="T89" s="783"/>
      <c r="U89" s="783"/>
      <c r="V89" s="783"/>
      <c r="W89" s="783"/>
      <c r="X89" s="783"/>
      <c r="Y89" s="783"/>
      <c r="Z89" s="783"/>
      <c r="AA89" s="783"/>
      <c r="AB89" s="783"/>
      <c r="AC89" s="783"/>
      <c r="AD89" s="783"/>
      <c r="AE89" s="783"/>
      <c r="AF89" s="737"/>
      <c r="AG89" s="784"/>
      <c r="AH89" s="784"/>
      <c r="AI89" s="784"/>
      <c r="AJ89" s="784"/>
      <c r="AK89" s="784"/>
      <c r="AL89" s="784"/>
    </row>
    <row r="90" spans="1:38" ht="17.100000000000001" customHeight="1">
      <c r="A90" s="571"/>
      <c r="B90" s="743"/>
      <c r="C90" s="6510" t="s">
        <v>639</v>
      </c>
      <c r="D90" s="6510"/>
      <c r="E90" s="785">
        <f>SUM(E91)</f>
        <v>11130000</v>
      </c>
      <c r="F90" s="523">
        <f t="shared" si="8"/>
        <v>0</v>
      </c>
      <c r="G90" s="786"/>
      <c r="H90" s="786"/>
      <c r="I90" s="786"/>
      <c r="J90" s="786"/>
      <c r="K90" s="786"/>
      <c r="L90" s="786"/>
      <c r="M90" s="736"/>
      <c r="N90" s="787"/>
      <c r="O90" s="787"/>
      <c r="P90" s="787"/>
      <c r="Q90" s="737"/>
      <c r="R90" s="787"/>
      <c r="S90" s="787"/>
      <c r="T90" s="787"/>
      <c r="U90" s="787"/>
      <c r="V90" s="787"/>
      <c r="W90" s="787"/>
      <c r="X90" s="787"/>
      <c r="Y90" s="787"/>
      <c r="Z90" s="787"/>
      <c r="AA90" s="787"/>
      <c r="AB90" s="787"/>
      <c r="AC90" s="787"/>
      <c r="AD90" s="787"/>
      <c r="AE90" s="787"/>
      <c r="AF90" s="737"/>
      <c r="AG90" s="788"/>
      <c r="AH90" s="788"/>
      <c r="AI90" s="788"/>
      <c r="AJ90" s="788"/>
      <c r="AK90" s="788"/>
      <c r="AL90" s="788"/>
    </row>
    <row r="91" spans="1:38" ht="17.100000000000001" customHeight="1">
      <c r="A91" s="571"/>
      <c r="B91" s="743"/>
      <c r="C91" s="6511" t="s">
        <v>640</v>
      </c>
      <c r="D91" s="6511"/>
      <c r="E91" s="789">
        <f>SUM(E92:E94)</f>
        <v>11130000</v>
      </c>
      <c r="F91" s="523">
        <f t="shared" si="8"/>
        <v>0</v>
      </c>
      <c r="G91" s="790"/>
      <c r="H91" s="790"/>
      <c r="I91" s="790"/>
      <c r="J91" s="790"/>
      <c r="K91" s="790"/>
      <c r="L91" s="790"/>
      <c r="M91" s="728"/>
      <c r="N91" s="791"/>
      <c r="O91" s="791"/>
      <c r="P91" s="791"/>
      <c r="Q91" s="729"/>
      <c r="R91" s="791"/>
      <c r="S91" s="791"/>
      <c r="T91" s="791"/>
      <c r="U91" s="791"/>
      <c r="V91" s="791"/>
      <c r="W91" s="791"/>
      <c r="X91" s="791"/>
      <c r="Y91" s="791"/>
      <c r="Z91" s="791"/>
      <c r="AA91" s="791"/>
      <c r="AB91" s="791"/>
      <c r="AC91" s="791"/>
      <c r="AD91" s="791"/>
      <c r="AE91" s="791"/>
      <c r="AF91" s="729"/>
      <c r="AG91" s="792"/>
      <c r="AH91" s="792"/>
      <c r="AI91" s="792"/>
      <c r="AJ91" s="792"/>
      <c r="AK91" s="792"/>
      <c r="AL91" s="792"/>
    </row>
    <row r="92" spans="1:38" ht="17.100000000000001" customHeight="1" thickBot="1">
      <c r="A92" s="668"/>
      <c r="B92" s="793"/>
      <c r="C92" s="794" t="s">
        <v>643</v>
      </c>
      <c r="D92" s="795" t="s">
        <v>644</v>
      </c>
      <c r="E92" s="796">
        <f>F92</f>
        <v>410000</v>
      </c>
      <c r="F92" s="523">
        <f t="shared" si="8"/>
        <v>410000</v>
      </c>
      <c r="G92" s="797"/>
      <c r="H92" s="797"/>
      <c r="I92" s="797"/>
      <c r="J92" s="797"/>
      <c r="K92" s="797"/>
      <c r="L92" s="797"/>
      <c r="M92" s="728"/>
      <c r="N92" s="798"/>
      <c r="O92" s="798"/>
      <c r="P92" s="798"/>
      <c r="Q92" s="729"/>
      <c r="R92" s="798">
        <v>50000</v>
      </c>
      <c r="S92" s="798"/>
      <c r="T92" s="798">
        <v>360000</v>
      </c>
      <c r="U92" s="798"/>
      <c r="V92" s="798"/>
      <c r="W92" s="798"/>
      <c r="X92" s="798"/>
      <c r="Y92" s="798"/>
      <c r="Z92" s="798"/>
      <c r="AA92" s="798"/>
      <c r="AB92" s="798"/>
      <c r="AC92" s="798"/>
      <c r="AD92" s="798"/>
      <c r="AE92" s="798"/>
      <c r="AF92" s="729"/>
      <c r="AG92" s="799"/>
      <c r="AH92" s="799"/>
      <c r="AI92" s="799"/>
      <c r="AJ92" s="799"/>
      <c r="AK92" s="799"/>
      <c r="AL92" s="799"/>
    </row>
    <row r="93" spans="1:38" ht="45" customHeight="1">
      <c r="A93" s="571"/>
      <c r="B93" s="743"/>
      <c r="C93" s="695" t="s">
        <v>680</v>
      </c>
      <c r="D93" s="800" t="s">
        <v>681</v>
      </c>
      <c r="E93" s="685">
        <f t="shared" ref="E93:E94" si="10">F93</f>
        <v>10670000</v>
      </c>
      <c r="F93" s="523">
        <f t="shared" si="8"/>
        <v>10670000</v>
      </c>
      <c r="G93" s="797"/>
      <c r="H93" s="797"/>
      <c r="I93" s="797"/>
      <c r="J93" s="797"/>
      <c r="K93" s="797"/>
      <c r="L93" s="797"/>
      <c r="M93" s="728"/>
      <c r="N93" s="798"/>
      <c r="O93" s="798"/>
      <c r="P93" s="798"/>
      <c r="Q93" s="729"/>
      <c r="R93" s="798">
        <v>10670000</v>
      </c>
      <c r="S93" s="798"/>
      <c r="T93" s="798"/>
      <c r="U93" s="798"/>
      <c r="V93" s="798"/>
      <c r="W93" s="798"/>
      <c r="X93" s="798"/>
      <c r="Y93" s="798"/>
      <c r="Z93" s="798"/>
      <c r="AA93" s="798"/>
      <c r="AB93" s="798"/>
      <c r="AC93" s="798"/>
      <c r="AD93" s="798"/>
      <c r="AE93" s="798"/>
      <c r="AF93" s="729"/>
      <c r="AG93" s="799"/>
      <c r="AH93" s="799"/>
      <c r="AI93" s="799"/>
      <c r="AJ93" s="799"/>
      <c r="AK93" s="799"/>
      <c r="AL93" s="799"/>
    </row>
    <row r="94" spans="1:38" ht="42.75" customHeight="1" thickBot="1">
      <c r="A94" s="571"/>
      <c r="B94" s="793"/>
      <c r="C94" s="801" t="s">
        <v>682</v>
      </c>
      <c r="D94" s="802" t="s">
        <v>683</v>
      </c>
      <c r="E94" s="796">
        <f t="shared" si="10"/>
        <v>50000</v>
      </c>
      <c r="F94" s="523">
        <f t="shared" si="8"/>
        <v>50000</v>
      </c>
      <c r="G94" s="797"/>
      <c r="H94" s="797"/>
      <c r="I94" s="797"/>
      <c r="J94" s="797"/>
      <c r="K94" s="797"/>
      <c r="L94" s="797"/>
      <c r="M94" s="728"/>
      <c r="N94" s="798"/>
      <c r="O94" s="798"/>
      <c r="P94" s="798"/>
      <c r="Q94" s="729"/>
      <c r="R94" s="798">
        <v>50000</v>
      </c>
      <c r="S94" s="798"/>
      <c r="T94" s="798"/>
      <c r="U94" s="798"/>
      <c r="V94" s="798"/>
      <c r="W94" s="798"/>
      <c r="X94" s="798"/>
      <c r="Y94" s="798"/>
      <c r="Z94" s="798"/>
      <c r="AA94" s="798"/>
      <c r="AB94" s="798"/>
      <c r="AC94" s="798"/>
      <c r="AD94" s="798"/>
      <c r="AE94" s="798"/>
      <c r="AF94" s="729"/>
      <c r="AG94" s="799"/>
      <c r="AH94" s="799"/>
      <c r="AI94" s="799"/>
      <c r="AJ94" s="799"/>
      <c r="AK94" s="799"/>
      <c r="AL94" s="799"/>
    </row>
    <row r="95" spans="1:38" ht="17.100000000000001" customHeight="1" thickBot="1">
      <c r="A95" s="552"/>
      <c r="B95" s="803" t="s">
        <v>205</v>
      </c>
      <c r="C95" s="804"/>
      <c r="D95" s="805" t="s">
        <v>206</v>
      </c>
      <c r="E95" s="806">
        <f t="shared" ref="E95:E96" si="11">SUM(E96)</f>
        <v>4000000</v>
      </c>
      <c r="F95" s="523">
        <f t="shared" ref="F95:F119" si="12">SUM(G95:AJ95)</f>
        <v>0</v>
      </c>
      <c r="G95" s="782"/>
      <c r="H95" s="782"/>
      <c r="I95" s="782"/>
      <c r="J95" s="782"/>
      <c r="K95" s="782"/>
      <c r="L95" s="782"/>
      <c r="M95" s="736"/>
      <c r="N95" s="783"/>
      <c r="O95" s="783"/>
      <c r="P95" s="783"/>
      <c r="Q95" s="737"/>
      <c r="R95" s="783"/>
      <c r="S95" s="783"/>
      <c r="T95" s="783"/>
      <c r="U95" s="783"/>
      <c r="V95" s="783"/>
      <c r="W95" s="783"/>
      <c r="X95" s="783"/>
      <c r="Y95" s="783"/>
      <c r="Z95" s="783"/>
      <c r="AA95" s="783"/>
      <c r="AB95" s="783"/>
      <c r="AC95" s="783"/>
      <c r="AD95" s="783"/>
      <c r="AE95" s="783"/>
      <c r="AF95" s="737"/>
      <c r="AG95" s="784"/>
      <c r="AH95" s="784"/>
      <c r="AI95" s="784"/>
      <c r="AJ95" s="784"/>
      <c r="AK95" s="784"/>
      <c r="AL95" s="784"/>
    </row>
    <row r="96" spans="1:38" ht="17.100000000000001" customHeight="1">
      <c r="A96" s="552"/>
      <c r="B96" s="676"/>
      <c r="C96" s="6512" t="s">
        <v>582</v>
      </c>
      <c r="D96" s="6513"/>
      <c r="E96" s="677">
        <f t="shared" si="11"/>
        <v>4000000</v>
      </c>
      <c r="F96" s="523">
        <f t="shared" si="12"/>
        <v>0</v>
      </c>
      <c r="G96" s="782"/>
      <c r="H96" s="782"/>
      <c r="I96" s="782"/>
      <c r="J96" s="782"/>
      <c r="K96" s="782"/>
      <c r="L96" s="782"/>
      <c r="M96" s="736"/>
      <c r="N96" s="783"/>
      <c r="O96" s="783"/>
      <c r="P96" s="783"/>
      <c r="Q96" s="737"/>
      <c r="R96" s="783"/>
      <c r="S96" s="783"/>
      <c r="T96" s="783"/>
      <c r="U96" s="783"/>
      <c r="V96" s="783"/>
      <c r="W96" s="783"/>
      <c r="X96" s="783"/>
      <c r="Y96" s="783"/>
      <c r="Z96" s="783"/>
      <c r="AA96" s="783"/>
      <c r="AB96" s="783"/>
      <c r="AC96" s="783"/>
      <c r="AD96" s="783"/>
      <c r="AE96" s="783"/>
      <c r="AF96" s="737"/>
      <c r="AG96" s="784"/>
      <c r="AH96" s="784"/>
      <c r="AI96" s="784"/>
      <c r="AJ96" s="784"/>
      <c r="AK96" s="784"/>
      <c r="AL96" s="784"/>
    </row>
    <row r="97" spans="1:38" ht="17.100000000000001" customHeight="1">
      <c r="A97" s="552"/>
      <c r="B97" s="678"/>
      <c r="C97" s="6514" t="s">
        <v>646</v>
      </c>
      <c r="D97" s="6515"/>
      <c r="E97" s="807">
        <f>SUM(E98:E119)</f>
        <v>4000000</v>
      </c>
      <c r="F97" s="523">
        <f t="shared" si="12"/>
        <v>0</v>
      </c>
      <c r="G97" s="808"/>
      <c r="H97" s="808"/>
      <c r="I97" s="808"/>
      <c r="J97" s="808"/>
      <c r="K97" s="808"/>
      <c r="L97" s="808"/>
      <c r="M97" s="720"/>
      <c r="N97" s="809"/>
      <c r="O97" s="809"/>
      <c r="P97" s="809"/>
      <c r="Q97" s="721"/>
      <c r="R97" s="809"/>
      <c r="S97" s="809"/>
      <c r="T97" s="809"/>
      <c r="U97" s="809"/>
      <c r="V97" s="809"/>
      <c r="W97" s="809"/>
      <c r="X97" s="809"/>
      <c r="Y97" s="809"/>
      <c r="Z97" s="809"/>
      <c r="AA97" s="809"/>
      <c r="AB97" s="809"/>
      <c r="AC97" s="809"/>
      <c r="AD97" s="809"/>
      <c r="AE97" s="809"/>
      <c r="AF97" s="721"/>
      <c r="AG97" s="810"/>
      <c r="AH97" s="810"/>
      <c r="AI97" s="810"/>
      <c r="AJ97" s="810"/>
      <c r="AK97" s="810"/>
      <c r="AL97" s="810"/>
    </row>
    <row r="98" spans="1:38" ht="17.100000000000001" customHeight="1">
      <c r="A98" s="571"/>
      <c r="B98" s="678"/>
      <c r="C98" s="811" t="s">
        <v>647</v>
      </c>
      <c r="D98" s="812" t="s">
        <v>586</v>
      </c>
      <c r="E98" s="685">
        <f>F98</f>
        <v>1650000</v>
      </c>
      <c r="F98" s="523">
        <f t="shared" si="12"/>
        <v>1650000</v>
      </c>
      <c r="G98" s="808"/>
      <c r="H98" s="808"/>
      <c r="I98" s="808"/>
      <c r="J98" s="808"/>
      <c r="K98" s="808"/>
      <c r="L98" s="808"/>
      <c r="M98" s="813"/>
      <c r="N98" s="809"/>
      <c r="O98" s="809"/>
      <c r="P98" s="809"/>
      <c r="Q98" s="814"/>
      <c r="R98" s="809"/>
      <c r="S98" s="809"/>
      <c r="T98" s="809"/>
      <c r="U98" s="809"/>
      <c r="V98" s="809"/>
      <c r="W98" s="809"/>
      <c r="X98" s="809">
        <v>1650000</v>
      </c>
      <c r="Y98" s="809"/>
      <c r="Z98" s="809"/>
      <c r="AA98" s="809"/>
      <c r="AB98" s="809"/>
      <c r="AC98" s="809"/>
      <c r="AD98" s="809"/>
      <c r="AE98" s="809"/>
      <c r="AF98" s="814"/>
      <c r="AG98" s="810"/>
      <c r="AH98" s="810"/>
      <c r="AI98" s="810"/>
      <c r="AJ98" s="810"/>
      <c r="AK98" s="810"/>
      <c r="AL98" s="810"/>
    </row>
    <row r="99" spans="1:38" ht="17.100000000000001" customHeight="1">
      <c r="A99" s="552"/>
      <c r="B99" s="678"/>
      <c r="C99" s="815" t="s">
        <v>648</v>
      </c>
      <c r="D99" s="816" t="s">
        <v>586</v>
      </c>
      <c r="E99" s="685">
        <f t="shared" ref="E99:E119" si="13">F99</f>
        <v>1350000</v>
      </c>
      <c r="F99" s="523">
        <f t="shared" si="12"/>
        <v>1350000</v>
      </c>
      <c r="G99" s="808"/>
      <c r="H99" s="808"/>
      <c r="I99" s="808"/>
      <c r="J99" s="808"/>
      <c r="K99" s="808"/>
      <c r="L99" s="808"/>
      <c r="M99" s="813"/>
      <c r="N99" s="809"/>
      <c r="O99" s="809"/>
      <c r="P99" s="809"/>
      <c r="Q99" s="814"/>
      <c r="R99" s="809"/>
      <c r="S99" s="809"/>
      <c r="T99" s="809"/>
      <c r="U99" s="809"/>
      <c r="V99" s="809"/>
      <c r="W99" s="809"/>
      <c r="X99" s="809">
        <v>1350000</v>
      </c>
      <c r="Y99" s="809"/>
      <c r="Z99" s="809"/>
      <c r="AA99" s="809"/>
      <c r="AB99" s="809"/>
      <c r="AC99" s="809"/>
      <c r="AD99" s="809"/>
      <c r="AE99" s="809"/>
      <c r="AF99" s="814"/>
      <c r="AG99" s="810"/>
      <c r="AH99" s="810"/>
      <c r="AI99" s="810"/>
      <c r="AJ99" s="810"/>
      <c r="AK99" s="810"/>
      <c r="AL99" s="810"/>
    </row>
    <row r="100" spans="1:38" ht="17.100000000000001" customHeight="1">
      <c r="A100" s="552"/>
      <c r="B100" s="694"/>
      <c r="C100" s="817" t="s">
        <v>651</v>
      </c>
      <c r="D100" s="818" t="s">
        <v>590</v>
      </c>
      <c r="E100" s="685">
        <f t="shared" si="13"/>
        <v>280500</v>
      </c>
      <c r="F100" s="523">
        <f t="shared" si="12"/>
        <v>280500</v>
      </c>
      <c r="G100" s="808"/>
      <c r="H100" s="808"/>
      <c r="I100" s="808"/>
      <c r="J100" s="808"/>
      <c r="K100" s="808"/>
      <c r="L100" s="808"/>
      <c r="M100" s="813"/>
      <c r="N100" s="809"/>
      <c r="O100" s="809"/>
      <c r="P100" s="809"/>
      <c r="Q100" s="814"/>
      <c r="R100" s="809"/>
      <c r="S100" s="809"/>
      <c r="T100" s="809"/>
      <c r="U100" s="809"/>
      <c r="V100" s="809"/>
      <c r="W100" s="809"/>
      <c r="X100" s="809">
        <v>280500</v>
      </c>
      <c r="Y100" s="809"/>
      <c r="Z100" s="809"/>
      <c r="AA100" s="809"/>
      <c r="AB100" s="809"/>
      <c r="AC100" s="809"/>
      <c r="AD100" s="809"/>
      <c r="AE100" s="809"/>
      <c r="AF100" s="814"/>
      <c r="AG100" s="810"/>
      <c r="AH100" s="810"/>
      <c r="AI100" s="810"/>
      <c r="AJ100" s="810"/>
      <c r="AK100" s="810"/>
      <c r="AL100" s="810"/>
    </row>
    <row r="101" spans="1:38" ht="17.100000000000001" customHeight="1">
      <c r="A101" s="552"/>
      <c r="B101" s="694"/>
      <c r="C101" s="695" t="s">
        <v>652</v>
      </c>
      <c r="D101" s="696" t="s">
        <v>590</v>
      </c>
      <c r="E101" s="685">
        <f t="shared" si="13"/>
        <v>229500</v>
      </c>
      <c r="F101" s="523">
        <f t="shared" si="12"/>
        <v>229500</v>
      </c>
      <c r="G101" s="808"/>
      <c r="H101" s="808"/>
      <c r="I101" s="808"/>
      <c r="J101" s="808"/>
      <c r="K101" s="808"/>
      <c r="L101" s="808"/>
      <c r="M101" s="813"/>
      <c r="N101" s="809"/>
      <c r="O101" s="809"/>
      <c r="P101" s="809"/>
      <c r="Q101" s="814"/>
      <c r="R101" s="809"/>
      <c r="S101" s="809"/>
      <c r="T101" s="809"/>
      <c r="U101" s="809"/>
      <c r="V101" s="809"/>
      <c r="W101" s="809"/>
      <c r="X101" s="809">
        <v>229500</v>
      </c>
      <c r="Y101" s="809"/>
      <c r="Z101" s="809"/>
      <c r="AA101" s="809"/>
      <c r="AB101" s="809"/>
      <c r="AC101" s="809"/>
      <c r="AD101" s="809"/>
      <c r="AE101" s="809"/>
      <c r="AF101" s="814"/>
      <c r="AG101" s="810"/>
      <c r="AH101" s="810"/>
      <c r="AI101" s="810"/>
      <c r="AJ101" s="810"/>
      <c r="AK101" s="810"/>
      <c r="AL101" s="810"/>
    </row>
    <row r="102" spans="1:38" ht="16.5" customHeight="1">
      <c r="A102" s="552"/>
      <c r="B102" s="694"/>
      <c r="C102" s="815" t="s">
        <v>653</v>
      </c>
      <c r="D102" s="816" t="s">
        <v>592</v>
      </c>
      <c r="E102" s="685">
        <f t="shared" si="13"/>
        <v>41250</v>
      </c>
      <c r="F102" s="523">
        <f t="shared" si="12"/>
        <v>41250</v>
      </c>
      <c r="G102" s="808"/>
      <c r="H102" s="808"/>
      <c r="I102" s="808"/>
      <c r="J102" s="808"/>
      <c r="K102" s="808"/>
      <c r="L102" s="808"/>
      <c r="M102" s="813"/>
      <c r="N102" s="809"/>
      <c r="O102" s="809"/>
      <c r="P102" s="809"/>
      <c r="Q102" s="814"/>
      <c r="R102" s="809"/>
      <c r="S102" s="809"/>
      <c r="T102" s="809"/>
      <c r="U102" s="809"/>
      <c r="V102" s="809"/>
      <c r="W102" s="809"/>
      <c r="X102" s="809">
        <v>41250</v>
      </c>
      <c r="Y102" s="809"/>
      <c r="Z102" s="809"/>
      <c r="AA102" s="809"/>
      <c r="AB102" s="809"/>
      <c r="AC102" s="809"/>
      <c r="AD102" s="809"/>
      <c r="AE102" s="809"/>
      <c r="AF102" s="814"/>
      <c r="AG102" s="810"/>
      <c r="AH102" s="810"/>
      <c r="AI102" s="810"/>
      <c r="AJ102" s="810"/>
      <c r="AK102" s="810"/>
      <c r="AL102" s="810"/>
    </row>
    <row r="103" spans="1:38" ht="16.5" customHeight="1">
      <c r="A103" s="552"/>
      <c r="B103" s="694"/>
      <c r="C103" s="815" t="s">
        <v>654</v>
      </c>
      <c r="D103" s="816" t="s">
        <v>592</v>
      </c>
      <c r="E103" s="685">
        <f t="shared" si="13"/>
        <v>33750</v>
      </c>
      <c r="F103" s="523">
        <f t="shared" si="12"/>
        <v>33750</v>
      </c>
      <c r="G103" s="808"/>
      <c r="H103" s="808"/>
      <c r="I103" s="808"/>
      <c r="J103" s="808"/>
      <c r="K103" s="808"/>
      <c r="L103" s="808"/>
      <c r="M103" s="813"/>
      <c r="N103" s="809"/>
      <c r="O103" s="809"/>
      <c r="P103" s="809"/>
      <c r="Q103" s="814"/>
      <c r="R103" s="809"/>
      <c r="S103" s="809"/>
      <c r="T103" s="809"/>
      <c r="U103" s="809"/>
      <c r="V103" s="809"/>
      <c r="W103" s="809"/>
      <c r="X103" s="809">
        <v>33750</v>
      </c>
      <c r="Y103" s="809"/>
      <c r="Z103" s="809"/>
      <c r="AA103" s="809"/>
      <c r="AB103" s="809"/>
      <c r="AC103" s="809"/>
      <c r="AD103" s="809"/>
      <c r="AE103" s="809"/>
      <c r="AF103" s="814"/>
      <c r="AG103" s="810"/>
      <c r="AH103" s="810"/>
      <c r="AI103" s="810"/>
      <c r="AJ103" s="810"/>
      <c r="AK103" s="810"/>
      <c r="AL103" s="810"/>
    </row>
    <row r="104" spans="1:38" ht="17.100000000000001" customHeight="1">
      <c r="A104" s="552"/>
      <c r="B104" s="694"/>
      <c r="C104" s="815" t="s">
        <v>655</v>
      </c>
      <c r="D104" s="816" t="s">
        <v>594</v>
      </c>
      <c r="E104" s="685">
        <f t="shared" si="13"/>
        <v>5500</v>
      </c>
      <c r="F104" s="523">
        <f t="shared" si="12"/>
        <v>5500</v>
      </c>
      <c r="G104" s="808"/>
      <c r="H104" s="808"/>
      <c r="I104" s="808"/>
      <c r="J104" s="808"/>
      <c r="K104" s="808"/>
      <c r="L104" s="808"/>
      <c r="M104" s="813"/>
      <c r="N104" s="809"/>
      <c r="O104" s="809"/>
      <c r="P104" s="809"/>
      <c r="Q104" s="814"/>
      <c r="R104" s="809"/>
      <c r="S104" s="809"/>
      <c r="T104" s="809"/>
      <c r="U104" s="809"/>
      <c r="V104" s="809"/>
      <c r="W104" s="809"/>
      <c r="X104" s="809">
        <v>5500</v>
      </c>
      <c r="Y104" s="809"/>
      <c r="Z104" s="809"/>
      <c r="AA104" s="809"/>
      <c r="AB104" s="809"/>
      <c r="AC104" s="809"/>
      <c r="AD104" s="809"/>
      <c r="AE104" s="809"/>
      <c r="AF104" s="814"/>
      <c r="AG104" s="810"/>
      <c r="AH104" s="810"/>
      <c r="AI104" s="810"/>
      <c r="AJ104" s="810"/>
      <c r="AK104" s="810"/>
      <c r="AL104" s="810"/>
    </row>
    <row r="105" spans="1:38" ht="17.100000000000001" customHeight="1">
      <c r="A105" s="552"/>
      <c r="B105" s="694"/>
      <c r="C105" s="815" t="s">
        <v>656</v>
      </c>
      <c r="D105" s="816" t="s">
        <v>594</v>
      </c>
      <c r="E105" s="685">
        <f t="shared" si="13"/>
        <v>4500</v>
      </c>
      <c r="F105" s="523">
        <f t="shared" si="12"/>
        <v>4500</v>
      </c>
      <c r="G105" s="808"/>
      <c r="H105" s="808"/>
      <c r="I105" s="808"/>
      <c r="J105" s="808"/>
      <c r="K105" s="808"/>
      <c r="L105" s="808"/>
      <c r="M105" s="813"/>
      <c r="N105" s="809"/>
      <c r="O105" s="809"/>
      <c r="P105" s="809"/>
      <c r="Q105" s="814"/>
      <c r="R105" s="809"/>
      <c r="S105" s="809"/>
      <c r="T105" s="809"/>
      <c r="U105" s="809"/>
      <c r="V105" s="809"/>
      <c r="W105" s="809"/>
      <c r="X105" s="809">
        <v>4500</v>
      </c>
      <c r="Y105" s="809"/>
      <c r="Z105" s="809"/>
      <c r="AA105" s="809"/>
      <c r="AB105" s="809"/>
      <c r="AC105" s="809"/>
      <c r="AD105" s="809"/>
      <c r="AE105" s="809"/>
      <c r="AF105" s="814"/>
      <c r="AG105" s="810"/>
      <c r="AH105" s="810"/>
      <c r="AI105" s="810"/>
      <c r="AJ105" s="810"/>
      <c r="AK105" s="810"/>
      <c r="AL105" s="810"/>
    </row>
    <row r="106" spans="1:38" ht="17.100000000000001" customHeight="1">
      <c r="A106" s="552"/>
      <c r="B106" s="694"/>
      <c r="C106" s="815" t="s">
        <v>657</v>
      </c>
      <c r="D106" s="816" t="s">
        <v>658</v>
      </c>
      <c r="E106" s="685">
        <f t="shared" si="13"/>
        <v>27500</v>
      </c>
      <c r="F106" s="523">
        <f t="shared" si="12"/>
        <v>27500</v>
      </c>
      <c r="G106" s="808"/>
      <c r="H106" s="808"/>
      <c r="I106" s="808"/>
      <c r="J106" s="808"/>
      <c r="K106" s="808"/>
      <c r="L106" s="808"/>
      <c r="M106" s="813"/>
      <c r="N106" s="809"/>
      <c r="O106" s="809"/>
      <c r="P106" s="809"/>
      <c r="Q106" s="814"/>
      <c r="R106" s="809"/>
      <c r="S106" s="809"/>
      <c r="T106" s="809"/>
      <c r="U106" s="809"/>
      <c r="V106" s="809"/>
      <c r="W106" s="809"/>
      <c r="X106" s="809">
        <v>27500</v>
      </c>
      <c r="Y106" s="809"/>
      <c r="Z106" s="809"/>
      <c r="AA106" s="809"/>
      <c r="AB106" s="809"/>
      <c r="AC106" s="809"/>
      <c r="AD106" s="809"/>
      <c r="AE106" s="809"/>
      <c r="AF106" s="814"/>
      <c r="AG106" s="810"/>
      <c r="AH106" s="810"/>
      <c r="AI106" s="810"/>
      <c r="AJ106" s="810"/>
      <c r="AK106" s="810"/>
      <c r="AL106" s="810"/>
    </row>
    <row r="107" spans="1:38" ht="17.100000000000001" customHeight="1">
      <c r="A107" s="552"/>
      <c r="B107" s="694"/>
      <c r="C107" s="815" t="s">
        <v>659</v>
      </c>
      <c r="D107" s="816" t="s">
        <v>658</v>
      </c>
      <c r="E107" s="685">
        <f t="shared" si="13"/>
        <v>22500</v>
      </c>
      <c r="F107" s="523">
        <f t="shared" si="12"/>
        <v>22500</v>
      </c>
      <c r="G107" s="808"/>
      <c r="H107" s="808"/>
      <c r="I107" s="808"/>
      <c r="J107" s="808"/>
      <c r="K107" s="808"/>
      <c r="L107" s="808"/>
      <c r="M107" s="813"/>
      <c r="N107" s="809"/>
      <c r="O107" s="809"/>
      <c r="P107" s="809"/>
      <c r="Q107" s="814"/>
      <c r="R107" s="809"/>
      <c r="S107" s="809"/>
      <c r="T107" s="809"/>
      <c r="U107" s="809"/>
      <c r="V107" s="809"/>
      <c r="W107" s="809"/>
      <c r="X107" s="809">
        <v>22500</v>
      </c>
      <c r="Y107" s="809"/>
      <c r="Z107" s="809"/>
      <c r="AA107" s="809"/>
      <c r="AB107" s="809"/>
      <c r="AC107" s="809"/>
      <c r="AD107" s="809"/>
      <c r="AE107" s="809"/>
      <c r="AF107" s="814"/>
      <c r="AG107" s="810"/>
      <c r="AH107" s="810"/>
      <c r="AI107" s="810"/>
      <c r="AJ107" s="810"/>
      <c r="AK107" s="810"/>
      <c r="AL107" s="810"/>
    </row>
    <row r="108" spans="1:38" ht="17.100000000000001" customHeight="1">
      <c r="A108" s="552"/>
      <c r="B108" s="694"/>
      <c r="C108" s="815" t="s">
        <v>660</v>
      </c>
      <c r="D108" s="816" t="s">
        <v>601</v>
      </c>
      <c r="E108" s="685">
        <f t="shared" si="13"/>
        <v>27500</v>
      </c>
      <c r="F108" s="523">
        <f t="shared" si="12"/>
        <v>27500</v>
      </c>
      <c r="G108" s="808"/>
      <c r="H108" s="808"/>
      <c r="I108" s="808"/>
      <c r="J108" s="808"/>
      <c r="K108" s="808"/>
      <c r="L108" s="808"/>
      <c r="M108" s="813"/>
      <c r="N108" s="809"/>
      <c r="O108" s="809"/>
      <c r="P108" s="809"/>
      <c r="Q108" s="814"/>
      <c r="R108" s="809"/>
      <c r="S108" s="809"/>
      <c r="T108" s="809"/>
      <c r="U108" s="809"/>
      <c r="V108" s="809"/>
      <c r="W108" s="809"/>
      <c r="X108" s="809">
        <v>27500</v>
      </c>
      <c r="Y108" s="809"/>
      <c r="Z108" s="809"/>
      <c r="AA108" s="809"/>
      <c r="AB108" s="809"/>
      <c r="AC108" s="809"/>
      <c r="AD108" s="809"/>
      <c r="AE108" s="809"/>
      <c r="AF108" s="814"/>
      <c r="AG108" s="810"/>
      <c r="AH108" s="810"/>
      <c r="AI108" s="810"/>
      <c r="AJ108" s="810"/>
      <c r="AK108" s="810"/>
      <c r="AL108" s="810"/>
    </row>
    <row r="109" spans="1:38" ht="17.100000000000001" customHeight="1">
      <c r="A109" s="552"/>
      <c r="B109" s="694"/>
      <c r="C109" s="815" t="s">
        <v>661</v>
      </c>
      <c r="D109" s="816" t="s">
        <v>601</v>
      </c>
      <c r="E109" s="685">
        <f t="shared" si="13"/>
        <v>22500</v>
      </c>
      <c r="F109" s="523">
        <f t="shared" si="12"/>
        <v>22500</v>
      </c>
      <c r="G109" s="808"/>
      <c r="H109" s="808"/>
      <c r="I109" s="808"/>
      <c r="J109" s="808"/>
      <c r="K109" s="808"/>
      <c r="L109" s="808"/>
      <c r="M109" s="813"/>
      <c r="N109" s="809"/>
      <c r="O109" s="809"/>
      <c r="P109" s="809"/>
      <c r="Q109" s="814"/>
      <c r="R109" s="809"/>
      <c r="S109" s="809"/>
      <c r="T109" s="809"/>
      <c r="U109" s="809"/>
      <c r="V109" s="809"/>
      <c r="W109" s="809"/>
      <c r="X109" s="809">
        <v>22500</v>
      </c>
      <c r="Y109" s="809"/>
      <c r="Z109" s="809"/>
      <c r="AA109" s="809"/>
      <c r="AB109" s="809"/>
      <c r="AC109" s="809"/>
      <c r="AD109" s="809"/>
      <c r="AE109" s="809"/>
      <c r="AF109" s="814"/>
      <c r="AG109" s="810"/>
      <c r="AH109" s="810"/>
      <c r="AI109" s="810"/>
      <c r="AJ109" s="810"/>
      <c r="AK109" s="810"/>
      <c r="AL109" s="810"/>
    </row>
    <row r="110" spans="1:38" ht="17.100000000000001" customHeight="1">
      <c r="A110" s="552"/>
      <c r="B110" s="694"/>
      <c r="C110" s="815" t="s">
        <v>662</v>
      </c>
      <c r="D110" s="816" t="s">
        <v>607</v>
      </c>
      <c r="E110" s="685">
        <f t="shared" si="13"/>
        <v>2750</v>
      </c>
      <c r="F110" s="523">
        <f t="shared" si="12"/>
        <v>2750</v>
      </c>
      <c r="G110" s="808"/>
      <c r="H110" s="808"/>
      <c r="I110" s="808"/>
      <c r="J110" s="808"/>
      <c r="K110" s="808"/>
      <c r="L110" s="808"/>
      <c r="M110" s="813"/>
      <c r="N110" s="809"/>
      <c r="O110" s="809"/>
      <c r="P110" s="809"/>
      <c r="Q110" s="814"/>
      <c r="R110" s="809"/>
      <c r="S110" s="809"/>
      <c r="T110" s="809"/>
      <c r="U110" s="809"/>
      <c r="V110" s="809"/>
      <c r="W110" s="809"/>
      <c r="X110" s="809">
        <v>2750</v>
      </c>
      <c r="Y110" s="809"/>
      <c r="Z110" s="809"/>
      <c r="AA110" s="809"/>
      <c r="AB110" s="809"/>
      <c r="AC110" s="809"/>
      <c r="AD110" s="809"/>
      <c r="AE110" s="809"/>
      <c r="AF110" s="814"/>
      <c r="AG110" s="810"/>
      <c r="AH110" s="810"/>
      <c r="AI110" s="810"/>
      <c r="AJ110" s="810"/>
      <c r="AK110" s="810"/>
      <c r="AL110" s="810"/>
    </row>
    <row r="111" spans="1:38" ht="17.100000000000001" customHeight="1">
      <c r="A111" s="552"/>
      <c r="B111" s="694"/>
      <c r="C111" s="815" t="s">
        <v>663</v>
      </c>
      <c r="D111" s="816" t="s">
        <v>607</v>
      </c>
      <c r="E111" s="685">
        <f t="shared" si="13"/>
        <v>2250</v>
      </c>
      <c r="F111" s="523">
        <f t="shared" si="12"/>
        <v>2250</v>
      </c>
      <c r="G111" s="808"/>
      <c r="H111" s="808"/>
      <c r="I111" s="808"/>
      <c r="J111" s="808"/>
      <c r="K111" s="808"/>
      <c r="L111" s="808"/>
      <c r="M111" s="813"/>
      <c r="N111" s="809"/>
      <c r="O111" s="809"/>
      <c r="P111" s="809"/>
      <c r="Q111" s="814"/>
      <c r="R111" s="809"/>
      <c r="S111" s="809"/>
      <c r="T111" s="809"/>
      <c r="U111" s="809"/>
      <c r="V111" s="809"/>
      <c r="W111" s="809"/>
      <c r="X111" s="809">
        <v>2250</v>
      </c>
      <c r="Y111" s="809"/>
      <c r="Z111" s="809"/>
      <c r="AA111" s="809"/>
      <c r="AB111" s="809"/>
      <c r="AC111" s="809"/>
      <c r="AD111" s="809"/>
      <c r="AE111" s="809"/>
      <c r="AF111" s="814"/>
      <c r="AG111" s="810"/>
      <c r="AH111" s="810"/>
      <c r="AI111" s="810"/>
      <c r="AJ111" s="810"/>
      <c r="AK111" s="810"/>
      <c r="AL111" s="810"/>
    </row>
    <row r="112" spans="1:38" ht="17.100000000000001" customHeight="1">
      <c r="A112" s="552"/>
      <c r="B112" s="694"/>
      <c r="C112" s="815" t="s">
        <v>664</v>
      </c>
      <c r="D112" s="816" t="s">
        <v>611</v>
      </c>
      <c r="E112" s="685">
        <f t="shared" si="13"/>
        <v>151250</v>
      </c>
      <c r="F112" s="523">
        <f t="shared" si="12"/>
        <v>151250</v>
      </c>
      <c r="G112" s="808"/>
      <c r="H112" s="808"/>
      <c r="I112" s="808"/>
      <c r="J112" s="808"/>
      <c r="K112" s="808"/>
      <c r="L112" s="808"/>
      <c r="M112" s="813"/>
      <c r="N112" s="809"/>
      <c r="O112" s="809"/>
      <c r="P112" s="809"/>
      <c r="Q112" s="814"/>
      <c r="R112" s="809"/>
      <c r="S112" s="809"/>
      <c r="T112" s="809"/>
      <c r="U112" s="809"/>
      <c r="V112" s="809"/>
      <c r="W112" s="809"/>
      <c r="X112" s="809">
        <v>151250</v>
      </c>
      <c r="Y112" s="809"/>
      <c r="Z112" s="809"/>
      <c r="AA112" s="809"/>
      <c r="AB112" s="809"/>
      <c r="AC112" s="809"/>
      <c r="AD112" s="809"/>
      <c r="AE112" s="809"/>
      <c r="AF112" s="814"/>
      <c r="AG112" s="810"/>
      <c r="AH112" s="810"/>
      <c r="AI112" s="810"/>
      <c r="AJ112" s="810"/>
      <c r="AK112" s="810"/>
      <c r="AL112" s="810"/>
    </row>
    <row r="113" spans="1:38" ht="17.100000000000001" customHeight="1">
      <c r="A113" s="552"/>
      <c r="B113" s="694"/>
      <c r="C113" s="817" t="s">
        <v>665</v>
      </c>
      <c r="D113" s="818" t="s">
        <v>611</v>
      </c>
      <c r="E113" s="685">
        <f t="shared" si="13"/>
        <v>123750</v>
      </c>
      <c r="F113" s="523">
        <f t="shared" si="12"/>
        <v>123750</v>
      </c>
      <c r="G113" s="808"/>
      <c r="H113" s="808"/>
      <c r="I113" s="808"/>
      <c r="J113" s="808"/>
      <c r="K113" s="808"/>
      <c r="L113" s="808"/>
      <c r="M113" s="813"/>
      <c r="N113" s="809"/>
      <c r="O113" s="809"/>
      <c r="P113" s="809"/>
      <c r="Q113" s="814"/>
      <c r="R113" s="809"/>
      <c r="S113" s="809"/>
      <c r="T113" s="809"/>
      <c r="U113" s="809"/>
      <c r="V113" s="809"/>
      <c r="W113" s="809"/>
      <c r="X113" s="809">
        <v>123750</v>
      </c>
      <c r="Y113" s="809"/>
      <c r="Z113" s="809"/>
      <c r="AA113" s="809"/>
      <c r="AB113" s="809"/>
      <c r="AC113" s="809"/>
      <c r="AD113" s="809"/>
      <c r="AE113" s="809"/>
      <c r="AF113" s="814"/>
      <c r="AG113" s="810"/>
      <c r="AH113" s="810"/>
      <c r="AI113" s="810"/>
      <c r="AJ113" s="810"/>
      <c r="AK113" s="810"/>
      <c r="AL113" s="810"/>
    </row>
    <row r="114" spans="1:38" ht="17.100000000000001" customHeight="1">
      <c r="A114" s="552"/>
      <c r="B114" s="694"/>
      <c r="C114" s="815" t="s">
        <v>668</v>
      </c>
      <c r="D114" s="816" t="s">
        <v>619</v>
      </c>
      <c r="E114" s="685">
        <f t="shared" si="13"/>
        <v>2750</v>
      </c>
      <c r="F114" s="523">
        <f t="shared" si="12"/>
        <v>2750</v>
      </c>
      <c r="G114" s="808"/>
      <c r="H114" s="808"/>
      <c r="I114" s="808"/>
      <c r="J114" s="808"/>
      <c r="K114" s="808"/>
      <c r="L114" s="808"/>
      <c r="M114" s="813"/>
      <c r="N114" s="809"/>
      <c r="O114" s="809"/>
      <c r="P114" s="809"/>
      <c r="Q114" s="814"/>
      <c r="R114" s="809"/>
      <c r="S114" s="809"/>
      <c r="T114" s="809"/>
      <c r="U114" s="809"/>
      <c r="V114" s="809"/>
      <c r="W114" s="809"/>
      <c r="X114" s="809">
        <v>2750</v>
      </c>
      <c r="Y114" s="809"/>
      <c r="Z114" s="809"/>
      <c r="AA114" s="809"/>
      <c r="AB114" s="809"/>
      <c r="AC114" s="809"/>
      <c r="AD114" s="809"/>
      <c r="AE114" s="809"/>
      <c r="AF114" s="814"/>
      <c r="AG114" s="810"/>
      <c r="AH114" s="810"/>
      <c r="AI114" s="810"/>
      <c r="AJ114" s="810"/>
      <c r="AK114" s="810"/>
      <c r="AL114" s="810"/>
    </row>
    <row r="115" spans="1:38" ht="17.100000000000001" customHeight="1">
      <c r="A115" s="552"/>
      <c r="B115" s="694"/>
      <c r="C115" s="815" t="s">
        <v>669</v>
      </c>
      <c r="D115" s="816" t="s">
        <v>619</v>
      </c>
      <c r="E115" s="685">
        <f t="shared" si="13"/>
        <v>2250</v>
      </c>
      <c r="F115" s="523">
        <f t="shared" si="12"/>
        <v>2250</v>
      </c>
      <c r="G115" s="808"/>
      <c r="H115" s="808"/>
      <c r="I115" s="808"/>
      <c r="J115" s="808"/>
      <c r="K115" s="808"/>
      <c r="L115" s="808"/>
      <c r="M115" s="813"/>
      <c r="N115" s="809"/>
      <c r="O115" s="809"/>
      <c r="P115" s="809"/>
      <c r="Q115" s="814"/>
      <c r="R115" s="809"/>
      <c r="S115" s="809"/>
      <c r="T115" s="809"/>
      <c r="U115" s="809"/>
      <c r="V115" s="809"/>
      <c r="W115" s="809"/>
      <c r="X115" s="809">
        <v>2250</v>
      </c>
      <c r="Y115" s="809"/>
      <c r="Z115" s="809"/>
      <c r="AA115" s="809"/>
      <c r="AB115" s="809"/>
      <c r="AC115" s="809"/>
      <c r="AD115" s="809"/>
      <c r="AE115" s="809"/>
      <c r="AF115" s="814"/>
      <c r="AG115" s="810"/>
      <c r="AH115" s="810"/>
      <c r="AI115" s="810"/>
      <c r="AJ115" s="810"/>
      <c r="AK115" s="810"/>
      <c r="AL115" s="810"/>
    </row>
    <row r="116" spans="1:38" ht="17.25" customHeight="1">
      <c r="A116" s="552"/>
      <c r="B116" s="694"/>
      <c r="C116" s="819" t="s">
        <v>672</v>
      </c>
      <c r="D116" s="820" t="s">
        <v>635</v>
      </c>
      <c r="E116" s="685">
        <f t="shared" si="13"/>
        <v>5500</v>
      </c>
      <c r="F116" s="523">
        <f t="shared" si="12"/>
        <v>5500</v>
      </c>
      <c r="G116" s="808"/>
      <c r="H116" s="808"/>
      <c r="I116" s="808"/>
      <c r="J116" s="808"/>
      <c r="K116" s="808"/>
      <c r="L116" s="808"/>
      <c r="M116" s="821"/>
      <c r="N116" s="809"/>
      <c r="O116" s="809"/>
      <c r="P116" s="809"/>
      <c r="Q116" s="822"/>
      <c r="R116" s="809"/>
      <c r="S116" s="809"/>
      <c r="T116" s="809"/>
      <c r="U116" s="809"/>
      <c r="V116" s="809"/>
      <c r="W116" s="809"/>
      <c r="X116" s="809">
        <v>5500</v>
      </c>
      <c r="Y116" s="809"/>
      <c r="Z116" s="809"/>
      <c r="AA116" s="809"/>
      <c r="AB116" s="809"/>
      <c r="AC116" s="809"/>
      <c r="AD116" s="809"/>
      <c r="AE116" s="809"/>
      <c r="AF116" s="822"/>
      <c r="AG116" s="810"/>
      <c r="AH116" s="810"/>
      <c r="AI116" s="810"/>
      <c r="AJ116" s="810"/>
      <c r="AK116" s="810"/>
      <c r="AL116" s="810"/>
    </row>
    <row r="117" spans="1:38" ht="19.5" customHeight="1">
      <c r="A117" s="552"/>
      <c r="B117" s="694"/>
      <c r="C117" s="819" t="s">
        <v>673</v>
      </c>
      <c r="D117" s="820" t="s">
        <v>635</v>
      </c>
      <c r="E117" s="685">
        <f t="shared" si="13"/>
        <v>4500</v>
      </c>
      <c r="F117" s="523">
        <f t="shared" si="12"/>
        <v>4500</v>
      </c>
      <c r="G117" s="808"/>
      <c r="H117" s="808"/>
      <c r="I117" s="808"/>
      <c r="J117" s="808"/>
      <c r="K117" s="808"/>
      <c r="L117" s="808"/>
      <c r="M117" s="821"/>
      <c r="N117" s="809"/>
      <c r="O117" s="809"/>
      <c r="P117" s="809"/>
      <c r="Q117" s="822"/>
      <c r="R117" s="809"/>
      <c r="S117" s="809"/>
      <c r="T117" s="809"/>
      <c r="U117" s="809"/>
      <c r="V117" s="809"/>
      <c r="W117" s="809"/>
      <c r="X117" s="809">
        <v>4500</v>
      </c>
      <c r="Y117" s="809"/>
      <c r="Z117" s="809"/>
      <c r="AA117" s="809"/>
      <c r="AB117" s="809"/>
      <c r="AC117" s="809"/>
      <c r="AD117" s="809"/>
      <c r="AE117" s="809"/>
      <c r="AF117" s="822"/>
      <c r="AG117" s="810"/>
      <c r="AH117" s="810"/>
      <c r="AI117" s="810"/>
      <c r="AJ117" s="810"/>
      <c r="AK117" s="810"/>
      <c r="AL117" s="810"/>
    </row>
    <row r="118" spans="1:38" ht="19.5" customHeight="1">
      <c r="A118" s="552"/>
      <c r="B118" s="694"/>
      <c r="C118" s="823" t="s">
        <v>674</v>
      </c>
      <c r="D118" s="824" t="s">
        <v>596</v>
      </c>
      <c r="E118" s="685">
        <f t="shared" si="13"/>
        <v>5500</v>
      </c>
      <c r="F118" s="523">
        <f t="shared" si="12"/>
        <v>5500</v>
      </c>
      <c r="G118" s="808"/>
      <c r="H118" s="808"/>
      <c r="I118" s="808"/>
      <c r="J118" s="808"/>
      <c r="K118" s="808"/>
      <c r="L118" s="808"/>
      <c r="M118" s="825"/>
      <c r="N118" s="809"/>
      <c r="O118" s="809"/>
      <c r="P118" s="809"/>
      <c r="Q118" s="826"/>
      <c r="R118" s="809"/>
      <c r="S118" s="809"/>
      <c r="T118" s="809"/>
      <c r="U118" s="809"/>
      <c r="V118" s="809"/>
      <c r="W118" s="809"/>
      <c r="X118" s="809">
        <v>5500</v>
      </c>
      <c r="Y118" s="809"/>
      <c r="Z118" s="809"/>
      <c r="AA118" s="809"/>
      <c r="AB118" s="809"/>
      <c r="AC118" s="809"/>
      <c r="AD118" s="809"/>
      <c r="AE118" s="809"/>
      <c r="AF118" s="826"/>
      <c r="AG118" s="810"/>
      <c r="AH118" s="810"/>
      <c r="AI118" s="810"/>
      <c r="AJ118" s="810"/>
      <c r="AK118" s="810"/>
      <c r="AL118" s="810"/>
    </row>
    <row r="119" spans="1:38" ht="19.5" customHeight="1" thickBot="1">
      <c r="A119" s="571"/>
      <c r="B119" s="738"/>
      <c r="C119" s="827" t="s">
        <v>675</v>
      </c>
      <c r="D119" s="828" t="s">
        <v>596</v>
      </c>
      <c r="E119" s="685">
        <f t="shared" si="13"/>
        <v>4500</v>
      </c>
      <c r="F119" s="523">
        <f t="shared" si="12"/>
        <v>4500</v>
      </c>
      <c r="G119" s="808"/>
      <c r="H119" s="808"/>
      <c r="I119" s="808"/>
      <c r="J119" s="808"/>
      <c r="K119" s="808"/>
      <c r="L119" s="808"/>
      <c r="M119" s="825"/>
      <c r="N119" s="809"/>
      <c r="O119" s="809"/>
      <c r="P119" s="809"/>
      <c r="Q119" s="826"/>
      <c r="R119" s="809"/>
      <c r="S119" s="809"/>
      <c r="T119" s="809"/>
      <c r="U119" s="809"/>
      <c r="V119" s="809"/>
      <c r="W119" s="809"/>
      <c r="X119" s="809">
        <v>4500</v>
      </c>
      <c r="Y119" s="809"/>
      <c r="Z119" s="809"/>
      <c r="AA119" s="809"/>
      <c r="AB119" s="809"/>
      <c r="AC119" s="809"/>
      <c r="AD119" s="809"/>
      <c r="AE119" s="809"/>
      <c r="AF119" s="826"/>
      <c r="AG119" s="810"/>
      <c r="AH119" s="810"/>
      <c r="AI119" s="810"/>
      <c r="AJ119" s="810"/>
      <c r="AK119" s="810"/>
      <c r="AL119" s="810"/>
    </row>
    <row r="120" spans="1:38" ht="17.100000000000001" customHeight="1" thickBot="1">
      <c r="A120" s="552"/>
      <c r="B120" s="803" t="s">
        <v>29</v>
      </c>
      <c r="C120" s="804"/>
      <c r="D120" s="805" t="s">
        <v>30</v>
      </c>
      <c r="E120" s="806">
        <f>SUM(E121,E141)</f>
        <v>10728185</v>
      </c>
      <c r="F120" s="523">
        <f t="shared" si="8"/>
        <v>0</v>
      </c>
      <c r="G120" s="808"/>
      <c r="H120" s="808"/>
      <c r="I120" s="808"/>
      <c r="J120" s="808"/>
      <c r="K120" s="808"/>
      <c r="L120" s="808"/>
      <c r="M120" s="825"/>
      <c r="N120" s="809"/>
      <c r="O120" s="809"/>
      <c r="P120" s="809"/>
      <c r="Q120" s="826"/>
      <c r="R120" s="809"/>
      <c r="S120" s="809"/>
      <c r="T120" s="809"/>
      <c r="U120" s="809"/>
      <c r="V120" s="809"/>
      <c r="W120" s="809"/>
      <c r="X120" s="809"/>
      <c r="Y120" s="809"/>
      <c r="Z120" s="809"/>
      <c r="AA120" s="809"/>
      <c r="AB120" s="809"/>
      <c r="AC120" s="809"/>
      <c r="AD120" s="809"/>
      <c r="AE120" s="809"/>
      <c r="AF120" s="826"/>
      <c r="AG120" s="810"/>
      <c r="AH120" s="810"/>
      <c r="AI120" s="810"/>
      <c r="AJ120" s="810"/>
      <c r="AK120" s="810"/>
      <c r="AL120" s="810"/>
    </row>
    <row r="121" spans="1:38" ht="17.100000000000001" customHeight="1">
      <c r="A121" s="552"/>
      <c r="B121" s="829"/>
      <c r="C121" s="6504" t="s">
        <v>582</v>
      </c>
      <c r="D121" s="6504"/>
      <c r="E121" s="677">
        <f>SUM(E122,E138)</f>
        <v>10683185</v>
      </c>
      <c r="F121" s="523">
        <f t="shared" si="8"/>
        <v>0</v>
      </c>
      <c r="G121" s="808"/>
      <c r="H121" s="808"/>
      <c r="I121" s="808"/>
      <c r="J121" s="808"/>
      <c r="K121" s="808"/>
      <c r="L121" s="808"/>
      <c r="M121" s="825"/>
      <c r="N121" s="809"/>
      <c r="O121" s="809"/>
      <c r="P121" s="809"/>
      <c r="Q121" s="826"/>
      <c r="R121" s="809"/>
      <c r="S121" s="809"/>
      <c r="T121" s="809"/>
      <c r="U121" s="809"/>
      <c r="V121" s="809"/>
      <c r="W121" s="809"/>
      <c r="X121" s="809"/>
      <c r="Y121" s="809"/>
      <c r="Z121" s="809"/>
      <c r="AA121" s="809"/>
      <c r="AB121" s="809"/>
      <c r="AC121" s="809"/>
      <c r="AD121" s="809"/>
      <c r="AE121" s="809"/>
      <c r="AF121" s="826"/>
      <c r="AG121" s="810"/>
      <c r="AH121" s="810"/>
      <c r="AI121" s="810"/>
      <c r="AJ121" s="810"/>
      <c r="AK121" s="810"/>
      <c r="AL121" s="810"/>
    </row>
    <row r="122" spans="1:38" ht="17.100000000000001" customHeight="1">
      <c r="A122" s="552"/>
      <c r="B122" s="829"/>
      <c r="C122" s="6528" t="s">
        <v>583</v>
      </c>
      <c r="D122" s="6528"/>
      <c r="E122" s="830">
        <f>SUM(E123,E130)</f>
        <v>7311685</v>
      </c>
      <c r="F122" s="523">
        <f t="shared" si="8"/>
        <v>0</v>
      </c>
      <c r="G122" s="831"/>
      <c r="H122" s="831"/>
      <c r="I122" s="831"/>
      <c r="J122" s="831"/>
      <c r="K122" s="831"/>
      <c r="L122" s="831"/>
      <c r="M122" s="821"/>
      <c r="N122" s="832"/>
      <c r="O122" s="832"/>
      <c r="P122" s="832"/>
      <c r="Q122" s="822"/>
      <c r="R122" s="832"/>
      <c r="S122" s="832"/>
      <c r="T122" s="832"/>
      <c r="U122" s="832"/>
      <c r="V122" s="832"/>
      <c r="W122" s="832"/>
      <c r="X122" s="832"/>
      <c r="Y122" s="832"/>
      <c r="Z122" s="832"/>
      <c r="AA122" s="832"/>
      <c r="AB122" s="832"/>
      <c r="AC122" s="832"/>
      <c r="AD122" s="832"/>
      <c r="AE122" s="832"/>
      <c r="AF122" s="822"/>
      <c r="AG122" s="833"/>
      <c r="AH122" s="833"/>
      <c r="AI122" s="833"/>
      <c r="AJ122" s="833"/>
      <c r="AK122" s="833"/>
      <c r="AL122" s="833"/>
    </row>
    <row r="123" spans="1:38" ht="17.100000000000001" customHeight="1">
      <c r="A123" s="552"/>
      <c r="B123" s="829"/>
      <c r="C123" s="6529" t="s">
        <v>584</v>
      </c>
      <c r="D123" s="6530"/>
      <c r="E123" s="834">
        <f>SUM(E124:E128)</f>
        <v>1992879</v>
      </c>
      <c r="F123" s="523">
        <f t="shared" si="8"/>
        <v>0</v>
      </c>
      <c r="G123" s="835"/>
      <c r="H123" s="835"/>
      <c r="I123" s="835"/>
      <c r="J123" s="835"/>
      <c r="K123" s="835"/>
      <c r="L123" s="835"/>
      <c r="M123" s="821"/>
      <c r="N123" s="836"/>
      <c r="O123" s="836"/>
      <c r="P123" s="836"/>
      <c r="Q123" s="822"/>
      <c r="R123" s="836"/>
      <c r="S123" s="836"/>
      <c r="T123" s="836"/>
      <c r="U123" s="836"/>
      <c r="V123" s="836"/>
      <c r="W123" s="836"/>
      <c r="X123" s="836"/>
      <c r="Y123" s="836"/>
      <c r="Z123" s="836"/>
      <c r="AA123" s="836"/>
      <c r="AB123" s="836"/>
      <c r="AC123" s="836"/>
      <c r="AD123" s="836"/>
      <c r="AE123" s="836"/>
      <c r="AF123" s="822"/>
      <c r="AG123" s="837"/>
      <c r="AH123" s="837"/>
      <c r="AI123" s="837"/>
      <c r="AJ123" s="837"/>
      <c r="AK123" s="837"/>
      <c r="AL123" s="837"/>
    </row>
    <row r="124" spans="1:38" ht="17.100000000000001" customHeight="1">
      <c r="A124" s="571"/>
      <c r="B124" s="829"/>
      <c r="C124" s="838" t="s">
        <v>585</v>
      </c>
      <c r="D124" s="839" t="s">
        <v>586</v>
      </c>
      <c r="E124" s="840">
        <f>F124</f>
        <v>1554754</v>
      </c>
      <c r="F124" s="523">
        <f t="shared" si="8"/>
        <v>1554754</v>
      </c>
      <c r="G124" s="841"/>
      <c r="H124" s="841"/>
      <c r="I124" s="841">
        <v>1554754</v>
      </c>
      <c r="J124" s="841"/>
      <c r="K124" s="841"/>
      <c r="L124" s="841"/>
      <c r="M124" s="821"/>
      <c r="N124" s="842"/>
      <c r="O124" s="842"/>
      <c r="P124" s="842"/>
      <c r="Q124" s="822"/>
      <c r="R124" s="842"/>
      <c r="S124" s="842"/>
      <c r="T124" s="842"/>
      <c r="U124" s="842"/>
      <c r="V124" s="842"/>
      <c r="W124" s="842"/>
      <c r="X124" s="842"/>
      <c r="Y124" s="842"/>
      <c r="Z124" s="842"/>
      <c r="AA124" s="842"/>
      <c r="AB124" s="842"/>
      <c r="AC124" s="842"/>
      <c r="AD124" s="842"/>
      <c r="AE124" s="842"/>
      <c r="AF124" s="822"/>
      <c r="AG124" s="843"/>
      <c r="AH124" s="843"/>
      <c r="AI124" s="843"/>
      <c r="AJ124" s="843"/>
      <c r="AK124" s="843"/>
      <c r="AL124" s="843"/>
    </row>
    <row r="125" spans="1:38" ht="17.100000000000001" customHeight="1">
      <c r="A125" s="552"/>
      <c r="B125" s="829"/>
      <c r="C125" s="844" t="s">
        <v>587</v>
      </c>
      <c r="D125" s="800" t="s">
        <v>588</v>
      </c>
      <c r="E125" s="840">
        <f t="shared" ref="E125:E128" si="14">F125</f>
        <v>110424</v>
      </c>
      <c r="F125" s="523">
        <f t="shared" si="8"/>
        <v>110424</v>
      </c>
      <c r="G125" s="841"/>
      <c r="H125" s="841"/>
      <c r="I125" s="841">
        <v>110424</v>
      </c>
      <c r="J125" s="841"/>
      <c r="K125" s="841"/>
      <c r="L125" s="841"/>
      <c r="M125" s="821"/>
      <c r="N125" s="842"/>
      <c r="O125" s="842"/>
      <c r="P125" s="842"/>
      <c r="Q125" s="822"/>
      <c r="R125" s="842"/>
      <c r="S125" s="842"/>
      <c r="T125" s="842"/>
      <c r="U125" s="842"/>
      <c r="V125" s="842"/>
      <c r="W125" s="842"/>
      <c r="X125" s="842"/>
      <c r="Y125" s="842"/>
      <c r="Z125" s="842"/>
      <c r="AA125" s="842"/>
      <c r="AB125" s="842"/>
      <c r="AC125" s="842"/>
      <c r="AD125" s="842"/>
      <c r="AE125" s="842"/>
      <c r="AF125" s="822"/>
      <c r="AG125" s="843"/>
      <c r="AH125" s="843"/>
      <c r="AI125" s="843"/>
      <c r="AJ125" s="843"/>
      <c r="AK125" s="843"/>
      <c r="AL125" s="843"/>
    </row>
    <row r="126" spans="1:38" ht="17.100000000000001" customHeight="1">
      <c r="A126" s="552"/>
      <c r="B126" s="829"/>
      <c r="C126" s="845" t="s">
        <v>589</v>
      </c>
      <c r="D126" s="846" t="s">
        <v>590</v>
      </c>
      <c r="E126" s="847">
        <f t="shared" si="14"/>
        <v>281915</v>
      </c>
      <c r="F126" s="523">
        <f t="shared" si="8"/>
        <v>281915</v>
      </c>
      <c r="G126" s="848"/>
      <c r="H126" s="848"/>
      <c r="I126" s="848">
        <v>281915</v>
      </c>
      <c r="J126" s="848"/>
      <c r="K126" s="848"/>
      <c r="L126" s="848"/>
      <c r="M126" s="821"/>
      <c r="N126" s="849"/>
      <c r="O126" s="849"/>
      <c r="P126" s="849"/>
      <c r="Q126" s="822"/>
      <c r="R126" s="849"/>
      <c r="S126" s="849"/>
      <c r="T126" s="849"/>
      <c r="U126" s="849"/>
      <c r="V126" s="849"/>
      <c r="W126" s="849"/>
      <c r="X126" s="849"/>
      <c r="Y126" s="849"/>
      <c r="Z126" s="849"/>
      <c r="AA126" s="849"/>
      <c r="AB126" s="849"/>
      <c r="AC126" s="849"/>
      <c r="AD126" s="849"/>
      <c r="AE126" s="849"/>
      <c r="AF126" s="822"/>
      <c r="AG126" s="850"/>
      <c r="AH126" s="850"/>
      <c r="AI126" s="850"/>
      <c r="AJ126" s="850"/>
      <c r="AK126" s="850"/>
      <c r="AL126" s="850"/>
    </row>
    <row r="127" spans="1:38" ht="16.5" customHeight="1">
      <c r="A127" s="552"/>
      <c r="B127" s="829"/>
      <c r="C127" s="851" t="s">
        <v>591</v>
      </c>
      <c r="D127" s="852" t="s">
        <v>592</v>
      </c>
      <c r="E127" s="853">
        <f t="shared" si="14"/>
        <v>40796</v>
      </c>
      <c r="F127" s="523">
        <f t="shared" si="8"/>
        <v>40796</v>
      </c>
      <c r="G127" s="854"/>
      <c r="H127" s="854"/>
      <c r="I127" s="854">
        <v>40796</v>
      </c>
      <c r="J127" s="854"/>
      <c r="K127" s="854"/>
      <c r="L127" s="854"/>
      <c r="M127" s="720"/>
      <c r="N127" s="855"/>
      <c r="O127" s="855"/>
      <c r="P127" s="855"/>
      <c r="Q127" s="721"/>
      <c r="R127" s="855"/>
      <c r="S127" s="855"/>
      <c r="T127" s="855"/>
      <c r="U127" s="855"/>
      <c r="V127" s="855"/>
      <c r="W127" s="855"/>
      <c r="X127" s="855"/>
      <c r="Y127" s="855"/>
      <c r="Z127" s="855"/>
      <c r="AA127" s="855"/>
      <c r="AB127" s="855"/>
      <c r="AC127" s="855"/>
      <c r="AD127" s="855"/>
      <c r="AE127" s="855"/>
      <c r="AF127" s="721"/>
      <c r="AG127" s="856"/>
      <c r="AH127" s="856"/>
      <c r="AI127" s="856"/>
      <c r="AJ127" s="856"/>
      <c r="AK127" s="856"/>
      <c r="AL127" s="856"/>
    </row>
    <row r="128" spans="1:38" ht="16.5" customHeight="1">
      <c r="A128" s="552"/>
      <c r="B128" s="829"/>
      <c r="C128" s="857" t="s">
        <v>595</v>
      </c>
      <c r="D128" s="858" t="s">
        <v>596</v>
      </c>
      <c r="E128" s="859">
        <f t="shared" si="14"/>
        <v>4990</v>
      </c>
      <c r="F128" s="523">
        <f t="shared" si="8"/>
        <v>4990</v>
      </c>
      <c r="G128" s="860"/>
      <c r="H128" s="860"/>
      <c r="I128" s="860">
        <v>4990</v>
      </c>
      <c r="J128" s="860"/>
      <c r="K128" s="860"/>
      <c r="L128" s="860"/>
      <c r="M128" s="720"/>
      <c r="N128" s="861"/>
      <c r="O128" s="861"/>
      <c r="P128" s="861"/>
      <c r="Q128" s="721"/>
      <c r="R128" s="861"/>
      <c r="S128" s="861"/>
      <c r="T128" s="861"/>
      <c r="U128" s="861"/>
      <c r="V128" s="861"/>
      <c r="W128" s="861"/>
      <c r="X128" s="861"/>
      <c r="Y128" s="861"/>
      <c r="Z128" s="861"/>
      <c r="AA128" s="861"/>
      <c r="AB128" s="861"/>
      <c r="AC128" s="861"/>
      <c r="AD128" s="861"/>
      <c r="AE128" s="861"/>
      <c r="AF128" s="721"/>
      <c r="AG128" s="862"/>
      <c r="AH128" s="862"/>
      <c r="AI128" s="862"/>
      <c r="AJ128" s="862"/>
      <c r="AK128" s="862"/>
      <c r="AL128" s="862"/>
    </row>
    <row r="129" spans="1:38" ht="17.100000000000001" customHeight="1">
      <c r="A129" s="571"/>
      <c r="B129" s="829"/>
      <c r="C129" s="6531"/>
      <c r="D129" s="6532"/>
      <c r="E129" s="863"/>
      <c r="F129" s="523">
        <f t="shared" si="8"/>
        <v>0</v>
      </c>
      <c r="G129" s="864"/>
      <c r="H129" s="864"/>
      <c r="I129" s="864"/>
      <c r="J129" s="864"/>
      <c r="K129" s="864"/>
      <c r="L129" s="864"/>
      <c r="M129" s="720"/>
      <c r="N129" s="865"/>
      <c r="O129" s="865"/>
      <c r="P129" s="865"/>
      <c r="Q129" s="721"/>
      <c r="R129" s="865"/>
      <c r="S129" s="865"/>
      <c r="T129" s="865"/>
      <c r="U129" s="865"/>
      <c r="V129" s="865"/>
      <c r="W129" s="865"/>
      <c r="X129" s="865"/>
      <c r="Y129" s="865"/>
      <c r="Z129" s="865"/>
      <c r="AA129" s="865"/>
      <c r="AB129" s="865"/>
      <c r="AC129" s="865"/>
      <c r="AD129" s="865"/>
      <c r="AE129" s="865"/>
      <c r="AF129" s="721"/>
      <c r="AG129" s="866"/>
      <c r="AH129" s="866"/>
      <c r="AI129" s="866"/>
      <c r="AJ129" s="866"/>
      <c r="AK129" s="866"/>
      <c r="AL129" s="866"/>
    </row>
    <row r="130" spans="1:38" ht="17.100000000000001" customHeight="1">
      <c r="A130" s="552"/>
      <c r="B130" s="829"/>
      <c r="C130" s="6533" t="s">
        <v>597</v>
      </c>
      <c r="D130" s="6533"/>
      <c r="E130" s="867">
        <f>SUM(E131:E136)</f>
        <v>5318806</v>
      </c>
      <c r="F130" s="523">
        <f t="shared" si="8"/>
        <v>0</v>
      </c>
      <c r="G130" s="864"/>
      <c r="H130" s="864"/>
      <c r="I130" s="864"/>
      <c r="J130" s="864"/>
      <c r="K130" s="864"/>
      <c r="L130" s="864"/>
      <c r="M130" s="720"/>
      <c r="N130" s="865"/>
      <c r="O130" s="865"/>
      <c r="P130" s="865"/>
      <c r="Q130" s="721"/>
      <c r="R130" s="865"/>
      <c r="S130" s="865"/>
      <c r="T130" s="865"/>
      <c r="U130" s="865"/>
      <c r="V130" s="865"/>
      <c r="W130" s="865"/>
      <c r="X130" s="865"/>
      <c r="Y130" s="865"/>
      <c r="Z130" s="865"/>
      <c r="AA130" s="865"/>
      <c r="AB130" s="865"/>
      <c r="AC130" s="865"/>
      <c r="AD130" s="865"/>
      <c r="AE130" s="865"/>
      <c r="AF130" s="721"/>
      <c r="AG130" s="866"/>
      <c r="AH130" s="866"/>
      <c r="AI130" s="866"/>
      <c r="AJ130" s="866"/>
      <c r="AK130" s="866"/>
      <c r="AL130" s="866"/>
    </row>
    <row r="131" spans="1:38" ht="17.100000000000001" customHeight="1">
      <c r="A131" s="552"/>
      <c r="B131" s="829"/>
      <c r="C131" s="868" t="s">
        <v>684</v>
      </c>
      <c r="D131" s="869" t="s">
        <v>658</v>
      </c>
      <c r="E131" s="870">
        <f>F131</f>
        <v>35700</v>
      </c>
      <c r="F131" s="523">
        <f t="shared" si="8"/>
        <v>35700</v>
      </c>
      <c r="G131" s="871"/>
      <c r="H131" s="871"/>
      <c r="I131" s="871"/>
      <c r="J131" s="871"/>
      <c r="K131" s="871"/>
      <c r="L131" s="871"/>
      <c r="M131" s="720"/>
      <c r="N131" s="872"/>
      <c r="O131" s="872"/>
      <c r="P131" s="872"/>
      <c r="Q131" s="721"/>
      <c r="R131" s="872">
        <v>35700</v>
      </c>
      <c r="S131" s="872"/>
      <c r="T131" s="872"/>
      <c r="U131" s="872"/>
      <c r="V131" s="872"/>
      <c r="W131" s="872"/>
      <c r="X131" s="872"/>
      <c r="Y131" s="872"/>
      <c r="Z131" s="872"/>
      <c r="AA131" s="872"/>
      <c r="AB131" s="872"/>
      <c r="AC131" s="872"/>
      <c r="AD131" s="872"/>
      <c r="AE131" s="872"/>
      <c r="AF131" s="721"/>
      <c r="AG131" s="873"/>
      <c r="AH131" s="873"/>
      <c r="AI131" s="873"/>
      <c r="AJ131" s="873"/>
      <c r="AK131" s="873"/>
      <c r="AL131" s="873"/>
    </row>
    <row r="132" spans="1:38" ht="17.100000000000001" customHeight="1">
      <c r="A132" s="571"/>
      <c r="B132" s="829"/>
      <c r="C132" s="874" t="s">
        <v>600</v>
      </c>
      <c r="D132" s="875" t="s">
        <v>601</v>
      </c>
      <c r="E132" s="876">
        <f t="shared" ref="E132:E136" si="15">F132</f>
        <v>143500</v>
      </c>
      <c r="F132" s="523">
        <f t="shared" si="8"/>
        <v>143500</v>
      </c>
      <c r="G132" s="877"/>
      <c r="H132" s="877"/>
      <c r="I132" s="877"/>
      <c r="J132" s="877"/>
      <c r="K132" s="877"/>
      <c r="L132" s="877"/>
      <c r="M132" s="720"/>
      <c r="N132" s="878"/>
      <c r="O132" s="878"/>
      <c r="P132" s="878"/>
      <c r="Q132" s="721"/>
      <c r="R132" s="878">
        <v>143500</v>
      </c>
      <c r="S132" s="878"/>
      <c r="T132" s="878"/>
      <c r="U132" s="878"/>
      <c r="V132" s="878"/>
      <c r="W132" s="878"/>
      <c r="X132" s="878"/>
      <c r="Y132" s="878"/>
      <c r="Z132" s="878"/>
      <c r="AA132" s="878"/>
      <c r="AB132" s="878"/>
      <c r="AC132" s="878"/>
      <c r="AD132" s="878"/>
      <c r="AE132" s="878"/>
      <c r="AF132" s="721"/>
      <c r="AG132" s="879"/>
      <c r="AH132" s="879"/>
      <c r="AI132" s="879"/>
      <c r="AJ132" s="879"/>
      <c r="AK132" s="879"/>
      <c r="AL132" s="879"/>
    </row>
    <row r="133" spans="1:38" ht="17.100000000000001" customHeight="1">
      <c r="A133" s="552"/>
      <c r="B133" s="571"/>
      <c r="C133" s="695" t="s">
        <v>610</v>
      </c>
      <c r="D133" s="800" t="s">
        <v>611</v>
      </c>
      <c r="E133" s="876">
        <f t="shared" si="15"/>
        <v>1674606</v>
      </c>
      <c r="F133" s="523">
        <f t="shared" si="8"/>
        <v>1674606</v>
      </c>
      <c r="G133" s="877"/>
      <c r="H133" s="877"/>
      <c r="I133" s="877"/>
      <c r="J133" s="877"/>
      <c r="K133" s="877"/>
      <c r="L133" s="877"/>
      <c r="M133" s="720"/>
      <c r="N133" s="878"/>
      <c r="O133" s="878"/>
      <c r="P133" s="878"/>
      <c r="Q133" s="721"/>
      <c r="R133" s="878">
        <v>232659</v>
      </c>
      <c r="S133" s="878"/>
      <c r="T133" s="878"/>
      <c r="U133" s="878"/>
      <c r="V133" s="878"/>
      <c r="W133" s="878"/>
      <c r="X133" s="878">
        <v>1441947</v>
      </c>
      <c r="Y133" s="878"/>
      <c r="Z133" s="878"/>
      <c r="AA133" s="878"/>
      <c r="AB133" s="878"/>
      <c r="AC133" s="878"/>
      <c r="AD133" s="878"/>
      <c r="AE133" s="878"/>
      <c r="AF133" s="721"/>
      <c r="AG133" s="879"/>
      <c r="AH133" s="879"/>
      <c r="AI133" s="879"/>
      <c r="AJ133" s="879"/>
      <c r="AK133" s="879"/>
      <c r="AL133" s="879"/>
    </row>
    <row r="134" spans="1:38" ht="17.100000000000001" customHeight="1">
      <c r="A134" s="552"/>
      <c r="B134" s="571"/>
      <c r="C134" s="880" t="s">
        <v>614</v>
      </c>
      <c r="D134" s="881" t="s">
        <v>615</v>
      </c>
      <c r="E134" s="882">
        <f t="shared" si="15"/>
        <v>193000</v>
      </c>
      <c r="F134" s="523">
        <f t="shared" si="8"/>
        <v>193000</v>
      </c>
      <c r="G134" s="883"/>
      <c r="H134" s="883"/>
      <c r="I134" s="883"/>
      <c r="J134" s="883"/>
      <c r="K134" s="883"/>
      <c r="L134" s="883"/>
      <c r="M134" s="720"/>
      <c r="N134" s="884"/>
      <c r="O134" s="884"/>
      <c r="P134" s="884"/>
      <c r="Q134" s="721"/>
      <c r="R134" s="884">
        <v>193000</v>
      </c>
      <c r="S134" s="884"/>
      <c r="T134" s="884"/>
      <c r="U134" s="884"/>
      <c r="V134" s="884"/>
      <c r="W134" s="884"/>
      <c r="X134" s="884"/>
      <c r="Y134" s="884"/>
      <c r="Z134" s="884"/>
      <c r="AA134" s="884"/>
      <c r="AB134" s="884"/>
      <c r="AC134" s="884"/>
      <c r="AD134" s="884"/>
      <c r="AE134" s="884"/>
      <c r="AF134" s="721"/>
      <c r="AG134" s="885"/>
      <c r="AH134" s="885"/>
      <c r="AI134" s="885"/>
      <c r="AJ134" s="885"/>
      <c r="AK134" s="885"/>
      <c r="AL134" s="885"/>
    </row>
    <row r="135" spans="1:38" ht="17.100000000000001" customHeight="1">
      <c r="A135" s="552"/>
      <c r="B135" s="571"/>
      <c r="C135" s="886" t="s">
        <v>685</v>
      </c>
      <c r="D135" s="887" t="s">
        <v>686</v>
      </c>
      <c r="E135" s="888">
        <f t="shared" si="15"/>
        <v>3267000</v>
      </c>
      <c r="F135" s="523">
        <f t="shared" si="8"/>
        <v>3267000</v>
      </c>
      <c r="G135" s="889"/>
      <c r="H135" s="889"/>
      <c r="I135" s="889"/>
      <c r="J135" s="889"/>
      <c r="K135" s="889"/>
      <c r="L135" s="889"/>
      <c r="M135" s="716"/>
      <c r="N135" s="890"/>
      <c r="O135" s="890"/>
      <c r="P135" s="890"/>
      <c r="Q135" s="717"/>
      <c r="R135" s="890">
        <v>3267000</v>
      </c>
      <c r="S135" s="890"/>
      <c r="T135" s="890"/>
      <c r="U135" s="890"/>
      <c r="V135" s="890"/>
      <c r="W135" s="890"/>
      <c r="X135" s="890"/>
      <c r="Y135" s="890"/>
      <c r="Z135" s="890"/>
      <c r="AA135" s="890"/>
      <c r="AB135" s="890"/>
      <c r="AC135" s="890"/>
      <c r="AD135" s="890"/>
      <c r="AE135" s="890"/>
      <c r="AF135" s="717"/>
      <c r="AG135" s="891"/>
      <c r="AH135" s="891"/>
      <c r="AI135" s="891"/>
      <c r="AJ135" s="891"/>
      <c r="AK135" s="891"/>
      <c r="AL135" s="891"/>
    </row>
    <row r="136" spans="1:38" ht="17.100000000000001" customHeight="1">
      <c r="A136" s="552"/>
      <c r="B136" s="571"/>
      <c r="C136" s="714" t="s">
        <v>632</v>
      </c>
      <c r="D136" s="892" t="s">
        <v>687</v>
      </c>
      <c r="E136" s="893">
        <f t="shared" si="15"/>
        <v>5000</v>
      </c>
      <c r="F136" s="523">
        <f t="shared" si="8"/>
        <v>5000</v>
      </c>
      <c r="G136" s="894"/>
      <c r="H136" s="894"/>
      <c r="I136" s="894"/>
      <c r="J136" s="894"/>
      <c r="K136" s="894"/>
      <c r="L136" s="894"/>
      <c r="M136" s="708"/>
      <c r="N136" s="895"/>
      <c r="O136" s="895"/>
      <c r="P136" s="895"/>
      <c r="Q136" s="709"/>
      <c r="R136" s="895">
        <v>5000</v>
      </c>
      <c r="S136" s="895"/>
      <c r="T136" s="895"/>
      <c r="U136" s="895"/>
      <c r="V136" s="895"/>
      <c r="W136" s="895"/>
      <c r="X136" s="895"/>
      <c r="Y136" s="895"/>
      <c r="Z136" s="895"/>
      <c r="AA136" s="895"/>
      <c r="AB136" s="895"/>
      <c r="AC136" s="895"/>
      <c r="AD136" s="895"/>
      <c r="AE136" s="895"/>
      <c r="AF136" s="709"/>
      <c r="AG136" s="896"/>
      <c r="AH136" s="896"/>
      <c r="AI136" s="896"/>
      <c r="AJ136" s="896"/>
      <c r="AK136" s="896"/>
      <c r="AL136" s="896"/>
    </row>
    <row r="137" spans="1:38" ht="17.100000000000001" customHeight="1" thickBot="1">
      <c r="A137" s="897"/>
      <c r="B137" s="668"/>
      <c r="C137" s="898"/>
      <c r="D137" s="899"/>
      <c r="E137" s="900"/>
      <c r="F137" s="523">
        <f t="shared" si="8"/>
        <v>0</v>
      </c>
      <c r="G137" s="901"/>
      <c r="H137" s="901"/>
      <c r="I137" s="901"/>
      <c r="J137" s="901"/>
      <c r="K137" s="901"/>
      <c r="L137" s="901"/>
      <c r="M137" s="700"/>
      <c r="N137" s="902"/>
      <c r="O137" s="902"/>
      <c r="P137" s="902"/>
      <c r="Q137" s="701"/>
      <c r="R137" s="902"/>
      <c r="S137" s="902"/>
      <c r="T137" s="902"/>
      <c r="U137" s="902"/>
      <c r="V137" s="902"/>
      <c r="W137" s="902"/>
      <c r="X137" s="902"/>
      <c r="Y137" s="902"/>
      <c r="Z137" s="902"/>
      <c r="AA137" s="902"/>
      <c r="AB137" s="902"/>
      <c r="AC137" s="902"/>
      <c r="AD137" s="902"/>
      <c r="AE137" s="902"/>
      <c r="AF137" s="701"/>
      <c r="AG137" s="903"/>
      <c r="AH137" s="903"/>
      <c r="AI137" s="903"/>
      <c r="AJ137" s="903"/>
      <c r="AK137" s="903"/>
      <c r="AL137" s="903"/>
    </row>
    <row r="138" spans="1:38" ht="17.100000000000001" customHeight="1">
      <c r="A138" s="571"/>
      <c r="B138" s="571"/>
      <c r="C138" s="6534" t="s">
        <v>676</v>
      </c>
      <c r="D138" s="6534"/>
      <c r="E138" s="685">
        <f>SUM(E139:E139)</f>
        <v>3371500</v>
      </c>
      <c r="F138" s="523">
        <f t="shared" si="8"/>
        <v>0</v>
      </c>
      <c r="G138" s="901"/>
      <c r="H138" s="901"/>
      <c r="I138" s="901"/>
      <c r="J138" s="901"/>
      <c r="K138" s="901"/>
      <c r="L138" s="901"/>
      <c r="M138" s="700"/>
      <c r="N138" s="902"/>
      <c r="O138" s="902"/>
      <c r="P138" s="902"/>
      <c r="Q138" s="701"/>
      <c r="R138" s="902"/>
      <c r="S138" s="902"/>
      <c r="T138" s="902"/>
      <c r="U138" s="902"/>
      <c r="V138" s="902"/>
      <c r="W138" s="902"/>
      <c r="X138" s="902"/>
      <c r="Y138" s="902"/>
      <c r="Z138" s="902"/>
      <c r="AA138" s="902"/>
      <c r="AB138" s="902"/>
      <c r="AC138" s="902"/>
      <c r="AD138" s="902"/>
      <c r="AE138" s="902"/>
      <c r="AF138" s="701"/>
      <c r="AG138" s="903"/>
      <c r="AH138" s="903"/>
      <c r="AI138" s="903"/>
      <c r="AJ138" s="903"/>
      <c r="AK138" s="903"/>
      <c r="AL138" s="903"/>
    </row>
    <row r="139" spans="1:38" ht="53.25" customHeight="1">
      <c r="A139" s="552"/>
      <c r="B139" s="571"/>
      <c r="C139" s="904" t="s">
        <v>61</v>
      </c>
      <c r="D139" s="905" t="s">
        <v>688</v>
      </c>
      <c r="E139" s="906">
        <f>F139</f>
        <v>3371500</v>
      </c>
      <c r="F139" s="523">
        <f t="shared" si="8"/>
        <v>3371500</v>
      </c>
      <c r="G139" s="907"/>
      <c r="H139" s="907"/>
      <c r="I139" s="907"/>
      <c r="J139" s="907"/>
      <c r="K139" s="907"/>
      <c r="L139" s="907"/>
      <c r="M139" s="686"/>
      <c r="N139" s="908"/>
      <c r="O139" s="908"/>
      <c r="P139" s="908"/>
      <c r="Q139" s="687"/>
      <c r="R139" s="908">
        <v>3371500</v>
      </c>
      <c r="S139" s="908"/>
      <c r="T139" s="908"/>
      <c r="U139" s="908"/>
      <c r="V139" s="908"/>
      <c r="W139" s="908"/>
      <c r="X139" s="908"/>
      <c r="Y139" s="908"/>
      <c r="Z139" s="908"/>
      <c r="AA139" s="908"/>
      <c r="AB139" s="908"/>
      <c r="AC139" s="908"/>
      <c r="AD139" s="908"/>
      <c r="AE139" s="908"/>
      <c r="AF139" s="687"/>
      <c r="AG139" s="909"/>
      <c r="AH139" s="909"/>
      <c r="AI139" s="909"/>
      <c r="AJ139" s="909"/>
      <c r="AK139" s="909"/>
      <c r="AL139" s="909"/>
    </row>
    <row r="140" spans="1:38" ht="23.25" customHeight="1">
      <c r="A140" s="552"/>
      <c r="B140" s="571"/>
      <c r="C140" s="910"/>
      <c r="D140" s="911"/>
      <c r="E140" s="685"/>
      <c r="F140" s="523">
        <f t="shared" si="8"/>
        <v>0</v>
      </c>
      <c r="G140" s="907"/>
      <c r="H140" s="907"/>
      <c r="I140" s="907"/>
      <c r="J140" s="907"/>
      <c r="K140" s="907"/>
      <c r="L140" s="907"/>
      <c r="M140" s="686"/>
      <c r="N140" s="908"/>
      <c r="O140" s="908"/>
      <c r="P140" s="908"/>
      <c r="Q140" s="687"/>
      <c r="R140" s="908"/>
      <c r="S140" s="908"/>
      <c r="T140" s="908"/>
      <c r="U140" s="908"/>
      <c r="V140" s="908"/>
      <c r="W140" s="908"/>
      <c r="X140" s="908"/>
      <c r="Y140" s="908"/>
      <c r="Z140" s="908"/>
      <c r="AA140" s="908"/>
      <c r="AB140" s="908"/>
      <c r="AC140" s="908"/>
      <c r="AD140" s="908"/>
      <c r="AE140" s="908"/>
      <c r="AF140" s="687"/>
      <c r="AG140" s="909"/>
      <c r="AH140" s="909"/>
      <c r="AI140" s="909"/>
      <c r="AJ140" s="909"/>
      <c r="AK140" s="909"/>
      <c r="AL140" s="909"/>
    </row>
    <row r="141" spans="1:38" ht="23.25" customHeight="1">
      <c r="A141" s="552"/>
      <c r="B141" s="571"/>
      <c r="C141" s="6522" t="s">
        <v>639</v>
      </c>
      <c r="D141" s="6523"/>
      <c r="E141" s="912">
        <f t="shared" ref="E141" si="16">E142</f>
        <v>45000</v>
      </c>
      <c r="F141" s="523">
        <f t="shared" si="8"/>
        <v>0</v>
      </c>
      <c r="G141" s="907"/>
      <c r="H141" s="907"/>
      <c r="I141" s="907"/>
      <c r="J141" s="907"/>
      <c r="K141" s="907"/>
      <c r="L141" s="907"/>
      <c r="M141" s="686"/>
      <c r="N141" s="908"/>
      <c r="O141" s="908"/>
      <c r="P141" s="908"/>
      <c r="Q141" s="687"/>
      <c r="R141" s="908"/>
      <c r="S141" s="908"/>
      <c r="T141" s="908"/>
      <c r="U141" s="908"/>
      <c r="V141" s="908"/>
      <c r="W141" s="908"/>
      <c r="X141" s="908"/>
      <c r="Y141" s="908"/>
      <c r="Z141" s="908"/>
      <c r="AA141" s="908"/>
      <c r="AB141" s="908"/>
      <c r="AC141" s="908"/>
      <c r="AD141" s="908"/>
      <c r="AE141" s="908"/>
      <c r="AF141" s="687"/>
      <c r="AG141" s="909"/>
      <c r="AH141" s="909"/>
      <c r="AI141" s="909"/>
      <c r="AJ141" s="909"/>
      <c r="AK141" s="909"/>
      <c r="AL141" s="909"/>
    </row>
    <row r="142" spans="1:38" ht="23.25" customHeight="1">
      <c r="A142" s="552"/>
      <c r="B142" s="571"/>
      <c r="C142" s="6524" t="s">
        <v>640</v>
      </c>
      <c r="D142" s="6525"/>
      <c r="E142" s="906">
        <f>E143</f>
        <v>45000</v>
      </c>
      <c r="F142" s="523">
        <f t="shared" si="8"/>
        <v>0</v>
      </c>
      <c r="G142" s="907"/>
      <c r="H142" s="907"/>
      <c r="I142" s="907"/>
      <c r="J142" s="907"/>
      <c r="K142" s="907"/>
      <c r="L142" s="907"/>
      <c r="M142" s="686"/>
      <c r="N142" s="908"/>
      <c r="O142" s="908"/>
      <c r="P142" s="908"/>
      <c r="Q142" s="687"/>
      <c r="R142" s="908"/>
      <c r="S142" s="908"/>
      <c r="T142" s="908"/>
      <c r="U142" s="908"/>
      <c r="V142" s="908"/>
      <c r="W142" s="908"/>
      <c r="X142" s="908"/>
      <c r="Y142" s="908"/>
      <c r="Z142" s="908"/>
      <c r="AA142" s="908"/>
      <c r="AB142" s="908"/>
      <c r="AC142" s="908"/>
      <c r="AD142" s="908"/>
      <c r="AE142" s="908"/>
      <c r="AF142" s="687"/>
      <c r="AG142" s="909"/>
      <c r="AH142" s="909"/>
      <c r="AI142" s="909"/>
      <c r="AJ142" s="909"/>
      <c r="AK142" s="909"/>
      <c r="AL142" s="909"/>
    </row>
    <row r="143" spans="1:38" ht="29.25" customHeight="1" thickBot="1">
      <c r="A143" s="552"/>
      <c r="B143" s="571"/>
      <c r="C143" s="913" t="s">
        <v>643</v>
      </c>
      <c r="D143" s="914" t="s">
        <v>644</v>
      </c>
      <c r="E143" s="915">
        <f>F143</f>
        <v>45000</v>
      </c>
      <c r="F143" s="523">
        <f t="shared" si="8"/>
        <v>45000</v>
      </c>
      <c r="G143" s="907"/>
      <c r="H143" s="907"/>
      <c r="I143" s="907"/>
      <c r="J143" s="907"/>
      <c r="K143" s="907"/>
      <c r="L143" s="907"/>
      <c r="M143" s="686"/>
      <c r="N143" s="908"/>
      <c r="O143" s="908"/>
      <c r="P143" s="908"/>
      <c r="Q143" s="687"/>
      <c r="R143" s="908">
        <v>45000</v>
      </c>
      <c r="S143" s="908"/>
      <c r="T143" s="908"/>
      <c r="U143" s="908"/>
      <c r="V143" s="908"/>
      <c r="W143" s="908"/>
      <c r="X143" s="908"/>
      <c r="Y143" s="908"/>
      <c r="Z143" s="908"/>
      <c r="AA143" s="908"/>
      <c r="AB143" s="908"/>
      <c r="AC143" s="908"/>
      <c r="AD143" s="908"/>
      <c r="AE143" s="908"/>
      <c r="AF143" s="687"/>
      <c r="AG143" s="909"/>
      <c r="AH143" s="909"/>
      <c r="AI143" s="909"/>
      <c r="AJ143" s="909"/>
      <c r="AK143" s="909"/>
      <c r="AL143" s="909"/>
    </row>
    <row r="144" spans="1:38" ht="17.100000000000001" customHeight="1" thickBot="1">
      <c r="A144" s="546" t="s">
        <v>33</v>
      </c>
      <c r="B144" s="916"/>
      <c r="C144" s="917"/>
      <c r="D144" s="918" t="s">
        <v>689</v>
      </c>
      <c r="E144" s="919">
        <f>SUM(E145,E170)</f>
        <v>1350000</v>
      </c>
      <c r="F144" s="523">
        <f t="shared" si="8"/>
        <v>0</v>
      </c>
      <c r="G144" s="907"/>
      <c r="H144" s="907"/>
      <c r="I144" s="907"/>
      <c r="J144" s="907"/>
      <c r="K144" s="907"/>
      <c r="L144" s="907"/>
      <c r="M144" s="686"/>
      <c r="N144" s="908"/>
      <c r="O144" s="908"/>
      <c r="P144" s="908"/>
      <c r="Q144" s="687"/>
      <c r="R144" s="908"/>
      <c r="S144" s="908"/>
      <c r="T144" s="908"/>
      <c r="U144" s="908"/>
      <c r="V144" s="908"/>
      <c r="W144" s="908"/>
      <c r="X144" s="908"/>
      <c r="Y144" s="908"/>
      <c r="Z144" s="908"/>
      <c r="AA144" s="908"/>
      <c r="AB144" s="908"/>
      <c r="AC144" s="908"/>
      <c r="AD144" s="908"/>
      <c r="AE144" s="908"/>
      <c r="AF144" s="687"/>
      <c r="AG144" s="909"/>
      <c r="AH144" s="909"/>
      <c r="AI144" s="909"/>
      <c r="AJ144" s="909"/>
      <c r="AK144" s="909"/>
      <c r="AL144" s="909"/>
    </row>
    <row r="145" spans="1:38" ht="55.5" customHeight="1" thickBot="1">
      <c r="A145" s="920"/>
      <c r="B145" s="803" t="s">
        <v>35</v>
      </c>
      <c r="C145" s="804"/>
      <c r="D145" s="805" t="s">
        <v>690</v>
      </c>
      <c r="E145" s="806">
        <f t="shared" ref="E145:E146" si="17">SUM(E146)</f>
        <v>150000</v>
      </c>
      <c r="F145" s="523">
        <f t="shared" si="8"/>
        <v>0</v>
      </c>
      <c r="G145" s="907"/>
      <c r="H145" s="907"/>
      <c r="I145" s="907"/>
      <c r="J145" s="907"/>
      <c r="K145" s="907"/>
      <c r="L145" s="907"/>
      <c r="M145" s="686"/>
      <c r="N145" s="908"/>
      <c r="O145" s="908"/>
      <c r="P145" s="908"/>
      <c r="Q145" s="687"/>
      <c r="R145" s="908"/>
      <c r="S145" s="908"/>
      <c r="T145" s="908"/>
      <c r="U145" s="908"/>
      <c r="V145" s="908"/>
      <c r="W145" s="908"/>
      <c r="X145" s="908"/>
      <c r="Y145" s="908"/>
      <c r="Z145" s="908"/>
      <c r="AA145" s="908"/>
      <c r="AB145" s="908"/>
      <c r="AC145" s="908"/>
      <c r="AD145" s="908"/>
      <c r="AE145" s="908"/>
      <c r="AF145" s="687"/>
      <c r="AG145" s="909"/>
      <c r="AH145" s="909"/>
      <c r="AI145" s="909"/>
      <c r="AJ145" s="909"/>
      <c r="AK145" s="909"/>
      <c r="AL145" s="909"/>
    </row>
    <row r="146" spans="1:38" ht="17.100000000000001" customHeight="1">
      <c r="A146" s="552"/>
      <c r="B146" s="6526"/>
      <c r="C146" s="6504" t="s">
        <v>582</v>
      </c>
      <c r="D146" s="6504"/>
      <c r="E146" s="677">
        <f t="shared" si="17"/>
        <v>150000</v>
      </c>
      <c r="F146" s="523">
        <f t="shared" si="8"/>
        <v>0</v>
      </c>
      <c r="G146" s="907"/>
      <c r="H146" s="907"/>
      <c r="I146" s="907"/>
      <c r="J146" s="907"/>
      <c r="K146" s="907"/>
      <c r="L146" s="907"/>
      <c r="M146" s="686"/>
      <c r="N146" s="908"/>
      <c r="O146" s="908"/>
      <c r="P146" s="908"/>
      <c r="Q146" s="687"/>
      <c r="R146" s="908"/>
      <c r="S146" s="908"/>
      <c r="T146" s="908"/>
      <c r="U146" s="908"/>
      <c r="V146" s="908"/>
      <c r="W146" s="908"/>
      <c r="X146" s="908"/>
      <c r="Y146" s="908"/>
      <c r="Z146" s="908"/>
      <c r="AA146" s="908"/>
      <c r="AB146" s="908"/>
      <c r="AC146" s="908"/>
      <c r="AD146" s="908"/>
      <c r="AE146" s="908"/>
      <c r="AF146" s="687"/>
      <c r="AG146" s="909"/>
      <c r="AH146" s="909"/>
      <c r="AI146" s="909"/>
      <c r="AJ146" s="909"/>
      <c r="AK146" s="909"/>
      <c r="AL146" s="909"/>
    </row>
    <row r="147" spans="1:38" ht="17.100000000000001" customHeight="1">
      <c r="A147" s="552"/>
      <c r="B147" s="6503"/>
      <c r="C147" s="6527" t="s">
        <v>646</v>
      </c>
      <c r="D147" s="6527"/>
      <c r="E147" s="921">
        <f>SUM(E148:E169)</f>
        <v>150000</v>
      </c>
      <c r="F147" s="523">
        <f t="shared" si="8"/>
        <v>0</v>
      </c>
      <c r="G147" s="922"/>
      <c r="H147" s="922"/>
      <c r="I147" s="922"/>
      <c r="J147" s="922"/>
      <c r="K147" s="922"/>
      <c r="L147" s="922"/>
      <c r="M147" s="686"/>
      <c r="N147" s="923"/>
      <c r="O147" s="923"/>
      <c r="P147" s="923"/>
      <c r="Q147" s="687"/>
      <c r="R147" s="923"/>
      <c r="S147" s="923"/>
      <c r="T147" s="923"/>
      <c r="U147" s="923"/>
      <c r="V147" s="923"/>
      <c r="W147" s="923"/>
      <c r="X147" s="923"/>
      <c r="Y147" s="923"/>
      <c r="Z147" s="923"/>
      <c r="AA147" s="923"/>
      <c r="AB147" s="923"/>
      <c r="AC147" s="923"/>
      <c r="AD147" s="923"/>
      <c r="AE147" s="923"/>
      <c r="AF147" s="687"/>
      <c r="AG147" s="924"/>
      <c r="AH147" s="924"/>
      <c r="AI147" s="924"/>
      <c r="AJ147" s="924"/>
      <c r="AK147" s="924"/>
      <c r="AL147" s="924"/>
    </row>
    <row r="148" spans="1:38" ht="17.100000000000001" customHeight="1">
      <c r="A148" s="552"/>
      <c r="B148" s="6503"/>
      <c r="C148" s="695" t="s">
        <v>647</v>
      </c>
      <c r="D148" s="925" t="s">
        <v>586</v>
      </c>
      <c r="E148" s="926">
        <f>F148</f>
        <v>63000</v>
      </c>
      <c r="F148" s="523">
        <f t="shared" si="8"/>
        <v>63000</v>
      </c>
      <c r="G148" s="927"/>
      <c r="H148" s="927"/>
      <c r="I148" s="927"/>
      <c r="J148" s="927"/>
      <c r="K148" s="927"/>
      <c r="L148" s="927"/>
      <c r="M148" s="686"/>
      <c r="N148" s="928"/>
      <c r="O148" s="928"/>
      <c r="P148" s="928"/>
      <c r="Q148" s="687"/>
      <c r="R148" s="928"/>
      <c r="S148" s="928"/>
      <c r="T148" s="928"/>
      <c r="U148" s="928"/>
      <c r="V148" s="928"/>
      <c r="W148" s="928"/>
      <c r="X148" s="928">
        <v>63000</v>
      </c>
      <c r="Y148" s="928"/>
      <c r="Z148" s="928"/>
      <c r="AA148" s="928"/>
      <c r="AB148" s="928"/>
      <c r="AC148" s="928"/>
      <c r="AD148" s="928"/>
      <c r="AE148" s="928"/>
      <c r="AF148" s="687"/>
      <c r="AG148" s="929"/>
      <c r="AH148" s="929"/>
      <c r="AI148" s="929"/>
      <c r="AJ148" s="929"/>
      <c r="AK148" s="929"/>
      <c r="AL148" s="929"/>
    </row>
    <row r="149" spans="1:38" ht="17.100000000000001" customHeight="1">
      <c r="A149" s="552"/>
      <c r="B149" s="571"/>
      <c r="C149" s="688" t="s">
        <v>648</v>
      </c>
      <c r="D149" s="930" t="s">
        <v>586</v>
      </c>
      <c r="E149" s="931">
        <f t="shared" ref="E149:E169" si="18">F149</f>
        <v>27000</v>
      </c>
      <c r="F149" s="523">
        <f t="shared" si="8"/>
        <v>27000</v>
      </c>
      <c r="G149" s="932"/>
      <c r="H149" s="932"/>
      <c r="I149" s="932"/>
      <c r="J149" s="932"/>
      <c r="K149" s="932"/>
      <c r="L149" s="932"/>
      <c r="M149" s="639"/>
      <c r="N149" s="933"/>
      <c r="O149" s="933"/>
      <c r="P149" s="933"/>
      <c r="Q149" s="640"/>
      <c r="R149" s="933"/>
      <c r="S149" s="933"/>
      <c r="T149" s="933"/>
      <c r="U149" s="933"/>
      <c r="V149" s="933"/>
      <c r="W149" s="933"/>
      <c r="X149" s="933">
        <v>27000</v>
      </c>
      <c r="Y149" s="933"/>
      <c r="Z149" s="933"/>
      <c r="AA149" s="933"/>
      <c r="AB149" s="933"/>
      <c r="AC149" s="933"/>
      <c r="AD149" s="933"/>
      <c r="AE149" s="933"/>
      <c r="AF149" s="640"/>
      <c r="AG149" s="934"/>
      <c r="AH149" s="934"/>
      <c r="AI149" s="934"/>
      <c r="AJ149" s="934"/>
      <c r="AK149" s="934"/>
      <c r="AL149" s="934"/>
    </row>
    <row r="150" spans="1:38" ht="17.100000000000001" customHeight="1">
      <c r="A150" s="552"/>
      <c r="B150" s="571"/>
      <c r="C150" s="935" t="s">
        <v>649</v>
      </c>
      <c r="D150" s="936" t="s">
        <v>588</v>
      </c>
      <c r="E150" s="937">
        <f t="shared" si="18"/>
        <v>14000</v>
      </c>
      <c r="F150" s="523">
        <f t="shared" si="8"/>
        <v>14000</v>
      </c>
      <c r="G150" s="938"/>
      <c r="H150" s="938"/>
      <c r="I150" s="938"/>
      <c r="J150" s="938"/>
      <c r="K150" s="938"/>
      <c r="L150" s="938"/>
      <c r="M150" s="639"/>
      <c r="N150" s="939"/>
      <c r="O150" s="939"/>
      <c r="P150" s="939"/>
      <c r="Q150" s="640"/>
      <c r="R150" s="939"/>
      <c r="S150" s="939"/>
      <c r="T150" s="939"/>
      <c r="U150" s="939"/>
      <c r="V150" s="939"/>
      <c r="W150" s="939"/>
      <c r="X150" s="939">
        <v>14000</v>
      </c>
      <c r="Y150" s="939"/>
      <c r="Z150" s="939"/>
      <c r="AA150" s="939"/>
      <c r="AB150" s="939"/>
      <c r="AC150" s="939"/>
      <c r="AD150" s="939"/>
      <c r="AE150" s="939"/>
      <c r="AF150" s="640"/>
      <c r="AG150" s="940"/>
      <c r="AH150" s="940"/>
      <c r="AI150" s="940"/>
      <c r="AJ150" s="940"/>
      <c r="AK150" s="940"/>
      <c r="AL150" s="940"/>
    </row>
    <row r="151" spans="1:38" ht="17.100000000000001" customHeight="1">
      <c r="A151" s="552"/>
      <c r="B151" s="571"/>
      <c r="C151" s="941" t="s">
        <v>650</v>
      </c>
      <c r="D151" s="942" t="s">
        <v>588</v>
      </c>
      <c r="E151" s="943">
        <f t="shared" si="18"/>
        <v>6000</v>
      </c>
      <c r="F151" s="523">
        <f t="shared" si="8"/>
        <v>6000</v>
      </c>
      <c r="G151" s="944"/>
      <c r="H151" s="944"/>
      <c r="I151" s="944"/>
      <c r="J151" s="944"/>
      <c r="K151" s="944"/>
      <c r="L151" s="944"/>
      <c r="M151" s="639"/>
      <c r="N151" s="945"/>
      <c r="O151" s="945"/>
      <c r="P151" s="945"/>
      <c r="Q151" s="640"/>
      <c r="R151" s="945"/>
      <c r="S151" s="945"/>
      <c r="T151" s="945"/>
      <c r="U151" s="945"/>
      <c r="V151" s="945"/>
      <c r="W151" s="945"/>
      <c r="X151" s="945">
        <v>6000</v>
      </c>
      <c r="Y151" s="945"/>
      <c r="Z151" s="945"/>
      <c r="AA151" s="945"/>
      <c r="AB151" s="945"/>
      <c r="AC151" s="945"/>
      <c r="AD151" s="945"/>
      <c r="AE151" s="945"/>
      <c r="AF151" s="640"/>
      <c r="AG151" s="946"/>
      <c r="AH151" s="946"/>
      <c r="AI151" s="946"/>
      <c r="AJ151" s="946"/>
      <c r="AK151" s="946"/>
      <c r="AL151" s="946"/>
    </row>
    <row r="152" spans="1:38" ht="17.100000000000001" customHeight="1">
      <c r="A152" s="552"/>
      <c r="B152" s="571"/>
      <c r="C152" s="947" t="s">
        <v>651</v>
      </c>
      <c r="D152" s="948" t="s">
        <v>590</v>
      </c>
      <c r="E152" s="949">
        <f t="shared" si="18"/>
        <v>16100</v>
      </c>
      <c r="F152" s="523">
        <f t="shared" si="8"/>
        <v>16100</v>
      </c>
      <c r="G152" s="950"/>
      <c r="H152" s="950"/>
      <c r="I152" s="950"/>
      <c r="J152" s="950"/>
      <c r="K152" s="950"/>
      <c r="L152" s="950"/>
      <c r="M152" s="639"/>
      <c r="N152" s="951"/>
      <c r="O152" s="951"/>
      <c r="P152" s="951"/>
      <c r="Q152" s="640"/>
      <c r="R152" s="951"/>
      <c r="S152" s="951"/>
      <c r="T152" s="951"/>
      <c r="U152" s="951"/>
      <c r="V152" s="951"/>
      <c r="W152" s="951"/>
      <c r="X152" s="951">
        <v>16100</v>
      </c>
      <c r="Y152" s="951"/>
      <c r="Z152" s="951"/>
      <c r="AA152" s="951"/>
      <c r="AB152" s="951"/>
      <c r="AC152" s="951"/>
      <c r="AD152" s="951"/>
      <c r="AE152" s="951"/>
      <c r="AF152" s="640"/>
      <c r="AG152" s="952"/>
      <c r="AH152" s="952"/>
      <c r="AI152" s="952"/>
      <c r="AJ152" s="952"/>
      <c r="AK152" s="952"/>
      <c r="AL152" s="952"/>
    </row>
    <row r="153" spans="1:38" ht="17.100000000000001" customHeight="1">
      <c r="A153" s="552"/>
      <c r="B153" s="571"/>
      <c r="C153" s="953" t="s">
        <v>652</v>
      </c>
      <c r="D153" s="954" t="s">
        <v>590</v>
      </c>
      <c r="E153" s="955">
        <f t="shared" si="18"/>
        <v>6900</v>
      </c>
      <c r="F153" s="523">
        <f t="shared" si="8"/>
        <v>6900</v>
      </c>
      <c r="G153" s="956"/>
      <c r="H153" s="956"/>
      <c r="I153" s="956"/>
      <c r="J153" s="956"/>
      <c r="K153" s="956"/>
      <c r="L153" s="956"/>
      <c r="M153" s="639"/>
      <c r="N153" s="957"/>
      <c r="O153" s="957"/>
      <c r="P153" s="957"/>
      <c r="Q153" s="640"/>
      <c r="R153" s="957"/>
      <c r="S153" s="957"/>
      <c r="T153" s="957"/>
      <c r="U153" s="957"/>
      <c r="V153" s="957"/>
      <c r="W153" s="957"/>
      <c r="X153" s="957">
        <v>6900</v>
      </c>
      <c r="Y153" s="957"/>
      <c r="Z153" s="957"/>
      <c r="AA153" s="957"/>
      <c r="AB153" s="957"/>
      <c r="AC153" s="957"/>
      <c r="AD153" s="957"/>
      <c r="AE153" s="957"/>
      <c r="AF153" s="640"/>
      <c r="AG153" s="958"/>
      <c r="AH153" s="958"/>
      <c r="AI153" s="958"/>
      <c r="AJ153" s="958"/>
      <c r="AK153" s="958"/>
      <c r="AL153" s="958"/>
    </row>
    <row r="154" spans="1:38" ht="16.5" customHeight="1">
      <c r="A154" s="571"/>
      <c r="B154" s="571"/>
      <c r="C154" s="959" t="s">
        <v>653</v>
      </c>
      <c r="D154" s="960" t="s">
        <v>592</v>
      </c>
      <c r="E154" s="961">
        <f t="shared" si="18"/>
        <v>2800</v>
      </c>
      <c r="F154" s="523">
        <f t="shared" si="8"/>
        <v>2800</v>
      </c>
      <c r="G154" s="962"/>
      <c r="H154" s="962"/>
      <c r="I154" s="962"/>
      <c r="J154" s="962"/>
      <c r="K154" s="962"/>
      <c r="L154" s="962"/>
      <c r="M154" s="639"/>
      <c r="N154" s="963"/>
      <c r="O154" s="963"/>
      <c r="P154" s="963"/>
      <c r="Q154" s="640"/>
      <c r="R154" s="963"/>
      <c r="S154" s="963"/>
      <c r="T154" s="963"/>
      <c r="U154" s="963"/>
      <c r="V154" s="963"/>
      <c r="W154" s="963"/>
      <c r="X154" s="963">
        <v>2800</v>
      </c>
      <c r="Y154" s="963"/>
      <c r="Z154" s="963"/>
      <c r="AA154" s="963"/>
      <c r="AB154" s="963"/>
      <c r="AC154" s="963"/>
      <c r="AD154" s="963"/>
      <c r="AE154" s="963"/>
      <c r="AF154" s="640"/>
      <c r="AG154" s="964"/>
      <c r="AH154" s="964"/>
      <c r="AI154" s="964"/>
      <c r="AJ154" s="964"/>
      <c r="AK154" s="964"/>
      <c r="AL154" s="964"/>
    </row>
    <row r="155" spans="1:38" ht="16.5" customHeight="1">
      <c r="A155" s="552"/>
      <c r="B155" s="571"/>
      <c r="C155" s="695" t="s">
        <v>654</v>
      </c>
      <c r="D155" s="800" t="s">
        <v>592</v>
      </c>
      <c r="E155" s="961">
        <f t="shared" si="18"/>
        <v>1200</v>
      </c>
      <c r="F155" s="523">
        <f t="shared" si="8"/>
        <v>1200</v>
      </c>
      <c r="G155" s="962"/>
      <c r="H155" s="962"/>
      <c r="I155" s="962"/>
      <c r="J155" s="962"/>
      <c r="K155" s="962"/>
      <c r="L155" s="962"/>
      <c r="M155" s="639"/>
      <c r="N155" s="963"/>
      <c r="O155" s="963"/>
      <c r="P155" s="963"/>
      <c r="Q155" s="640"/>
      <c r="R155" s="963"/>
      <c r="S155" s="963"/>
      <c r="T155" s="963"/>
      <c r="U155" s="963"/>
      <c r="V155" s="963"/>
      <c r="W155" s="963"/>
      <c r="X155" s="963">
        <v>1200</v>
      </c>
      <c r="Y155" s="963"/>
      <c r="Z155" s="963"/>
      <c r="AA155" s="963"/>
      <c r="AB155" s="963"/>
      <c r="AC155" s="963"/>
      <c r="AD155" s="963"/>
      <c r="AE155" s="963"/>
      <c r="AF155" s="640"/>
      <c r="AG155" s="964"/>
      <c r="AH155" s="964"/>
      <c r="AI155" s="964"/>
      <c r="AJ155" s="964"/>
      <c r="AK155" s="964"/>
      <c r="AL155" s="964"/>
    </row>
    <row r="156" spans="1:38" ht="17.100000000000001" customHeight="1">
      <c r="A156" s="552"/>
      <c r="B156" s="571"/>
      <c r="C156" s="965" t="s">
        <v>660</v>
      </c>
      <c r="D156" s="966" t="s">
        <v>601</v>
      </c>
      <c r="E156" s="967">
        <f t="shared" si="18"/>
        <v>2800</v>
      </c>
      <c r="F156" s="523">
        <f t="shared" si="8"/>
        <v>2800</v>
      </c>
      <c r="G156" s="968"/>
      <c r="H156" s="968"/>
      <c r="I156" s="968"/>
      <c r="J156" s="968"/>
      <c r="K156" s="968"/>
      <c r="L156" s="968"/>
      <c r="M156" s="639"/>
      <c r="N156" s="969"/>
      <c r="O156" s="969"/>
      <c r="P156" s="969"/>
      <c r="Q156" s="640"/>
      <c r="R156" s="969"/>
      <c r="S156" s="969"/>
      <c r="T156" s="969"/>
      <c r="U156" s="969"/>
      <c r="V156" s="969"/>
      <c r="W156" s="969"/>
      <c r="X156" s="969">
        <v>2800</v>
      </c>
      <c r="Y156" s="969"/>
      <c r="Z156" s="969"/>
      <c r="AA156" s="969"/>
      <c r="AB156" s="969"/>
      <c r="AC156" s="969"/>
      <c r="AD156" s="969"/>
      <c r="AE156" s="969"/>
      <c r="AF156" s="640"/>
      <c r="AG156" s="970"/>
      <c r="AH156" s="970"/>
      <c r="AI156" s="970"/>
      <c r="AJ156" s="970"/>
      <c r="AK156" s="970"/>
      <c r="AL156" s="970"/>
    </row>
    <row r="157" spans="1:38" ht="17.100000000000001" customHeight="1">
      <c r="A157" s="552"/>
      <c r="B157" s="571"/>
      <c r="C157" s="971" t="s">
        <v>661</v>
      </c>
      <c r="D157" s="972" t="s">
        <v>601</v>
      </c>
      <c r="E157" s="973">
        <f t="shared" si="18"/>
        <v>1200</v>
      </c>
      <c r="F157" s="523">
        <f t="shared" si="8"/>
        <v>1200</v>
      </c>
      <c r="G157" s="974"/>
      <c r="H157" s="974"/>
      <c r="I157" s="974"/>
      <c r="J157" s="974"/>
      <c r="K157" s="974"/>
      <c r="L157" s="974"/>
      <c r="M157" s="639"/>
      <c r="N157" s="975"/>
      <c r="O157" s="975"/>
      <c r="P157" s="975"/>
      <c r="Q157" s="640"/>
      <c r="R157" s="975"/>
      <c r="S157" s="975"/>
      <c r="T157" s="975"/>
      <c r="U157" s="975"/>
      <c r="V157" s="975"/>
      <c r="W157" s="975"/>
      <c r="X157" s="975">
        <v>1200</v>
      </c>
      <c r="Y157" s="975"/>
      <c r="Z157" s="975"/>
      <c r="AA157" s="975"/>
      <c r="AB157" s="975"/>
      <c r="AC157" s="975"/>
      <c r="AD157" s="975"/>
      <c r="AE157" s="975"/>
      <c r="AF157" s="640"/>
      <c r="AG157" s="976"/>
      <c r="AH157" s="976"/>
      <c r="AI157" s="976"/>
      <c r="AJ157" s="976"/>
      <c r="AK157" s="976"/>
      <c r="AL157" s="976"/>
    </row>
    <row r="158" spans="1:38" ht="17.100000000000001" customHeight="1">
      <c r="A158" s="552"/>
      <c r="B158" s="571"/>
      <c r="C158" s="977" t="s">
        <v>662</v>
      </c>
      <c r="D158" s="978" t="s">
        <v>607</v>
      </c>
      <c r="E158" s="979">
        <f t="shared" si="18"/>
        <v>700</v>
      </c>
      <c r="F158" s="523">
        <f t="shared" si="8"/>
        <v>700</v>
      </c>
      <c r="G158" s="980"/>
      <c r="H158" s="980"/>
      <c r="I158" s="980"/>
      <c r="J158" s="980"/>
      <c r="K158" s="980"/>
      <c r="L158" s="980"/>
      <c r="M158" s="639"/>
      <c r="N158" s="981"/>
      <c r="O158" s="981"/>
      <c r="P158" s="981"/>
      <c r="Q158" s="640"/>
      <c r="R158" s="981"/>
      <c r="S158" s="981"/>
      <c r="T158" s="981"/>
      <c r="U158" s="981"/>
      <c r="V158" s="981"/>
      <c r="W158" s="981"/>
      <c r="X158" s="981">
        <v>700</v>
      </c>
      <c r="Y158" s="981"/>
      <c r="Z158" s="981"/>
      <c r="AA158" s="981"/>
      <c r="AB158" s="981"/>
      <c r="AC158" s="981"/>
      <c r="AD158" s="981"/>
      <c r="AE158" s="981"/>
      <c r="AF158" s="640"/>
      <c r="AG158" s="982"/>
      <c r="AH158" s="982"/>
      <c r="AI158" s="982"/>
      <c r="AJ158" s="982"/>
      <c r="AK158" s="982"/>
      <c r="AL158" s="982"/>
    </row>
    <row r="159" spans="1:38" ht="17.100000000000001" customHeight="1">
      <c r="A159" s="552"/>
      <c r="B159" s="571"/>
      <c r="C159" s="983" t="s">
        <v>663</v>
      </c>
      <c r="D159" s="984" t="s">
        <v>607</v>
      </c>
      <c r="E159" s="985">
        <f t="shared" si="18"/>
        <v>300</v>
      </c>
      <c r="F159" s="523">
        <f t="shared" si="8"/>
        <v>300</v>
      </c>
      <c r="G159" s="986"/>
      <c r="H159" s="986"/>
      <c r="I159" s="986"/>
      <c r="J159" s="986"/>
      <c r="K159" s="986"/>
      <c r="L159" s="986"/>
      <c r="M159" s="639"/>
      <c r="N159" s="987"/>
      <c r="O159" s="987"/>
      <c r="P159" s="987"/>
      <c r="Q159" s="640"/>
      <c r="R159" s="987"/>
      <c r="S159" s="987"/>
      <c r="T159" s="987"/>
      <c r="U159" s="987"/>
      <c r="V159" s="987"/>
      <c r="W159" s="987"/>
      <c r="X159" s="987">
        <v>300</v>
      </c>
      <c r="Y159" s="987"/>
      <c r="Z159" s="987"/>
      <c r="AA159" s="987"/>
      <c r="AB159" s="987"/>
      <c r="AC159" s="987"/>
      <c r="AD159" s="987"/>
      <c r="AE159" s="987"/>
      <c r="AF159" s="640"/>
      <c r="AG159" s="988"/>
      <c r="AH159" s="988"/>
      <c r="AI159" s="988"/>
      <c r="AJ159" s="988"/>
      <c r="AK159" s="988"/>
      <c r="AL159" s="988"/>
    </row>
    <row r="160" spans="1:38" ht="17.100000000000001" customHeight="1">
      <c r="A160" s="552"/>
      <c r="B160" s="571"/>
      <c r="C160" s="989" t="s">
        <v>664</v>
      </c>
      <c r="D160" s="990" t="s">
        <v>611</v>
      </c>
      <c r="E160" s="991">
        <f t="shared" si="18"/>
        <v>2100</v>
      </c>
      <c r="F160" s="523">
        <f t="shared" ref="F160:F222" si="19">SUM(G160:AJ160)</f>
        <v>2100</v>
      </c>
      <c r="G160" s="992"/>
      <c r="H160" s="992"/>
      <c r="I160" s="992"/>
      <c r="J160" s="992"/>
      <c r="K160" s="992"/>
      <c r="L160" s="992"/>
      <c r="M160" s="639"/>
      <c r="N160" s="993"/>
      <c r="O160" s="993"/>
      <c r="P160" s="993"/>
      <c r="Q160" s="640"/>
      <c r="R160" s="993"/>
      <c r="S160" s="993"/>
      <c r="T160" s="993"/>
      <c r="U160" s="993"/>
      <c r="V160" s="993"/>
      <c r="W160" s="993"/>
      <c r="X160" s="993">
        <v>2100</v>
      </c>
      <c r="Y160" s="993"/>
      <c r="Z160" s="993"/>
      <c r="AA160" s="993"/>
      <c r="AB160" s="993"/>
      <c r="AC160" s="993"/>
      <c r="AD160" s="993"/>
      <c r="AE160" s="993"/>
      <c r="AF160" s="640"/>
      <c r="AG160" s="994"/>
      <c r="AH160" s="994"/>
      <c r="AI160" s="994"/>
      <c r="AJ160" s="994"/>
      <c r="AK160" s="994"/>
      <c r="AL160" s="994"/>
    </row>
    <row r="161" spans="1:38" ht="15.75" customHeight="1">
      <c r="A161" s="552"/>
      <c r="B161" s="571"/>
      <c r="C161" s="995" t="s">
        <v>665</v>
      </c>
      <c r="D161" s="996" t="s">
        <v>611</v>
      </c>
      <c r="E161" s="997">
        <f t="shared" si="18"/>
        <v>900</v>
      </c>
      <c r="F161" s="523">
        <f t="shared" si="19"/>
        <v>900</v>
      </c>
      <c r="G161" s="998"/>
      <c r="H161" s="998"/>
      <c r="I161" s="998"/>
      <c r="J161" s="998"/>
      <c r="K161" s="998"/>
      <c r="L161" s="998"/>
      <c r="M161" s="639"/>
      <c r="N161" s="999"/>
      <c r="O161" s="999"/>
      <c r="P161" s="999"/>
      <c r="Q161" s="640"/>
      <c r="R161" s="999"/>
      <c r="S161" s="999"/>
      <c r="T161" s="999"/>
      <c r="U161" s="999"/>
      <c r="V161" s="999"/>
      <c r="W161" s="999"/>
      <c r="X161" s="999">
        <v>900</v>
      </c>
      <c r="Y161" s="999"/>
      <c r="Z161" s="999"/>
      <c r="AA161" s="999"/>
      <c r="AB161" s="999"/>
      <c r="AC161" s="999"/>
      <c r="AD161" s="999"/>
      <c r="AE161" s="999"/>
      <c r="AF161" s="640"/>
      <c r="AG161" s="1000"/>
      <c r="AH161" s="1000"/>
      <c r="AI161" s="1000"/>
      <c r="AJ161" s="1000"/>
      <c r="AK161" s="1000"/>
      <c r="AL161" s="1000"/>
    </row>
    <row r="162" spans="1:38" ht="17.100000000000001" customHeight="1">
      <c r="A162" s="552"/>
      <c r="B162" s="571"/>
      <c r="C162" s="1001" t="s">
        <v>668</v>
      </c>
      <c r="D162" s="1002" t="s">
        <v>619</v>
      </c>
      <c r="E162" s="1003">
        <f t="shared" si="18"/>
        <v>700</v>
      </c>
      <c r="F162" s="523">
        <f t="shared" si="19"/>
        <v>700</v>
      </c>
      <c r="G162" s="1004"/>
      <c r="H162" s="1004"/>
      <c r="I162" s="1004"/>
      <c r="J162" s="1004"/>
      <c r="K162" s="1004"/>
      <c r="L162" s="1004"/>
      <c r="M162" s="639"/>
      <c r="N162" s="1005"/>
      <c r="O162" s="1005"/>
      <c r="P162" s="1005"/>
      <c r="Q162" s="640"/>
      <c r="R162" s="1005"/>
      <c r="S162" s="1005"/>
      <c r="T162" s="1005"/>
      <c r="U162" s="1005"/>
      <c r="V162" s="1005"/>
      <c r="W162" s="1005"/>
      <c r="X162" s="1005">
        <v>700</v>
      </c>
      <c r="Y162" s="1005"/>
      <c r="Z162" s="1005"/>
      <c r="AA162" s="1005"/>
      <c r="AB162" s="1005"/>
      <c r="AC162" s="1005"/>
      <c r="AD162" s="1005"/>
      <c r="AE162" s="1005"/>
      <c r="AF162" s="640"/>
      <c r="AG162" s="1006"/>
      <c r="AH162" s="1006"/>
      <c r="AI162" s="1006"/>
      <c r="AJ162" s="1006"/>
      <c r="AK162" s="1006"/>
      <c r="AL162" s="1006"/>
    </row>
    <row r="163" spans="1:38" ht="17.100000000000001" customHeight="1">
      <c r="A163" s="552"/>
      <c r="B163" s="571"/>
      <c r="C163" s="1007" t="s">
        <v>669</v>
      </c>
      <c r="D163" s="1008" t="s">
        <v>619</v>
      </c>
      <c r="E163" s="1009">
        <f t="shared" si="18"/>
        <v>300</v>
      </c>
      <c r="F163" s="523">
        <f t="shared" si="19"/>
        <v>300</v>
      </c>
      <c r="G163" s="1010"/>
      <c r="H163" s="1010"/>
      <c r="I163" s="1010"/>
      <c r="J163" s="1010"/>
      <c r="K163" s="1010"/>
      <c r="L163" s="1010"/>
      <c r="M163" s="639"/>
      <c r="N163" s="1011"/>
      <c r="O163" s="1011"/>
      <c r="P163" s="1011"/>
      <c r="Q163" s="640"/>
      <c r="R163" s="1011"/>
      <c r="S163" s="1011"/>
      <c r="T163" s="1011"/>
      <c r="U163" s="1011"/>
      <c r="V163" s="1011"/>
      <c r="W163" s="1011"/>
      <c r="X163" s="1011">
        <v>300</v>
      </c>
      <c r="Y163" s="1011"/>
      <c r="Z163" s="1011"/>
      <c r="AA163" s="1011"/>
      <c r="AB163" s="1011"/>
      <c r="AC163" s="1011"/>
      <c r="AD163" s="1011"/>
      <c r="AE163" s="1011"/>
      <c r="AF163" s="640"/>
      <c r="AG163" s="1012"/>
      <c r="AH163" s="1012"/>
      <c r="AI163" s="1012"/>
      <c r="AJ163" s="1012"/>
      <c r="AK163" s="1012"/>
      <c r="AL163" s="1012"/>
    </row>
    <row r="164" spans="1:38" ht="15" customHeight="1">
      <c r="A164" s="552"/>
      <c r="B164" s="571"/>
      <c r="C164" s="1013" t="s">
        <v>670</v>
      </c>
      <c r="D164" s="1014" t="s">
        <v>623</v>
      </c>
      <c r="E164" s="1015">
        <f t="shared" si="18"/>
        <v>700</v>
      </c>
      <c r="F164" s="523">
        <f t="shared" si="19"/>
        <v>700</v>
      </c>
      <c r="G164" s="1016"/>
      <c r="H164" s="1016"/>
      <c r="I164" s="1016"/>
      <c r="J164" s="1016"/>
      <c r="K164" s="1016"/>
      <c r="L164" s="1016"/>
      <c r="M164" s="639"/>
      <c r="N164" s="1017"/>
      <c r="O164" s="1017"/>
      <c r="P164" s="1017"/>
      <c r="Q164" s="640"/>
      <c r="R164" s="1017"/>
      <c r="S164" s="1017"/>
      <c r="T164" s="1017"/>
      <c r="U164" s="1017"/>
      <c r="V164" s="1017"/>
      <c r="W164" s="1017"/>
      <c r="X164" s="1017">
        <v>700</v>
      </c>
      <c r="Y164" s="1017"/>
      <c r="Z164" s="1017"/>
      <c r="AA164" s="1017"/>
      <c r="AB164" s="1017"/>
      <c r="AC164" s="1017"/>
      <c r="AD164" s="1017"/>
      <c r="AE164" s="1017"/>
      <c r="AF164" s="640"/>
      <c r="AG164" s="1018"/>
      <c r="AH164" s="1018"/>
      <c r="AI164" s="1018"/>
      <c r="AJ164" s="1018"/>
      <c r="AK164" s="1018"/>
      <c r="AL164" s="1018"/>
    </row>
    <row r="165" spans="1:38" ht="15" customHeight="1">
      <c r="A165" s="571"/>
      <c r="B165" s="571"/>
      <c r="C165" s="1019" t="s">
        <v>671</v>
      </c>
      <c r="D165" s="1020" t="s">
        <v>623</v>
      </c>
      <c r="E165" s="1021">
        <f t="shared" si="18"/>
        <v>300</v>
      </c>
      <c r="F165" s="523">
        <f t="shared" si="19"/>
        <v>300</v>
      </c>
      <c r="G165" s="1022"/>
      <c r="H165" s="1022"/>
      <c r="I165" s="1022"/>
      <c r="J165" s="1022"/>
      <c r="K165" s="1022"/>
      <c r="L165" s="1022"/>
      <c r="M165" s="639"/>
      <c r="N165" s="1023"/>
      <c r="O165" s="1023"/>
      <c r="P165" s="1023"/>
      <c r="Q165" s="640"/>
      <c r="R165" s="1023"/>
      <c r="S165" s="1023"/>
      <c r="T165" s="1023"/>
      <c r="U165" s="1023"/>
      <c r="V165" s="1023"/>
      <c r="W165" s="1023"/>
      <c r="X165" s="1023">
        <v>300</v>
      </c>
      <c r="Y165" s="1023"/>
      <c r="Z165" s="1023"/>
      <c r="AA165" s="1023"/>
      <c r="AB165" s="1023"/>
      <c r="AC165" s="1023"/>
      <c r="AD165" s="1023"/>
      <c r="AE165" s="1023"/>
      <c r="AF165" s="640"/>
      <c r="AG165" s="1024"/>
      <c r="AH165" s="1024"/>
      <c r="AI165" s="1024"/>
      <c r="AJ165" s="1024"/>
      <c r="AK165" s="1024"/>
      <c r="AL165" s="1024"/>
    </row>
    <row r="166" spans="1:38" ht="16.5" customHeight="1">
      <c r="A166" s="552"/>
      <c r="B166" s="571"/>
      <c r="C166" s="1025" t="s">
        <v>672</v>
      </c>
      <c r="D166" s="1026" t="s">
        <v>635</v>
      </c>
      <c r="E166" s="1027">
        <f t="shared" si="18"/>
        <v>1400</v>
      </c>
      <c r="F166" s="523">
        <f t="shared" si="19"/>
        <v>1400</v>
      </c>
      <c r="G166" s="1028"/>
      <c r="H166" s="1028"/>
      <c r="I166" s="1028"/>
      <c r="J166" s="1028"/>
      <c r="K166" s="1028"/>
      <c r="L166" s="1028"/>
      <c r="M166" s="639"/>
      <c r="N166" s="1029"/>
      <c r="O166" s="1029"/>
      <c r="P166" s="1029"/>
      <c r="Q166" s="640"/>
      <c r="R166" s="1029"/>
      <c r="S166" s="1029"/>
      <c r="T166" s="1029"/>
      <c r="U166" s="1029"/>
      <c r="V166" s="1029"/>
      <c r="W166" s="1029"/>
      <c r="X166" s="1029">
        <v>1400</v>
      </c>
      <c r="Y166" s="1029"/>
      <c r="Z166" s="1029"/>
      <c r="AA166" s="1029"/>
      <c r="AB166" s="1029"/>
      <c r="AC166" s="1029"/>
      <c r="AD166" s="1029"/>
      <c r="AE166" s="1029"/>
      <c r="AF166" s="640"/>
      <c r="AG166" s="1030"/>
      <c r="AH166" s="1030"/>
      <c r="AI166" s="1030"/>
      <c r="AJ166" s="1030"/>
      <c r="AK166" s="1030"/>
      <c r="AL166" s="1030"/>
    </row>
    <row r="167" spans="1:38" ht="18.75" customHeight="1">
      <c r="A167" s="552"/>
      <c r="B167" s="571"/>
      <c r="C167" s="1031" t="s">
        <v>673</v>
      </c>
      <c r="D167" s="1032" t="s">
        <v>635</v>
      </c>
      <c r="E167" s="1033">
        <f t="shared" si="18"/>
        <v>600</v>
      </c>
      <c r="F167" s="523">
        <f t="shared" si="19"/>
        <v>600</v>
      </c>
      <c r="G167" s="1034"/>
      <c r="H167" s="1034"/>
      <c r="I167" s="1034"/>
      <c r="J167" s="1034"/>
      <c r="K167" s="1034"/>
      <c r="L167" s="1034"/>
      <c r="M167" s="639"/>
      <c r="N167" s="1035"/>
      <c r="O167" s="1035"/>
      <c r="P167" s="1035"/>
      <c r="Q167" s="640"/>
      <c r="R167" s="1035"/>
      <c r="S167" s="1035"/>
      <c r="T167" s="1035"/>
      <c r="U167" s="1035"/>
      <c r="V167" s="1035"/>
      <c r="W167" s="1035"/>
      <c r="X167" s="1035">
        <v>600</v>
      </c>
      <c r="Y167" s="1035"/>
      <c r="Z167" s="1035"/>
      <c r="AA167" s="1035"/>
      <c r="AB167" s="1035"/>
      <c r="AC167" s="1035"/>
      <c r="AD167" s="1035"/>
      <c r="AE167" s="1035"/>
      <c r="AF167" s="640"/>
      <c r="AG167" s="1036"/>
      <c r="AH167" s="1036"/>
      <c r="AI167" s="1036"/>
      <c r="AJ167" s="1036"/>
      <c r="AK167" s="1036"/>
      <c r="AL167" s="1036"/>
    </row>
    <row r="168" spans="1:38" ht="18.75" customHeight="1">
      <c r="A168" s="552"/>
      <c r="B168" s="571"/>
      <c r="C168" s="1037" t="s">
        <v>674</v>
      </c>
      <c r="D168" s="1038" t="s">
        <v>596</v>
      </c>
      <c r="E168" s="1039">
        <f t="shared" si="18"/>
        <v>700</v>
      </c>
      <c r="F168" s="523">
        <f t="shared" si="19"/>
        <v>700</v>
      </c>
      <c r="G168" s="1040"/>
      <c r="H168" s="1040"/>
      <c r="I168" s="1040"/>
      <c r="J168" s="1040"/>
      <c r="K168" s="1040"/>
      <c r="L168" s="1040"/>
      <c r="M168" s="639"/>
      <c r="N168" s="1041"/>
      <c r="O168" s="1041"/>
      <c r="P168" s="1041"/>
      <c r="Q168" s="640"/>
      <c r="R168" s="1041"/>
      <c r="S168" s="1041"/>
      <c r="T168" s="1041"/>
      <c r="U168" s="1041"/>
      <c r="V168" s="1041"/>
      <c r="W168" s="1041"/>
      <c r="X168" s="1041">
        <v>700</v>
      </c>
      <c r="Y168" s="1041"/>
      <c r="Z168" s="1041"/>
      <c r="AA168" s="1041"/>
      <c r="AB168" s="1041"/>
      <c r="AC168" s="1041"/>
      <c r="AD168" s="1041"/>
      <c r="AE168" s="1041"/>
      <c r="AF168" s="640"/>
      <c r="AG168" s="1042"/>
      <c r="AH168" s="1042"/>
      <c r="AI168" s="1042"/>
      <c r="AJ168" s="1042"/>
      <c r="AK168" s="1042"/>
      <c r="AL168" s="1042"/>
    </row>
    <row r="169" spans="1:38" ht="18.75" customHeight="1" thickBot="1">
      <c r="A169" s="571"/>
      <c r="B169" s="668"/>
      <c r="C169" s="1043" t="s">
        <v>675</v>
      </c>
      <c r="D169" s="1044" t="s">
        <v>596</v>
      </c>
      <c r="E169" s="1045">
        <f t="shared" si="18"/>
        <v>300</v>
      </c>
      <c r="F169" s="523">
        <f t="shared" si="19"/>
        <v>300</v>
      </c>
      <c r="G169" s="1046"/>
      <c r="H169" s="1046"/>
      <c r="I169" s="1046"/>
      <c r="J169" s="1046"/>
      <c r="K169" s="1046"/>
      <c r="L169" s="1046"/>
      <c r="M169" s="639"/>
      <c r="N169" s="1047"/>
      <c r="O169" s="1047"/>
      <c r="P169" s="1047"/>
      <c r="Q169" s="640"/>
      <c r="R169" s="1047"/>
      <c r="S169" s="1047"/>
      <c r="T169" s="1047"/>
      <c r="U169" s="1047"/>
      <c r="V169" s="1047"/>
      <c r="W169" s="1047"/>
      <c r="X169" s="1047">
        <v>300</v>
      </c>
      <c r="Y169" s="1047"/>
      <c r="Z169" s="1047"/>
      <c r="AA169" s="1047"/>
      <c r="AB169" s="1047"/>
      <c r="AC169" s="1047"/>
      <c r="AD169" s="1047"/>
      <c r="AE169" s="1047"/>
      <c r="AF169" s="640"/>
      <c r="AG169" s="1048"/>
      <c r="AH169" s="1048"/>
      <c r="AI169" s="1048"/>
      <c r="AJ169" s="1048"/>
      <c r="AK169" s="1048"/>
      <c r="AL169" s="1048"/>
    </row>
    <row r="170" spans="1:38" ht="24.75" customHeight="1" thickBot="1">
      <c r="A170" s="552"/>
      <c r="B170" s="803" t="s">
        <v>691</v>
      </c>
      <c r="C170" s="804"/>
      <c r="D170" s="805" t="s">
        <v>30</v>
      </c>
      <c r="E170" s="806">
        <f>E171</f>
        <v>1200000</v>
      </c>
      <c r="F170" s="523">
        <f t="shared" si="19"/>
        <v>0</v>
      </c>
      <c r="G170" s="922"/>
      <c r="H170" s="922"/>
      <c r="I170" s="922"/>
      <c r="J170" s="922"/>
      <c r="K170" s="922"/>
      <c r="L170" s="922"/>
      <c r="M170" s="686"/>
      <c r="N170" s="923"/>
      <c r="O170" s="923"/>
      <c r="P170" s="923"/>
      <c r="Q170" s="687"/>
      <c r="R170" s="923"/>
      <c r="S170" s="923"/>
      <c r="T170" s="923"/>
      <c r="U170" s="923"/>
      <c r="V170" s="923"/>
      <c r="W170" s="923"/>
      <c r="X170" s="923"/>
      <c r="Y170" s="923"/>
      <c r="Z170" s="923"/>
      <c r="AA170" s="923"/>
      <c r="AB170" s="923"/>
      <c r="AC170" s="923"/>
      <c r="AD170" s="923"/>
      <c r="AE170" s="923"/>
      <c r="AF170" s="687"/>
      <c r="AG170" s="924"/>
      <c r="AH170" s="924"/>
      <c r="AI170" s="924"/>
      <c r="AJ170" s="924"/>
      <c r="AK170" s="924"/>
      <c r="AL170" s="924"/>
    </row>
    <row r="171" spans="1:38" ht="17.100000000000001" customHeight="1">
      <c r="A171" s="552"/>
      <c r="B171" s="1049"/>
      <c r="C171" s="6504" t="s">
        <v>582</v>
      </c>
      <c r="D171" s="6504"/>
      <c r="E171" s="677">
        <f t="shared" ref="E171" si="20">E172</f>
        <v>1200000</v>
      </c>
      <c r="F171" s="523">
        <f t="shared" si="19"/>
        <v>0</v>
      </c>
      <c r="G171" s="922"/>
      <c r="H171" s="922"/>
      <c r="I171" s="922"/>
      <c r="J171" s="922"/>
      <c r="K171" s="922"/>
      <c r="L171" s="922"/>
      <c r="M171" s="639"/>
      <c r="N171" s="923"/>
      <c r="O171" s="923"/>
      <c r="P171" s="923"/>
      <c r="Q171" s="640"/>
      <c r="R171" s="923"/>
      <c r="S171" s="923"/>
      <c r="T171" s="923"/>
      <c r="U171" s="923"/>
      <c r="V171" s="923"/>
      <c r="W171" s="923"/>
      <c r="X171" s="923"/>
      <c r="Y171" s="923"/>
      <c r="Z171" s="923"/>
      <c r="AA171" s="923"/>
      <c r="AB171" s="923"/>
      <c r="AC171" s="923"/>
      <c r="AD171" s="923"/>
      <c r="AE171" s="923"/>
      <c r="AF171" s="640"/>
      <c r="AG171" s="924"/>
      <c r="AH171" s="924"/>
      <c r="AI171" s="924"/>
      <c r="AJ171" s="924"/>
      <c r="AK171" s="924"/>
      <c r="AL171" s="924"/>
    </row>
    <row r="172" spans="1:38" ht="17.100000000000001" customHeight="1">
      <c r="A172" s="571"/>
      <c r="B172" s="571"/>
      <c r="C172" s="6534" t="s">
        <v>676</v>
      </c>
      <c r="D172" s="6534"/>
      <c r="E172" s="685">
        <f>E173</f>
        <v>1200000</v>
      </c>
      <c r="F172" s="523">
        <f t="shared" si="19"/>
        <v>0</v>
      </c>
      <c r="G172" s="922"/>
      <c r="H172" s="922"/>
      <c r="I172" s="922"/>
      <c r="J172" s="922"/>
      <c r="K172" s="922"/>
      <c r="L172" s="922"/>
      <c r="M172" s="639"/>
      <c r="N172" s="923"/>
      <c r="O172" s="923"/>
      <c r="P172" s="923"/>
      <c r="Q172" s="640"/>
      <c r="R172" s="923"/>
      <c r="S172" s="923"/>
      <c r="T172" s="923"/>
      <c r="U172" s="923"/>
      <c r="V172" s="923"/>
      <c r="W172" s="923"/>
      <c r="X172" s="923"/>
      <c r="Y172" s="923"/>
      <c r="Z172" s="923"/>
      <c r="AA172" s="923"/>
      <c r="AB172" s="923"/>
      <c r="AC172" s="923"/>
      <c r="AD172" s="923"/>
      <c r="AE172" s="923"/>
      <c r="AF172" s="640"/>
      <c r="AG172" s="924"/>
      <c r="AH172" s="924"/>
      <c r="AI172" s="924"/>
      <c r="AJ172" s="924"/>
      <c r="AK172" s="924"/>
      <c r="AL172" s="924"/>
    </row>
    <row r="173" spans="1:38" ht="53.25" customHeight="1" thickBot="1">
      <c r="A173" s="897"/>
      <c r="B173" s="668"/>
      <c r="C173" s="6239" t="s">
        <v>61</v>
      </c>
      <c r="D173" s="6240" t="s">
        <v>688</v>
      </c>
      <c r="E173" s="2721">
        <f>F173</f>
        <v>1200000</v>
      </c>
      <c r="F173" s="523">
        <f t="shared" si="19"/>
        <v>1200000</v>
      </c>
      <c r="G173" s="1050"/>
      <c r="H173" s="1050"/>
      <c r="I173" s="1050"/>
      <c r="J173" s="1050"/>
      <c r="K173" s="1050"/>
      <c r="L173" s="1050"/>
      <c r="M173" s="639"/>
      <c r="N173" s="1051"/>
      <c r="O173" s="1051"/>
      <c r="P173" s="1051"/>
      <c r="Q173" s="640"/>
      <c r="R173" s="1051"/>
      <c r="S173" s="1051"/>
      <c r="T173" s="1051"/>
      <c r="U173" s="1051"/>
      <c r="V173" s="1051"/>
      <c r="W173" s="1051"/>
      <c r="X173" s="1051">
        <v>1200000</v>
      </c>
      <c r="Y173" s="1051"/>
      <c r="Z173" s="1051"/>
      <c r="AA173" s="1051"/>
      <c r="AB173" s="1051"/>
      <c r="AC173" s="1051"/>
      <c r="AD173" s="1051"/>
      <c r="AE173" s="1051"/>
      <c r="AF173" s="640"/>
      <c r="AG173" s="1052"/>
      <c r="AH173" s="1052"/>
      <c r="AI173" s="1052"/>
      <c r="AJ173" s="1052"/>
      <c r="AK173" s="1052"/>
      <c r="AL173" s="1052"/>
    </row>
    <row r="174" spans="1:38" ht="17.100000000000001" customHeight="1" thickBot="1">
      <c r="A174" s="546" t="s">
        <v>36</v>
      </c>
      <c r="B174" s="916"/>
      <c r="C174" s="1053"/>
      <c r="D174" s="1054" t="s">
        <v>692</v>
      </c>
      <c r="E174" s="919">
        <f t="shared" ref="E174" si="21">E175</f>
        <v>739250</v>
      </c>
      <c r="F174" s="523">
        <f t="shared" si="19"/>
        <v>0</v>
      </c>
      <c r="G174" s="1050"/>
      <c r="H174" s="1050"/>
      <c r="I174" s="1050"/>
      <c r="J174" s="1050"/>
      <c r="K174" s="1050"/>
      <c r="L174" s="1050"/>
      <c r="M174" s="639"/>
      <c r="N174" s="1051"/>
      <c r="O174" s="1051"/>
      <c r="P174" s="1051"/>
      <c r="Q174" s="640"/>
      <c r="R174" s="1051"/>
      <c r="S174" s="1051"/>
      <c r="T174" s="1051"/>
      <c r="U174" s="1051"/>
      <c r="V174" s="1051"/>
      <c r="W174" s="1051"/>
      <c r="X174" s="1051"/>
      <c r="Y174" s="1051"/>
      <c r="Z174" s="1051"/>
      <c r="AA174" s="1051"/>
      <c r="AB174" s="1051"/>
      <c r="AC174" s="1051"/>
      <c r="AD174" s="1051"/>
      <c r="AE174" s="1051"/>
      <c r="AF174" s="640"/>
      <c r="AG174" s="1052"/>
      <c r="AH174" s="1052"/>
      <c r="AI174" s="1052"/>
      <c r="AJ174" s="1052"/>
      <c r="AK174" s="1052"/>
      <c r="AL174" s="1052"/>
    </row>
    <row r="175" spans="1:38" s="1060" customFormat="1" ht="17.100000000000001" customHeight="1" thickBot="1">
      <c r="A175" s="552"/>
      <c r="B175" s="803" t="s">
        <v>38</v>
      </c>
      <c r="C175" s="804"/>
      <c r="D175" s="805" t="s">
        <v>30</v>
      </c>
      <c r="E175" s="806">
        <f>SUM(E176)</f>
        <v>739250</v>
      </c>
      <c r="F175" s="523">
        <f t="shared" si="19"/>
        <v>0</v>
      </c>
      <c r="G175" s="1050"/>
      <c r="H175" s="1050"/>
      <c r="I175" s="1050"/>
      <c r="J175" s="1055"/>
      <c r="K175" s="1055"/>
      <c r="L175" s="1055"/>
      <c r="M175" s="1056"/>
      <c r="N175" s="1057"/>
      <c r="O175" s="1057"/>
      <c r="P175" s="1057"/>
      <c r="Q175" s="1058"/>
      <c r="R175" s="1057"/>
      <c r="S175" s="1057"/>
      <c r="T175" s="1057"/>
      <c r="U175" s="1057"/>
      <c r="V175" s="1057"/>
      <c r="W175" s="1057"/>
      <c r="X175" s="1057"/>
      <c r="Y175" s="1057"/>
      <c r="Z175" s="1057"/>
      <c r="AA175" s="1057"/>
      <c r="AB175" s="1051"/>
      <c r="AC175" s="1057"/>
      <c r="AD175" s="1057"/>
      <c r="AE175" s="1057"/>
      <c r="AF175" s="1058"/>
      <c r="AG175" s="1059"/>
      <c r="AH175" s="1059"/>
      <c r="AI175" s="1059"/>
      <c r="AJ175" s="1059"/>
      <c r="AK175" s="1059"/>
      <c r="AL175" s="1059"/>
    </row>
    <row r="176" spans="1:38" s="1060" customFormat="1" ht="17.100000000000001" customHeight="1">
      <c r="A176" s="552"/>
      <c r="B176" s="829"/>
      <c r="C176" s="6504" t="s">
        <v>582</v>
      </c>
      <c r="D176" s="6504"/>
      <c r="E176" s="677">
        <f>E177</f>
        <v>739250</v>
      </c>
      <c r="F176" s="523">
        <f t="shared" si="19"/>
        <v>0</v>
      </c>
      <c r="G176" s="1050"/>
      <c r="H176" s="1050"/>
      <c r="I176" s="1050"/>
      <c r="J176" s="1055"/>
      <c r="K176" s="1055"/>
      <c r="L176" s="1055"/>
      <c r="M176" s="1056"/>
      <c r="N176" s="1057"/>
      <c r="O176" s="1057"/>
      <c r="P176" s="1057"/>
      <c r="Q176" s="1058"/>
      <c r="R176" s="1057"/>
      <c r="S176" s="1057"/>
      <c r="T176" s="1057"/>
      <c r="U176" s="1057"/>
      <c r="V176" s="1057"/>
      <c r="W176" s="1057"/>
      <c r="X176" s="1057"/>
      <c r="Y176" s="1057"/>
      <c r="Z176" s="1057"/>
      <c r="AA176" s="1057"/>
      <c r="AB176" s="1051"/>
      <c r="AC176" s="1057"/>
      <c r="AD176" s="1057"/>
      <c r="AE176" s="1057"/>
      <c r="AF176" s="1058"/>
      <c r="AG176" s="1059"/>
      <c r="AH176" s="1059"/>
      <c r="AI176" s="1059"/>
      <c r="AJ176" s="1059"/>
      <c r="AK176" s="1059"/>
      <c r="AL176" s="1059"/>
    </row>
    <row r="177" spans="1:38" s="1060" customFormat="1" ht="17.100000000000001" customHeight="1">
      <c r="A177" s="552"/>
      <c r="B177" s="829"/>
      <c r="C177" s="6542" t="s">
        <v>583</v>
      </c>
      <c r="D177" s="6542"/>
      <c r="E177" s="1061">
        <f>E178</f>
        <v>739250</v>
      </c>
      <c r="F177" s="523">
        <f t="shared" si="19"/>
        <v>0</v>
      </c>
      <c r="G177" s="1062"/>
      <c r="H177" s="1062"/>
      <c r="I177" s="1062"/>
      <c r="J177" s="1063"/>
      <c r="K177" s="1063"/>
      <c r="L177" s="1063"/>
      <c r="M177" s="1056"/>
      <c r="N177" s="1064"/>
      <c r="O177" s="1064"/>
      <c r="P177" s="1064"/>
      <c r="Q177" s="1058"/>
      <c r="R177" s="1064"/>
      <c r="S177" s="1064"/>
      <c r="T177" s="1064"/>
      <c r="U177" s="1064"/>
      <c r="V177" s="1064"/>
      <c r="W177" s="1064"/>
      <c r="X177" s="1064"/>
      <c r="Y177" s="1064"/>
      <c r="Z177" s="1064"/>
      <c r="AA177" s="1064"/>
      <c r="AB177" s="1065"/>
      <c r="AC177" s="1064"/>
      <c r="AD177" s="1064"/>
      <c r="AE177" s="1064"/>
      <c r="AF177" s="1058"/>
      <c r="AG177" s="1066"/>
      <c r="AH177" s="1066"/>
      <c r="AI177" s="1066"/>
      <c r="AJ177" s="1066"/>
      <c r="AK177" s="1066"/>
      <c r="AL177" s="1066"/>
    </row>
    <row r="178" spans="1:38" s="1060" customFormat="1" ht="17.100000000000001" customHeight="1">
      <c r="A178" s="552"/>
      <c r="B178" s="829"/>
      <c r="C178" s="6543" t="s">
        <v>584</v>
      </c>
      <c r="D178" s="6544"/>
      <c r="E178" s="1067">
        <f>SUM(E179:E183)</f>
        <v>739250</v>
      </c>
      <c r="F178" s="523">
        <f t="shared" si="19"/>
        <v>0</v>
      </c>
      <c r="G178" s="1068"/>
      <c r="H178" s="1068"/>
      <c r="I178" s="1068"/>
      <c r="J178" s="1069"/>
      <c r="K178" s="1069"/>
      <c r="L178" s="1069"/>
      <c r="M178" s="1056"/>
      <c r="N178" s="1070"/>
      <c r="O178" s="1070"/>
      <c r="P178" s="1070"/>
      <c r="Q178" s="1058"/>
      <c r="R178" s="1070"/>
      <c r="S178" s="1070"/>
      <c r="T178" s="1070"/>
      <c r="U178" s="1070"/>
      <c r="V178" s="1070"/>
      <c r="W178" s="1070"/>
      <c r="X178" s="1070"/>
      <c r="Y178" s="1070"/>
      <c r="Z178" s="1070"/>
      <c r="AA178" s="1070"/>
      <c r="AB178" s="1071"/>
      <c r="AC178" s="1070"/>
      <c r="AD178" s="1070"/>
      <c r="AE178" s="1070"/>
      <c r="AF178" s="1058"/>
      <c r="AG178" s="1072"/>
      <c r="AH178" s="1072"/>
      <c r="AI178" s="1072"/>
      <c r="AJ178" s="1072"/>
      <c r="AK178" s="1072"/>
      <c r="AL178" s="1072"/>
    </row>
    <row r="179" spans="1:38" s="1060" customFormat="1" ht="17.100000000000001" customHeight="1">
      <c r="A179" s="571"/>
      <c r="B179" s="829"/>
      <c r="C179" s="1073" t="s">
        <v>585</v>
      </c>
      <c r="D179" s="1074" t="s">
        <v>586</v>
      </c>
      <c r="E179" s="1075">
        <f>F179</f>
        <v>566952</v>
      </c>
      <c r="F179" s="523">
        <f t="shared" si="19"/>
        <v>566952</v>
      </c>
      <c r="G179" s="1076"/>
      <c r="H179" s="1076"/>
      <c r="I179" s="1076">
        <v>566952</v>
      </c>
      <c r="J179" s="1077"/>
      <c r="K179" s="1077"/>
      <c r="L179" s="1077"/>
      <c r="M179" s="1056"/>
      <c r="N179" s="1078"/>
      <c r="O179" s="1078"/>
      <c r="P179" s="1078"/>
      <c r="Q179" s="1058"/>
      <c r="R179" s="1078"/>
      <c r="S179" s="1078"/>
      <c r="T179" s="1078"/>
      <c r="U179" s="1078"/>
      <c r="V179" s="1078"/>
      <c r="W179" s="1078"/>
      <c r="X179" s="1078"/>
      <c r="Y179" s="1078"/>
      <c r="Z179" s="1078"/>
      <c r="AA179" s="1078"/>
      <c r="AB179" s="1079"/>
      <c r="AC179" s="1078"/>
      <c r="AD179" s="1078"/>
      <c r="AE179" s="1078"/>
      <c r="AF179" s="1058"/>
      <c r="AG179" s="1080"/>
      <c r="AH179" s="1080"/>
      <c r="AI179" s="1080"/>
      <c r="AJ179" s="1080"/>
      <c r="AK179" s="1080"/>
      <c r="AL179" s="1080"/>
    </row>
    <row r="180" spans="1:38" s="1060" customFormat="1" ht="17.100000000000001" customHeight="1">
      <c r="A180" s="552"/>
      <c r="B180" s="829"/>
      <c r="C180" s="844" t="s">
        <v>587</v>
      </c>
      <c r="D180" s="800" t="s">
        <v>588</v>
      </c>
      <c r="E180" s="1075">
        <f t="shared" ref="E180:E183" si="22">F180</f>
        <v>47357</v>
      </c>
      <c r="F180" s="523">
        <f t="shared" si="19"/>
        <v>47357</v>
      </c>
      <c r="G180" s="1076"/>
      <c r="H180" s="1076"/>
      <c r="I180" s="1076">
        <v>47357</v>
      </c>
      <c r="J180" s="1077"/>
      <c r="K180" s="1077"/>
      <c r="L180" s="1077"/>
      <c r="M180" s="1056"/>
      <c r="N180" s="1078"/>
      <c r="O180" s="1078"/>
      <c r="P180" s="1078"/>
      <c r="Q180" s="1058"/>
      <c r="R180" s="1078"/>
      <c r="S180" s="1078"/>
      <c r="T180" s="1078"/>
      <c r="U180" s="1078"/>
      <c r="V180" s="1078"/>
      <c r="W180" s="1078"/>
      <c r="X180" s="1078"/>
      <c r="Y180" s="1078"/>
      <c r="Z180" s="1078"/>
      <c r="AA180" s="1078"/>
      <c r="AB180" s="1079"/>
      <c r="AC180" s="1078"/>
      <c r="AD180" s="1078"/>
      <c r="AE180" s="1078"/>
      <c r="AF180" s="1058"/>
      <c r="AG180" s="1080"/>
      <c r="AH180" s="1080"/>
      <c r="AI180" s="1080"/>
      <c r="AJ180" s="1080"/>
      <c r="AK180" s="1080"/>
      <c r="AL180" s="1080"/>
    </row>
    <row r="181" spans="1:38" s="1060" customFormat="1" ht="17.100000000000001" customHeight="1">
      <c r="A181" s="552"/>
      <c r="B181" s="829"/>
      <c r="C181" s="1081" t="s">
        <v>589</v>
      </c>
      <c r="D181" s="1082" t="s">
        <v>590</v>
      </c>
      <c r="E181" s="1083">
        <f t="shared" si="22"/>
        <v>104003</v>
      </c>
      <c r="F181" s="523">
        <f t="shared" si="19"/>
        <v>104003</v>
      </c>
      <c r="G181" s="1084"/>
      <c r="H181" s="1084"/>
      <c r="I181" s="1084">
        <v>104003</v>
      </c>
      <c r="J181" s="1085"/>
      <c r="K181" s="1085"/>
      <c r="L181" s="1085"/>
      <c r="M181" s="1056"/>
      <c r="N181" s="1086"/>
      <c r="O181" s="1086"/>
      <c r="P181" s="1086"/>
      <c r="Q181" s="1058"/>
      <c r="R181" s="1086"/>
      <c r="S181" s="1086"/>
      <c r="T181" s="1086"/>
      <c r="U181" s="1086"/>
      <c r="V181" s="1086"/>
      <c r="W181" s="1086"/>
      <c r="X181" s="1086"/>
      <c r="Y181" s="1086"/>
      <c r="Z181" s="1086"/>
      <c r="AA181" s="1086"/>
      <c r="AB181" s="1087"/>
      <c r="AC181" s="1086"/>
      <c r="AD181" s="1086"/>
      <c r="AE181" s="1086"/>
      <c r="AF181" s="1058"/>
      <c r="AG181" s="1088"/>
      <c r="AH181" s="1088"/>
      <c r="AI181" s="1088"/>
      <c r="AJ181" s="1088"/>
      <c r="AK181" s="1088"/>
      <c r="AL181" s="1088"/>
    </row>
    <row r="182" spans="1:38" s="1060" customFormat="1" ht="16.5" customHeight="1">
      <c r="A182" s="552"/>
      <c r="B182" s="829"/>
      <c r="C182" s="1089" t="s">
        <v>591</v>
      </c>
      <c r="D182" s="1090" t="s">
        <v>592</v>
      </c>
      <c r="E182" s="1091">
        <f t="shared" si="22"/>
        <v>15050</v>
      </c>
      <c r="F182" s="523">
        <f t="shared" si="19"/>
        <v>15050</v>
      </c>
      <c r="G182" s="1092"/>
      <c r="H182" s="1092"/>
      <c r="I182" s="1092">
        <v>15050</v>
      </c>
      <c r="J182" s="1093"/>
      <c r="K182" s="1093"/>
      <c r="L182" s="1093"/>
      <c r="M182" s="1056"/>
      <c r="N182" s="1094"/>
      <c r="O182" s="1094"/>
      <c r="P182" s="1094"/>
      <c r="Q182" s="1058"/>
      <c r="R182" s="1094"/>
      <c r="S182" s="1094"/>
      <c r="T182" s="1094"/>
      <c r="U182" s="1094"/>
      <c r="V182" s="1094"/>
      <c r="W182" s="1094"/>
      <c r="X182" s="1094"/>
      <c r="Y182" s="1094"/>
      <c r="Z182" s="1094"/>
      <c r="AA182" s="1094"/>
      <c r="AB182" s="1095"/>
      <c r="AC182" s="1094"/>
      <c r="AD182" s="1094"/>
      <c r="AE182" s="1094"/>
      <c r="AF182" s="1058"/>
      <c r="AG182" s="1096"/>
      <c r="AH182" s="1096"/>
      <c r="AI182" s="1096"/>
      <c r="AJ182" s="1096"/>
      <c r="AK182" s="1096"/>
      <c r="AL182" s="1096"/>
    </row>
    <row r="183" spans="1:38" s="1060" customFormat="1" ht="16.5" customHeight="1">
      <c r="A183" s="552"/>
      <c r="B183" s="829"/>
      <c r="C183" s="1097" t="s">
        <v>595</v>
      </c>
      <c r="D183" s="1098" t="s">
        <v>596</v>
      </c>
      <c r="E183" s="1099">
        <f t="shared" si="22"/>
        <v>5888</v>
      </c>
      <c r="F183" s="523">
        <f t="shared" si="19"/>
        <v>5888</v>
      </c>
      <c r="G183" s="1100"/>
      <c r="H183" s="1100"/>
      <c r="I183" s="1100">
        <v>5888</v>
      </c>
      <c r="J183" s="1101"/>
      <c r="K183" s="1101"/>
      <c r="L183" s="1101"/>
      <c r="M183" s="1056"/>
      <c r="N183" s="1102"/>
      <c r="O183" s="1102"/>
      <c r="P183" s="1102"/>
      <c r="Q183" s="1058"/>
      <c r="R183" s="1102"/>
      <c r="S183" s="1102"/>
      <c r="T183" s="1102"/>
      <c r="U183" s="1102"/>
      <c r="V183" s="1102"/>
      <c r="W183" s="1102"/>
      <c r="X183" s="1102"/>
      <c r="Y183" s="1102"/>
      <c r="Z183" s="1102"/>
      <c r="AA183" s="1102"/>
      <c r="AB183" s="1103"/>
      <c r="AC183" s="1102"/>
      <c r="AD183" s="1102"/>
      <c r="AE183" s="1102"/>
      <c r="AF183" s="1058"/>
      <c r="AG183" s="1104"/>
      <c r="AH183" s="1104"/>
      <c r="AI183" s="1104"/>
      <c r="AJ183" s="1104"/>
      <c r="AK183" s="1104"/>
      <c r="AL183" s="1104"/>
    </row>
    <row r="184" spans="1:38" s="1060" customFormat="1" ht="17.100000000000001" customHeight="1" thickBot="1">
      <c r="A184" s="571"/>
      <c r="B184" s="829"/>
      <c r="C184" s="6545"/>
      <c r="D184" s="6546"/>
      <c r="E184" s="1105"/>
      <c r="F184" s="523">
        <f t="shared" si="19"/>
        <v>0</v>
      </c>
      <c r="G184" s="1106"/>
      <c r="H184" s="1106"/>
      <c r="I184" s="1106"/>
      <c r="J184" s="1107"/>
      <c r="K184" s="1107"/>
      <c r="L184" s="1107"/>
      <c r="M184" s="1056"/>
      <c r="N184" s="1108"/>
      <c r="O184" s="1108"/>
      <c r="P184" s="1108"/>
      <c r="Q184" s="1058"/>
      <c r="R184" s="1108"/>
      <c r="S184" s="1108"/>
      <c r="T184" s="1108"/>
      <c r="U184" s="1108"/>
      <c r="V184" s="1108"/>
      <c r="W184" s="1108"/>
      <c r="X184" s="1108"/>
      <c r="Y184" s="1108"/>
      <c r="Z184" s="1108"/>
      <c r="AA184" s="1108"/>
      <c r="AB184" s="1109"/>
      <c r="AC184" s="1108"/>
      <c r="AD184" s="1108"/>
      <c r="AE184" s="1108"/>
      <c r="AF184" s="1058"/>
      <c r="AG184" s="1110"/>
      <c r="AH184" s="1110"/>
      <c r="AI184" s="1110"/>
      <c r="AJ184" s="1110"/>
      <c r="AK184" s="1110"/>
      <c r="AL184" s="1110"/>
    </row>
    <row r="185" spans="1:38" ht="17.100000000000001" customHeight="1" thickBot="1">
      <c r="A185" s="546" t="s">
        <v>41</v>
      </c>
      <c r="B185" s="916"/>
      <c r="C185" s="1053"/>
      <c r="D185" s="1054" t="s">
        <v>693</v>
      </c>
      <c r="E185" s="919">
        <f>SUM(E186,E227)</f>
        <v>28627318</v>
      </c>
      <c r="F185" s="523">
        <f t="shared" si="19"/>
        <v>0</v>
      </c>
      <c r="G185" s="1062"/>
      <c r="H185" s="1062"/>
      <c r="I185" s="1062"/>
      <c r="J185" s="1062"/>
      <c r="K185" s="1062"/>
      <c r="L185" s="1062"/>
      <c r="M185" s="639"/>
      <c r="N185" s="1065"/>
      <c r="O185" s="1065"/>
      <c r="P185" s="1065"/>
      <c r="Q185" s="640"/>
      <c r="R185" s="1065"/>
      <c r="S185" s="1065"/>
      <c r="T185" s="1065"/>
      <c r="U185" s="1065"/>
      <c r="V185" s="1065"/>
      <c r="W185" s="1065"/>
      <c r="X185" s="1065"/>
      <c r="Y185" s="1065"/>
      <c r="Z185" s="1065"/>
      <c r="AA185" s="1065"/>
      <c r="AB185" s="1065"/>
      <c r="AC185" s="1065"/>
      <c r="AD185" s="1065"/>
      <c r="AE185" s="1065"/>
      <c r="AF185" s="640"/>
      <c r="AG185" s="1111"/>
      <c r="AH185" s="1111"/>
      <c r="AI185" s="1111"/>
      <c r="AJ185" s="1111"/>
      <c r="AK185" s="1111"/>
      <c r="AL185" s="1111"/>
    </row>
    <row r="186" spans="1:38" ht="17.100000000000001" customHeight="1" thickBot="1">
      <c r="A186" s="920"/>
      <c r="B186" s="803" t="s">
        <v>43</v>
      </c>
      <c r="C186" s="804"/>
      <c r="D186" s="805" t="s">
        <v>44</v>
      </c>
      <c r="E186" s="806">
        <f>SUM(E187,E221)</f>
        <v>24352650</v>
      </c>
      <c r="F186" s="523">
        <f t="shared" si="19"/>
        <v>0</v>
      </c>
      <c r="G186" s="1062"/>
      <c r="H186" s="1062"/>
      <c r="I186" s="1062"/>
      <c r="J186" s="1062"/>
      <c r="K186" s="1062"/>
      <c r="L186" s="1062"/>
      <c r="M186" s="639"/>
      <c r="N186" s="1065"/>
      <c r="O186" s="1065"/>
      <c r="P186" s="1065"/>
      <c r="Q186" s="640"/>
      <c r="R186" s="1065"/>
      <c r="S186" s="1065"/>
      <c r="T186" s="1065"/>
      <c r="U186" s="1065"/>
      <c r="V186" s="1065"/>
      <c r="W186" s="1065"/>
      <c r="X186" s="1065"/>
      <c r="Y186" s="1065"/>
      <c r="Z186" s="1065"/>
      <c r="AA186" s="1065"/>
      <c r="AB186" s="1065"/>
      <c r="AC186" s="1065"/>
      <c r="AD186" s="1065"/>
      <c r="AE186" s="1065"/>
      <c r="AF186" s="640"/>
      <c r="AG186" s="1111"/>
      <c r="AH186" s="1111"/>
      <c r="AI186" s="1111"/>
      <c r="AJ186" s="1111"/>
      <c r="AK186" s="1111"/>
      <c r="AL186" s="1111"/>
    </row>
    <row r="187" spans="1:38" ht="17.100000000000001" customHeight="1">
      <c r="A187" s="552"/>
      <c r="B187" s="1112"/>
      <c r="C187" s="6504" t="s">
        <v>582</v>
      </c>
      <c r="D187" s="6504"/>
      <c r="E187" s="677">
        <f t="shared" ref="E187" si="23">SUM(E189)</f>
        <v>16551546</v>
      </c>
      <c r="F187" s="523">
        <f t="shared" si="19"/>
        <v>0</v>
      </c>
      <c r="G187" s="1062"/>
      <c r="H187" s="1062"/>
      <c r="I187" s="1062"/>
      <c r="J187" s="1062"/>
      <c r="K187" s="1062"/>
      <c r="L187" s="1062"/>
      <c r="M187" s="639"/>
      <c r="N187" s="1065"/>
      <c r="O187" s="1065"/>
      <c r="P187" s="1065"/>
      <c r="Q187" s="640"/>
      <c r="R187" s="1065"/>
      <c r="S187" s="1065"/>
      <c r="T187" s="1065"/>
      <c r="U187" s="1065"/>
      <c r="V187" s="1065"/>
      <c r="W187" s="1065"/>
      <c r="X187" s="1065"/>
      <c r="Y187" s="1065"/>
      <c r="Z187" s="1065"/>
      <c r="AA187" s="1065"/>
      <c r="AB187" s="1065"/>
      <c r="AC187" s="1065"/>
      <c r="AD187" s="1065"/>
      <c r="AE187" s="1065"/>
      <c r="AF187" s="640"/>
      <c r="AG187" s="1111"/>
      <c r="AH187" s="1111"/>
      <c r="AI187" s="1111"/>
      <c r="AJ187" s="1111"/>
      <c r="AK187" s="1111"/>
      <c r="AL187" s="1111"/>
    </row>
    <row r="188" spans="1:38" ht="17.100000000000001" customHeight="1">
      <c r="A188" s="571"/>
      <c r="B188" s="743"/>
      <c r="C188" s="1113"/>
      <c r="D188" s="1114"/>
      <c r="E188" s="882"/>
      <c r="F188" s="523">
        <f t="shared" si="19"/>
        <v>0</v>
      </c>
      <c r="G188" s="883"/>
      <c r="H188" s="883"/>
      <c r="I188" s="883"/>
      <c r="J188" s="883"/>
      <c r="K188" s="883"/>
      <c r="L188" s="883"/>
      <c r="M188" s="639"/>
      <c r="N188" s="884"/>
      <c r="O188" s="884"/>
      <c r="P188" s="884"/>
      <c r="Q188" s="640"/>
      <c r="R188" s="884"/>
      <c r="S188" s="884"/>
      <c r="T188" s="884"/>
      <c r="U188" s="884"/>
      <c r="V188" s="884"/>
      <c r="W188" s="884"/>
      <c r="X188" s="884"/>
      <c r="Y188" s="884"/>
      <c r="Z188" s="884"/>
      <c r="AA188" s="884"/>
      <c r="AB188" s="884"/>
      <c r="AC188" s="884"/>
      <c r="AD188" s="884"/>
      <c r="AE188" s="884"/>
      <c r="AF188" s="640"/>
      <c r="AG188" s="885"/>
      <c r="AH188" s="885"/>
      <c r="AI188" s="885"/>
      <c r="AJ188" s="885"/>
      <c r="AK188" s="885"/>
      <c r="AL188" s="885"/>
    </row>
    <row r="189" spans="1:38" ht="17.100000000000001" customHeight="1">
      <c r="A189" s="552"/>
      <c r="B189" s="743"/>
      <c r="C189" s="6534" t="s">
        <v>646</v>
      </c>
      <c r="D189" s="6534"/>
      <c r="E189" s="1115">
        <f>SUM(E190:E219)</f>
        <v>16551546</v>
      </c>
      <c r="F189" s="523">
        <f t="shared" si="19"/>
        <v>0</v>
      </c>
      <c r="G189" s="883"/>
      <c r="H189" s="883"/>
      <c r="I189" s="883"/>
      <c r="J189" s="883"/>
      <c r="K189" s="883"/>
      <c r="L189" s="883"/>
      <c r="M189" s="639"/>
      <c r="N189" s="884"/>
      <c r="O189" s="884"/>
      <c r="P189" s="884"/>
      <c r="Q189" s="640"/>
      <c r="R189" s="884"/>
      <c r="S189" s="884"/>
      <c r="T189" s="884"/>
      <c r="U189" s="884"/>
      <c r="V189" s="884"/>
      <c r="W189" s="884"/>
      <c r="X189" s="884"/>
      <c r="Y189" s="884"/>
      <c r="Z189" s="884"/>
      <c r="AA189" s="884"/>
      <c r="AB189" s="884"/>
      <c r="AC189" s="884"/>
      <c r="AD189" s="884"/>
      <c r="AE189" s="884"/>
      <c r="AF189" s="640"/>
      <c r="AG189" s="885"/>
      <c r="AH189" s="885"/>
      <c r="AI189" s="885"/>
      <c r="AJ189" s="885"/>
      <c r="AK189" s="885"/>
      <c r="AL189" s="885"/>
    </row>
    <row r="190" spans="1:38" ht="63.75" customHeight="1">
      <c r="A190" s="552"/>
      <c r="B190" s="743"/>
      <c r="C190" s="1116" t="s">
        <v>694</v>
      </c>
      <c r="D190" s="1117" t="s">
        <v>695</v>
      </c>
      <c r="E190" s="1105">
        <f>F190</f>
        <v>11701656</v>
      </c>
      <c r="F190" s="523">
        <f t="shared" si="19"/>
        <v>11701656</v>
      </c>
      <c r="G190" s="1106"/>
      <c r="H190" s="1106"/>
      <c r="I190" s="1106"/>
      <c r="J190" s="1106"/>
      <c r="K190" s="1106"/>
      <c r="L190" s="1106"/>
      <c r="M190" s="639"/>
      <c r="N190" s="1109">
        <v>11701656</v>
      </c>
      <c r="O190" s="1109"/>
      <c r="P190" s="1109"/>
      <c r="Q190" s="640"/>
      <c r="R190" s="1109"/>
      <c r="S190" s="1109"/>
      <c r="T190" s="1109"/>
      <c r="U190" s="1109"/>
      <c r="V190" s="1109"/>
      <c r="W190" s="1109"/>
      <c r="X190" s="1109"/>
      <c r="Y190" s="1109"/>
      <c r="Z190" s="1109"/>
      <c r="AA190" s="1109"/>
      <c r="AB190" s="1109"/>
      <c r="AC190" s="1109"/>
      <c r="AD190" s="1109"/>
      <c r="AE190" s="1109"/>
      <c r="AF190" s="640"/>
      <c r="AG190" s="1118"/>
      <c r="AH190" s="1118"/>
      <c r="AI190" s="1118"/>
      <c r="AJ190" s="1118"/>
      <c r="AK190" s="1118"/>
      <c r="AL190" s="1118"/>
    </row>
    <row r="191" spans="1:38" ht="52.5" customHeight="1">
      <c r="A191" s="552"/>
      <c r="B191" s="743"/>
      <c r="C191" s="1119" t="s">
        <v>112</v>
      </c>
      <c r="D191" s="1120" t="s">
        <v>696</v>
      </c>
      <c r="E191" s="1105">
        <f>F191</f>
        <v>853875</v>
      </c>
      <c r="F191" s="523">
        <f t="shared" si="19"/>
        <v>853875</v>
      </c>
      <c r="G191" s="1106"/>
      <c r="H191" s="1106"/>
      <c r="I191" s="1106"/>
      <c r="J191" s="1106"/>
      <c r="K191" s="1106"/>
      <c r="L191" s="1106"/>
      <c r="M191" s="639"/>
      <c r="N191" s="1109">
        <v>853875</v>
      </c>
      <c r="O191" s="1109"/>
      <c r="P191" s="1109"/>
      <c r="Q191" s="640"/>
      <c r="R191" s="1109"/>
      <c r="S191" s="1109"/>
      <c r="T191" s="1109"/>
      <c r="U191" s="1109"/>
      <c r="V191" s="1109"/>
      <c r="W191" s="1109"/>
      <c r="X191" s="1109"/>
      <c r="Y191" s="1109"/>
      <c r="Z191" s="1109"/>
      <c r="AA191" s="1109"/>
      <c r="AB191" s="1109"/>
      <c r="AC191" s="1109"/>
      <c r="AD191" s="1109"/>
      <c r="AE191" s="1109"/>
      <c r="AF191" s="640"/>
      <c r="AG191" s="1118"/>
      <c r="AH191" s="1118"/>
      <c r="AI191" s="1118"/>
      <c r="AJ191" s="1118"/>
      <c r="AK191" s="1118"/>
      <c r="AL191" s="1118"/>
    </row>
    <row r="192" spans="1:38" ht="16.5" customHeight="1">
      <c r="A192" s="552"/>
      <c r="B192" s="743"/>
      <c r="C192" s="1121" t="s">
        <v>697</v>
      </c>
      <c r="D192" s="1122" t="s">
        <v>586</v>
      </c>
      <c r="E192" s="1123">
        <f t="shared" ref="E192:E219" si="24">F192</f>
        <v>1737212</v>
      </c>
      <c r="F192" s="523">
        <f t="shared" si="19"/>
        <v>1737212</v>
      </c>
      <c r="G192" s="1124"/>
      <c r="H192" s="1124"/>
      <c r="I192" s="1124"/>
      <c r="J192" s="1124"/>
      <c r="K192" s="1124"/>
      <c r="L192" s="1124"/>
      <c r="M192" s="639"/>
      <c r="N192" s="1125">
        <v>1737212</v>
      </c>
      <c r="O192" s="1125"/>
      <c r="P192" s="1125"/>
      <c r="Q192" s="640"/>
      <c r="R192" s="1125"/>
      <c r="S192" s="1125"/>
      <c r="T192" s="1125"/>
      <c r="U192" s="1125"/>
      <c r="V192" s="1125"/>
      <c r="W192" s="1125"/>
      <c r="X192" s="1125"/>
      <c r="Y192" s="1125"/>
      <c r="Z192" s="1125"/>
      <c r="AA192" s="1125"/>
      <c r="AB192" s="1125"/>
      <c r="AC192" s="1125"/>
      <c r="AD192" s="1125"/>
      <c r="AE192" s="1125"/>
      <c r="AF192" s="640"/>
      <c r="AG192" s="1126"/>
      <c r="AH192" s="1126"/>
      <c r="AI192" s="1126"/>
      <c r="AJ192" s="1126"/>
      <c r="AK192" s="1126"/>
      <c r="AL192" s="1126"/>
    </row>
    <row r="193" spans="1:38" ht="17.100000000000001" customHeight="1">
      <c r="A193" s="552"/>
      <c r="B193" s="743"/>
      <c r="C193" s="1127" t="s">
        <v>647</v>
      </c>
      <c r="D193" s="1128" t="s">
        <v>586</v>
      </c>
      <c r="E193" s="1129">
        <f t="shared" si="24"/>
        <v>100023</v>
      </c>
      <c r="F193" s="523">
        <f t="shared" si="19"/>
        <v>100023</v>
      </c>
      <c r="G193" s="1130"/>
      <c r="H193" s="1130"/>
      <c r="I193" s="1130"/>
      <c r="J193" s="1130"/>
      <c r="K193" s="1130"/>
      <c r="L193" s="1130"/>
      <c r="M193" s="639">
        <v>100023</v>
      </c>
      <c r="N193" s="1131"/>
      <c r="O193" s="1131"/>
      <c r="P193" s="1131"/>
      <c r="Q193" s="640"/>
      <c r="R193" s="1131"/>
      <c r="S193" s="1131"/>
      <c r="T193" s="1131"/>
      <c r="U193" s="1131"/>
      <c r="V193" s="1131"/>
      <c r="W193" s="1131"/>
      <c r="X193" s="1131"/>
      <c r="Y193" s="1131"/>
      <c r="Z193" s="1131"/>
      <c r="AA193" s="1131"/>
      <c r="AB193" s="1131"/>
      <c r="AC193" s="1131"/>
      <c r="AD193" s="1131"/>
      <c r="AE193" s="1131"/>
      <c r="AF193" s="640"/>
      <c r="AG193" s="1132"/>
      <c r="AH193" s="1132"/>
      <c r="AI193" s="1132"/>
      <c r="AJ193" s="1132"/>
      <c r="AK193" s="1132"/>
      <c r="AL193" s="1132"/>
    </row>
    <row r="194" spans="1:38" ht="17.100000000000001" customHeight="1">
      <c r="A194" s="552"/>
      <c r="B194" s="743"/>
      <c r="C194" s="1133" t="s">
        <v>648</v>
      </c>
      <c r="D194" s="1134" t="s">
        <v>586</v>
      </c>
      <c r="E194" s="1135">
        <f t="shared" si="24"/>
        <v>25006</v>
      </c>
      <c r="F194" s="523">
        <f t="shared" si="19"/>
        <v>25006</v>
      </c>
      <c r="G194" s="1136"/>
      <c r="H194" s="1136"/>
      <c r="I194" s="1136"/>
      <c r="J194" s="1136"/>
      <c r="K194" s="1136"/>
      <c r="L194" s="1136"/>
      <c r="M194" s="639">
        <v>25006</v>
      </c>
      <c r="N194" s="1137"/>
      <c r="O194" s="1137"/>
      <c r="P194" s="1137"/>
      <c r="Q194" s="640"/>
      <c r="R194" s="1137"/>
      <c r="S194" s="1137"/>
      <c r="T194" s="1137"/>
      <c r="U194" s="1137"/>
      <c r="V194" s="1137"/>
      <c r="W194" s="1137"/>
      <c r="X194" s="1137"/>
      <c r="Y194" s="1137"/>
      <c r="Z194" s="1137"/>
      <c r="AA194" s="1137"/>
      <c r="AB194" s="1137"/>
      <c r="AC194" s="1137"/>
      <c r="AD194" s="1137"/>
      <c r="AE194" s="1137"/>
      <c r="AF194" s="640"/>
      <c r="AG194" s="1138"/>
      <c r="AH194" s="1138"/>
      <c r="AI194" s="1138"/>
      <c r="AJ194" s="1138"/>
      <c r="AK194" s="1138"/>
      <c r="AL194" s="1138"/>
    </row>
    <row r="195" spans="1:38" ht="17.100000000000001" customHeight="1">
      <c r="A195" s="552"/>
      <c r="B195" s="743"/>
      <c r="C195" s="1139" t="s">
        <v>698</v>
      </c>
      <c r="D195" s="1140" t="s">
        <v>588</v>
      </c>
      <c r="E195" s="1141">
        <f t="shared" si="24"/>
        <v>108336</v>
      </c>
      <c r="F195" s="523">
        <f t="shared" si="19"/>
        <v>108336</v>
      </c>
      <c r="G195" s="1142"/>
      <c r="H195" s="1142"/>
      <c r="I195" s="1142"/>
      <c r="J195" s="1142"/>
      <c r="K195" s="1142"/>
      <c r="L195" s="1142"/>
      <c r="M195" s="639"/>
      <c r="N195" s="1143">
        <v>108336</v>
      </c>
      <c r="O195" s="1143"/>
      <c r="P195" s="1143"/>
      <c r="Q195" s="640"/>
      <c r="R195" s="1143"/>
      <c r="S195" s="1143"/>
      <c r="T195" s="1143"/>
      <c r="U195" s="1143"/>
      <c r="V195" s="1143"/>
      <c r="W195" s="1143"/>
      <c r="X195" s="1143"/>
      <c r="Y195" s="1143"/>
      <c r="Z195" s="1143"/>
      <c r="AA195" s="1143"/>
      <c r="AB195" s="1143"/>
      <c r="AC195" s="1143"/>
      <c r="AD195" s="1143"/>
      <c r="AE195" s="1143"/>
      <c r="AF195" s="640"/>
      <c r="AG195" s="1144"/>
      <c r="AH195" s="1144"/>
      <c r="AI195" s="1144"/>
      <c r="AJ195" s="1144"/>
      <c r="AK195" s="1144"/>
      <c r="AL195" s="1144"/>
    </row>
    <row r="196" spans="1:38" ht="17.100000000000001" customHeight="1">
      <c r="A196" s="552"/>
      <c r="B196" s="743"/>
      <c r="C196" s="1145" t="s">
        <v>699</v>
      </c>
      <c r="D196" s="1146" t="s">
        <v>588</v>
      </c>
      <c r="E196" s="1147">
        <f t="shared" si="24"/>
        <v>312450</v>
      </c>
      <c r="F196" s="523">
        <f t="shared" si="19"/>
        <v>312450</v>
      </c>
      <c r="G196" s="1148"/>
      <c r="H196" s="1148"/>
      <c r="I196" s="1148"/>
      <c r="J196" s="1148"/>
      <c r="K196" s="1148"/>
      <c r="L196" s="1148"/>
      <c r="M196" s="639"/>
      <c r="N196" s="1149">
        <v>312450</v>
      </c>
      <c r="O196" s="1149"/>
      <c r="P196" s="1149"/>
      <c r="Q196" s="640"/>
      <c r="R196" s="1149"/>
      <c r="S196" s="1149"/>
      <c r="T196" s="1149"/>
      <c r="U196" s="1149"/>
      <c r="V196" s="1149"/>
      <c r="W196" s="1149"/>
      <c r="X196" s="1149"/>
      <c r="Y196" s="1149"/>
      <c r="Z196" s="1149"/>
      <c r="AA196" s="1149"/>
      <c r="AB196" s="1149"/>
      <c r="AC196" s="1149"/>
      <c r="AD196" s="1149"/>
      <c r="AE196" s="1149"/>
      <c r="AF196" s="640"/>
      <c r="AG196" s="1150"/>
      <c r="AH196" s="1150"/>
      <c r="AI196" s="1150"/>
      <c r="AJ196" s="1150"/>
      <c r="AK196" s="1150"/>
      <c r="AL196" s="1150"/>
    </row>
    <row r="197" spans="1:38" ht="17.100000000000001" customHeight="1">
      <c r="A197" s="552"/>
      <c r="B197" s="743"/>
      <c r="C197" s="1151" t="s">
        <v>651</v>
      </c>
      <c r="D197" s="1152" t="s">
        <v>588</v>
      </c>
      <c r="E197" s="1153">
        <f t="shared" si="24"/>
        <v>17015</v>
      </c>
      <c r="F197" s="523">
        <f t="shared" si="19"/>
        <v>17015</v>
      </c>
      <c r="G197" s="1154"/>
      <c r="H197" s="1154"/>
      <c r="I197" s="1154"/>
      <c r="J197" s="1154"/>
      <c r="K197" s="1154"/>
      <c r="L197" s="1154"/>
      <c r="M197" s="639">
        <v>17015</v>
      </c>
      <c r="N197" s="1155"/>
      <c r="O197" s="1155"/>
      <c r="P197" s="1155"/>
      <c r="Q197" s="640"/>
      <c r="R197" s="1155"/>
      <c r="S197" s="1155"/>
      <c r="T197" s="1155"/>
      <c r="U197" s="1155"/>
      <c r="V197" s="1155"/>
      <c r="W197" s="1155"/>
      <c r="X197" s="1155"/>
      <c r="Y197" s="1155"/>
      <c r="Z197" s="1155"/>
      <c r="AA197" s="1155"/>
      <c r="AB197" s="1155"/>
      <c r="AC197" s="1155"/>
      <c r="AD197" s="1155"/>
      <c r="AE197" s="1155"/>
      <c r="AF197" s="640"/>
      <c r="AG197" s="1156"/>
      <c r="AH197" s="1156"/>
      <c r="AI197" s="1156"/>
      <c r="AJ197" s="1156"/>
      <c r="AK197" s="1156"/>
      <c r="AL197" s="1156"/>
    </row>
    <row r="198" spans="1:38" ht="17.100000000000001" customHeight="1">
      <c r="A198" s="552"/>
      <c r="B198" s="743"/>
      <c r="C198" s="1157" t="s">
        <v>652</v>
      </c>
      <c r="D198" s="1158" t="s">
        <v>588</v>
      </c>
      <c r="E198" s="1159">
        <f t="shared" si="24"/>
        <v>4254</v>
      </c>
      <c r="F198" s="523">
        <f t="shared" si="19"/>
        <v>4254</v>
      </c>
      <c r="G198" s="1160"/>
      <c r="H198" s="1160"/>
      <c r="I198" s="1160"/>
      <c r="J198" s="1160"/>
      <c r="K198" s="1160"/>
      <c r="L198" s="1160"/>
      <c r="M198" s="639">
        <v>4254</v>
      </c>
      <c r="N198" s="1161"/>
      <c r="O198" s="1161"/>
      <c r="P198" s="1161"/>
      <c r="Q198" s="640"/>
      <c r="R198" s="1161"/>
      <c r="S198" s="1161"/>
      <c r="T198" s="1161"/>
      <c r="U198" s="1161"/>
      <c r="V198" s="1161"/>
      <c r="W198" s="1161"/>
      <c r="X198" s="1161"/>
      <c r="Y198" s="1161"/>
      <c r="Z198" s="1161"/>
      <c r="AA198" s="1161"/>
      <c r="AB198" s="1161"/>
      <c r="AC198" s="1161"/>
      <c r="AD198" s="1161"/>
      <c r="AE198" s="1161"/>
      <c r="AF198" s="640"/>
      <c r="AG198" s="1162"/>
      <c r="AH198" s="1162"/>
      <c r="AI198" s="1162"/>
      <c r="AJ198" s="1162"/>
      <c r="AK198" s="1162"/>
      <c r="AL198" s="1162"/>
    </row>
    <row r="199" spans="1:38" ht="29.25" customHeight="1">
      <c r="A199" s="552"/>
      <c r="B199" s="743"/>
      <c r="C199" s="1163" t="s">
        <v>700</v>
      </c>
      <c r="D199" s="1164" t="s">
        <v>701</v>
      </c>
      <c r="E199" s="1165">
        <f t="shared" si="24"/>
        <v>45215</v>
      </c>
      <c r="F199" s="523">
        <f t="shared" si="19"/>
        <v>45215</v>
      </c>
      <c r="G199" s="1166"/>
      <c r="H199" s="1166"/>
      <c r="I199" s="1166"/>
      <c r="J199" s="1166"/>
      <c r="K199" s="1166"/>
      <c r="L199" s="1166"/>
      <c r="M199" s="639"/>
      <c r="N199" s="1167">
        <v>45215</v>
      </c>
      <c r="O199" s="1167"/>
      <c r="P199" s="1167"/>
      <c r="Q199" s="640"/>
      <c r="R199" s="1167"/>
      <c r="S199" s="1167"/>
      <c r="T199" s="1167"/>
      <c r="U199" s="1167"/>
      <c r="V199" s="1167"/>
      <c r="W199" s="1167"/>
      <c r="X199" s="1167"/>
      <c r="Y199" s="1167"/>
      <c r="Z199" s="1167"/>
      <c r="AA199" s="1167"/>
      <c r="AB199" s="1167"/>
      <c r="AC199" s="1167"/>
      <c r="AD199" s="1167"/>
      <c r="AE199" s="1167"/>
      <c r="AF199" s="640"/>
      <c r="AG199" s="1168"/>
      <c r="AH199" s="1168"/>
      <c r="AI199" s="1168"/>
      <c r="AJ199" s="1168"/>
      <c r="AK199" s="1168"/>
      <c r="AL199" s="1168"/>
    </row>
    <row r="200" spans="1:38" ht="26.25" customHeight="1">
      <c r="A200" s="552"/>
      <c r="B200" s="743"/>
      <c r="C200" s="1169" t="s">
        <v>653</v>
      </c>
      <c r="D200" s="1170" t="s">
        <v>701</v>
      </c>
      <c r="E200" s="1171">
        <f t="shared" si="24"/>
        <v>2463</v>
      </c>
      <c r="F200" s="523">
        <f t="shared" si="19"/>
        <v>2463</v>
      </c>
      <c r="G200" s="1172"/>
      <c r="H200" s="1172"/>
      <c r="I200" s="1172"/>
      <c r="J200" s="1172"/>
      <c r="K200" s="1172"/>
      <c r="L200" s="1172"/>
      <c r="M200" s="639">
        <v>2463</v>
      </c>
      <c r="N200" s="1173"/>
      <c r="O200" s="1173"/>
      <c r="P200" s="1173"/>
      <c r="Q200" s="640"/>
      <c r="R200" s="1173"/>
      <c r="S200" s="1173"/>
      <c r="T200" s="1173"/>
      <c r="U200" s="1173"/>
      <c r="V200" s="1173"/>
      <c r="W200" s="1173"/>
      <c r="X200" s="1173"/>
      <c r="Y200" s="1173"/>
      <c r="Z200" s="1173"/>
      <c r="AA200" s="1173"/>
      <c r="AB200" s="1173"/>
      <c r="AC200" s="1173"/>
      <c r="AD200" s="1173"/>
      <c r="AE200" s="1173"/>
      <c r="AF200" s="640"/>
      <c r="AG200" s="1174"/>
      <c r="AH200" s="1174"/>
      <c r="AI200" s="1174"/>
      <c r="AJ200" s="1174"/>
      <c r="AK200" s="1174"/>
      <c r="AL200" s="1174"/>
    </row>
    <row r="201" spans="1:38" ht="26.25" customHeight="1">
      <c r="A201" s="552"/>
      <c r="B201" s="743"/>
      <c r="C201" s="1175" t="s">
        <v>654</v>
      </c>
      <c r="D201" s="1176" t="s">
        <v>701</v>
      </c>
      <c r="E201" s="1177">
        <f t="shared" si="24"/>
        <v>615</v>
      </c>
      <c r="F201" s="523">
        <f t="shared" si="19"/>
        <v>615</v>
      </c>
      <c r="G201" s="1178"/>
      <c r="H201" s="1178"/>
      <c r="I201" s="1178"/>
      <c r="J201" s="1178"/>
      <c r="K201" s="1178"/>
      <c r="L201" s="1178"/>
      <c r="M201" s="639">
        <v>615</v>
      </c>
      <c r="N201" s="1179"/>
      <c r="O201" s="1179"/>
      <c r="P201" s="1179"/>
      <c r="Q201" s="640"/>
      <c r="R201" s="1179"/>
      <c r="S201" s="1179"/>
      <c r="T201" s="1179"/>
      <c r="U201" s="1179"/>
      <c r="V201" s="1179"/>
      <c r="W201" s="1179"/>
      <c r="X201" s="1179"/>
      <c r="Y201" s="1179"/>
      <c r="Z201" s="1179"/>
      <c r="AA201" s="1179"/>
      <c r="AB201" s="1179"/>
      <c r="AC201" s="1179"/>
      <c r="AD201" s="1179"/>
      <c r="AE201" s="1179"/>
      <c r="AF201" s="640"/>
      <c r="AG201" s="1180"/>
      <c r="AH201" s="1180"/>
      <c r="AI201" s="1180"/>
      <c r="AJ201" s="1180"/>
      <c r="AK201" s="1180"/>
      <c r="AL201" s="1180"/>
    </row>
    <row r="202" spans="1:38" ht="15.75" customHeight="1">
      <c r="A202" s="552"/>
      <c r="B202" s="743"/>
      <c r="C202" s="1181" t="s">
        <v>702</v>
      </c>
      <c r="D202" s="1182" t="s">
        <v>601</v>
      </c>
      <c r="E202" s="1183">
        <f t="shared" si="24"/>
        <v>202000</v>
      </c>
      <c r="F202" s="523">
        <f t="shared" si="19"/>
        <v>202000</v>
      </c>
      <c r="G202" s="1184"/>
      <c r="H202" s="1184"/>
      <c r="I202" s="1184"/>
      <c r="J202" s="1184"/>
      <c r="K202" s="1184"/>
      <c r="L202" s="1184"/>
      <c r="M202" s="639"/>
      <c r="N202" s="1185">
        <v>202000</v>
      </c>
      <c r="O202" s="1185"/>
      <c r="P202" s="1185"/>
      <c r="Q202" s="640"/>
      <c r="R202" s="1185"/>
      <c r="S202" s="1185"/>
      <c r="T202" s="1185"/>
      <c r="U202" s="1185"/>
      <c r="V202" s="1185"/>
      <c r="W202" s="1185"/>
      <c r="X202" s="1185"/>
      <c r="Y202" s="1185"/>
      <c r="Z202" s="1185"/>
      <c r="AA202" s="1185"/>
      <c r="AB202" s="1185"/>
      <c r="AC202" s="1185"/>
      <c r="AD202" s="1185"/>
      <c r="AE202" s="1185"/>
      <c r="AF202" s="640"/>
      <c r="AG202" s="1186"/>
      <c r="AH202" s="1186"/>
      <c r="AI202" s="1186"/>
      <c r="AJ202" s="1186"/>
      <c r="AK202" s="1186"/>
      <c r="AL202" s="1186"/>
    </row>
    <row r="203" spans="1:38" ht="17.100000000000001" customHeight="1">
      <c r="A203" s="552"/>
      <c r="B203" s="743"/>
      <c r="C203" s="1187" t="s">
        <v>660</v>
      </c>
      <c r="D203" s="1188" t="s">
        <v>601</v>
      </c>
      <c r="E203" s="1189">
        <f t="shared" si="24"/>
        <v>17997</v>
      </c>
      <c r="F203" s="523">
        <f t="shared" si="19"/>
        <v>17997</v>
      </c>
      <c r="G203" s="1190"/>
      <c r="H203" s="1190"/>
      <c r="I203" s="1190"/>
      <c r="J203" s="1190"/>
      <c r="K203" s="1190"/>
      <c r="L203" s="1190"/>
      <c r="M203" s="639">
        <v>17997</v>
      </c>
      <c r="N203" s="1191"/>
      <c r="O203" s="1191"/>
      <c r="P203" s="1191"/>
      <c r="Q203" s="640"/>
      <c r="R203" s="1191"/>
      <c r="S203" s="1191"/>
      <c r="T203" s="1191"/>
      <c r="U203" s="1191"/>
      <c r="V203" s="1191"/>
      <c r="W203" s="1191"/>
      <c r="X203" s="1191"/>
      <c r="Y203" s="1191"/>
      <c r="Z203" s="1191"/>
      <c r="AA203" s="1191"/>
      <c r="AB203" s="1191"/>
      <c r="AC203" s="1191"/>
      <c r="AD203" s="1191"/>
      <c r="AE203" s="1191"/>
      <c r="AF203" s="640"/>
      <c r="AG203" s="1192"/>
      <c r="AH203" s="1192"/>
      <c r="AI203" s="1192"/>
      <c r="AJ203" s="1192"/>
      <c r="AK203" s="1192"/>
      <c r="AL203" s="1192"/>
    </row>
    <row r="204" spans="1:38" ht="17.100000000000001" customHeight="1">
      <c r="A204" s="552"/>
      <c r="B204" s="743"/>
      <c r="C204" s="1193" t="s">
        <v>661</v>
      </c>
      <c r="D204" s="1194" t="s">
        <v>601</v>
      </c>
      <c r="E204" s="1195">
        <f t="shared" si="24"/>
        <v>4499</v>
      </c>
      <c r="F204" s="523">
        <f t="shared" si="19"/>
        <v>4499</v>
      </c>
      <c r="G204" s="1196"/>
      <c r="H204" s="1196"/>
      <c r="I204" s="1196"/>
      <c r="J204" s="1196"/>
      <c r="K204" s="1196"/>
      <c r="L204" s="1196"/>
      <c r="M204" s="639">
        <v>4499</v>
      </c>
      <c r="N204" s="1197"/>
      <c r="O204" s="1197"/>
      <c r="P204" s="1197"/>
      <c r="Q204" s="640"/>
      <c r="R204" s="1197"/>
      <c r="S204" s="1197"/>
      <c r="T204" s="1197"/>
      <c r="U204" s="1197"/>
      <c r="V204" s="1197"/>
      <c r="W204" s="1197"/>
      <c r="X204" s="1197"/>
      <c r="Y204" s="1197"/>
      <c r="Z204" s="1197"/>
      <c r="AA204" s="1197"/>
      <c r="AB204" s="1197"/>
      <c r="AC204" s="1197"/>
      <c r="AD204" s="1197"/>
      <c r="AE204" s="1197"/>
      <c r="AF204" s="640"/>
      <c r="AG204" s="1198"/>
      <c r="AH204" s="1198"/>
      <c r="AI204" s="1198"/>
      <c r="AJ204" s="1198"/>
      <c r="AK204" s="1198"/>
      <c r="AL204" s="1198"/>
    </row>
    <row r="205" spans="1:38" ht="17.100000000000001" customHeight="1">
      <c r="A205" s="552"/>
      <c r="B205" s="743"/>
      <c r="C205" s="1199" t="s">
        <v>703</v>
      </c>
      <c r="D205" s="1200" t="s">
        <v>605</v>
      </c>
      <c r="E205" s="1201">
        <f t="shared" si="24"/>
        <v>48500</v>
      </c>
      <c r="F205" s="523">
        <f t="shared" si="19"/>
        <v>48500</v>
      </c>
      <c r="G205" s="1202"/>
      <c r="H205" s="1202"/>
      <c r="I205" s="1202"/>
      <c r="J205" s="1202"/>
      <c r="K205" s="1202"/>
      <c r="L205" s="1202"/>
      <c r="M205" s="639"/>
      <c r="N205" s="1203">
        <v>48500</v>
      </c>
      <c r="O205" s="1203"/>
      <c r="P205" s="1203"/>
      <c r="Q205" s="640"/>
      <c r="R205" s="1203"/>
      <c r="S205" s="1203"/>
      <c r="T205" s="1203"/>
      <c r="U205" s="1203"/>
      <c r="V205" s="1203"/>
      <c r="W205" s="1203"/>
      <c r="X205" s="1203"/>
      <c r="Y205" s="1203"/>
      <c r="Z205" s="1203"/>
      <c r="AA205" s="1203"/>
      <c r="AB205" s="1203"/>
      <c r="AC205" s="1203"/>
      <c r="AD205" s="1203"/>
      <c r="AE205" s="1203"/>
      <c r="AF205" s="640"/>
      <c r="AG205" s="1204"/>
      <c r="AH205" s="1204"/>
      <c r="AI205" s="1204"/>
      <c r="AJ205" s="1204"/>
      <c r="AK205" s="1204"/>
      <c r="AL205" s="1204"/>
    </row>
    <row r="206" spans="1:38" ht="17.100000000000001" customHeight="1">
      <c r="A206" s="552"/>
      <c r="B206" s="743"/>
      <c r="C206" s="1205" t="s">
        <v>704</v>
      </c>
      <c r="D206" s="1206" t="s">
        <v>607</v>
      </c>
      <c r="E206" s="1207">
        <f t="shared" si="24"/>
        <v>4401</v>
      </c>
      <c r="F206" s="523">
        <f t="shared" si="19"/>
        <v>4401</v>
      </c>
      <c r="G206" s="1208"/>
      <c r="H206" s="1208"/>
      <c r="I206" s="1208"/>
      <c r="J206" s="1208"/>
      <c r="K206" s="1208"/>
      <c r="L206" s="1208"/>
      <c r="M206" s="639"/>
      <c r="N206" s="1209">
        <v>4401</v>
      </c>
      <c r="O206" s="1209"/>
      <c r="P206" s="1209"/>
      <c r="Q206" s="640"/>
      <c r="R206" s="1209"/>
      <c r="S206" s="1209"/>
      <c r="T206" s="1209"/>
      <c r="U206" s="1209"/>
      <c r="V206" s="1209"/>
      <c r="W206" s="1209"/>
      <c r="X206" s="1209"/>
      <c r="Y206" s="1209"/>
      <c r="Z206" s="1209"/>
      <c r="AA206" s="1209"/>
      <c r="AB206" s="1209"/>
      <c r="AC206" s="1209"/>
      <c r="AD206" s="1209"/>
      <c r="AE206" s="1209"/>
      <c r="AF206" s="640"/>
      <c r="AG206" s="1210"/>
      <c r="AH206" s="1210"/>
      <c r="AI206" s="1210"/>
      <c r="AJ206" s="1210"/>
      <c r="AK206" s="1210"/>
      <c r="AL206" s="1210"/>
    </row>
    <row r="207" spans="1:38" ht="17.100000000000001" customHeight="1">
      <c r="A207" s="552"/>
      <c r="B207" s="743"/>
      <c r="C207" s="1211" t="s">
        <v>705</v>
      </c>
      <c r="D207" s="1212" t="s">
        <v>611</v>
      </c>
      <c r="E207" s="1213">
        <f t="shared" si="24"/>
        <v>852197</v>
      </c>
      <c r="F207" s="523">
        <f t="shared" si="19"/>
        <v>852197</v>
      </c>
      <c r="G207" s="1214"/>
      <c r="H207" s="1214"/>
      <c r="I207" s="1214"/>
      <c r="J207" s="1214"/>
      <c r="K207" s="1214"/>
      <c r="L207" s="1214"/>
      <c r="M207" s="639"/>
      <c r="N207" s="1215">
        <v>852197</v>
      </c>
      <c r="O207" s="1215"/>
      <c r="P207" s="1215"/>
      <c r="Q207" s="640"/>
      <c r="R207" s="1215"/>
      <c r="S207" s="1215"/>
      <c r="T207" s="1215"/>
      <c r="U207" s="1215"/>
      <c r="V207" s="1215"/>
      <c r="W207" s="1215"/>
      <c r="X207" s="1215"/>
      <c r="Y207" s="1215"/>
      <c r="Z207" s="1215"/>
      <c r="AA207" s="1215"/>
      <c r="AB207" s="1215"/>
      <c r="AC207" s="1215"/>
      <c r="AD207" s="1215"/>
      <c r="AE207" s="1215"/>
      <c r="AF207" s="640"/>
      <c r="AG207" s="1216"/>
      <c r="AH207" s="1216"/>
      <c r="AI207" s="1216"/>
      <c r="AJ207" s="1216"/>
      <c r="AK207" s="1216"/>
      <c r="AL207" s="1216"/>
    </row>
    <row r="208" spans="1:38" ht="17.25" customHeight="1">
      <c r="A208" s="552"/>
      <c r="B208" s="743"/>
      <c r="C208" s="1217" t="s">
        <v>664</v>
      </c>
      <c r="D208" s="1218" t="s">
        <v>611</v>
      </c>
      <c r="E208" s="1219">
        <f t="shared" si="24"/>
        <v>39503</v>
      </c>
      <c r="F208" s="523">
        <f t="shared" si="19"/>
        <v>39503</v>
      </c>
      <c r="G208" s="1220"/>
      <c r="H208" s="1220"/>
      <c r="I208" s="1220"/>
      <c r="J208" s="1220"/>
      <c r="K208" s="1220"/>
      <c r="L208" s="1220"/>
      <c r="M208" s="639">
        <v>39503</v>
      </c>
      <c r="N208" s="1221"/>
      <c r="O208" s="1221"/>
      <c r="P208" s="1221"/>
      <c r="Q208" s="640"/>
      <c r="R208" s="1221"/>
      <c r="S208" s="1221"/>
      <c r="T208" s="1221"/>
      <c r="U208" s="1221"/>
      <c r="V208" s="1221"/>
      <c r="W208" s="1221"/>
      <c r="X208" s="1221"/>
      <c r="Y208" s="1221"/>
      <c r="Z208" s="1221"/>
      <c r="AA208" s="1221"/>
      <c r="AB208" s="1221"/>
      <c r="AC208" s="1221"/>
      <c r="AD208" s="1221"/>
      <c r="AE208" s="1221"/>
      <c r="AF208" s="640"/>
      <c r="AG208" s="1222"/>
      <c r="AH208" s="1222"/>
      <c r="AI208" s="1222"/>
      <c r="AJ208" s="1222"/>
      <c r="AK208" s="1222"/>
      <c r="AL208" s="1222"/>
    </row>
    <row r="209" spans="1:38" ht="17.25" customHeight="1">
      <c r="A209" s="552"/>
      <c r="B209" s="743"/>
      <c r="C209" s="1223" t="s">
        <v>665</v>
      </c>
      <c r="D209" s="1224" t="s">
        <v>611</v>
      </c>
      <c r="E209" s="1225">
        <f t="shared" si="24"/>
        <v>9876</v>
      </c>
      <c r="F209" s="523">
        <f t="shared" si="19"/>
        <v>9876</v>
      </c>
      <c r="G209" s="1226"/>
      <c r="H209" s="1226"/>
      <c r="I209" s="1226"/>
      <c r="J209" s="1226"/>
      <c r="K209" s="1226"/>
      <c r="L209" s="1226"/>
      <c r="M209" s="639">
        <v>9876</v>
      </c>
      <c r="N209" s="1227"/>
      <c r="O209" s="1227"/>
      <c r="P209" s="1227"/>
      <c r="Q209" s="640"/>
      <c r="R209" s="1227"/>
      <c r="S209" s="1227"/>
      <c r="T209" s="1227"/>
      <c r="U209" s="1227"/>
      <c r="V209" s="1227"/>
      <c r="W209" s="1227"/>
      <c r="X209" s="1227"/>
      <c r="Y209" s="1227"/>
      <c r="Z209" s="1227"/>
      <c r="AA209" s="1227"/>
      <c r="AB209" s="1227"/>
      <c r="AC209" s="1227"/>
      <c r="AD209" s="1227"/>
      <c r="AE209" s="1227"/>
      <c r="AF209" s="640"/>
      <c r="AG209" s="1228"/>
      <c r="AH209" s="1228"/>
      <c r="AI209" s="1228"/>
      <c r="AJ209" s="1228"/>
      <c r="AK209" s="1228"/>
      <c r="AL209" s="1228"/>
    </row>
    <row r="210" spans="1:38" ht="17.25" customHeight="1">
      <c r="A210" s="552"/>
      <c r="B210" s="743"/>
      <c r="C210" s="1229" t="s">
        <v>706</v>
      </c>
      <c r="D210" s="1230" t="s">
        <v>613</v>
      </c>
      <c r="E210" s="1231">
        <f t="shared" si="24"/>
        <v>26000</v>
      </c>
      <c r="F210" s="523">
        <f t="shared" si="19"/>
        <v>26000</v>
      </c>
      <c r="G210" s="1232"/>
      <c r="H210" s="1232"/>
      <c r="I210" s="1232"/>
      <c r="J210" s="1232"/>
      <c r="K210" s="1232"/>
      <c r="L210" s="1232"/>
      <c r="M210" s="639"/>
      <c r="N210" s="1233">
        <v>26000</v>
      </c>
      <c r="O210" s="1233"/>
      <c r="P210" s="1233"/>
      <c r="Q210" s="640"/>
      <c r="R210" s="1233"/>
      <c r="S210" s="1233"/>
      <c r="T210" s="1233"/>
      <c r="U210" s="1233"/>
      <c r="V210" s="1233"/>
      <c r="W210" s="1233"/>
      <c r="X210" s="1233"/>
      <c r="Y210" s="1233"/>
      <c r="Z210" s="1233"/>
      <c r="AA210" s="1233"/>
      <c r="AB210" s="1233"/>
      <c r="AC210" s="1233"/>
      <c r="AD210" s="1233"/>
      <c r="AE210" s="1233"/>
      <c r="AF210" s="640"/>
      <c r="AG210" s="1234"/>
      <c r="AH210" s="1234"/>
      <c r="AI210" s="1234"/>
      <c r="AJ210" s="1234"/>
      <c r="AK210" s="1234"/>
      <c r="AL210" s="1234"/>
    </row>
    <row r="211" spans="1:38" ht="26.25" customHeight="1">
      <c r="A211" s="552"/>
      <c r="B211" s="743"/>
      <c r="C211" s="1235" t="s">
        <v>707</v>
      </c>
      <c r="D211" s="1236" t="s">
        <v>617</v>
      </c>
      <c r="E211" s="1237">
        <f t="shared" si="24"/>
        <v>284000</v>
      </c>
      <c r="F211" s="523">
        <f t="shared" si="19"/>
        <v>284000</v>
      </c>
      <c r="G211" s="1238"/>
      <c r="H211" s="1238"/>
      <c r="I211" s="1238"/>
      <c r="J211" s="1238"/>
      <c r="K211" s="1238"/>
      <c r="L211" s="1238"/>
      <c r="M211" s="639"/>
      <c r="N211" s="1239">
        <v>284000</v>
      </c>
      <c r="O211" s="1239"/>
      <c r="P211" s="1239"/>
      <c r="Q211" s="640"/>
      <c r="R211" s="1239"/>
      <c r="S211" s="1239"/>
      <c r="T211" s="1239"/>
      <c r="U211" s="1239"/>
      <c r="V211" s="1239"/>
      <c r="W211" s="1239"/>
      <c r="X211" s="1239"/>
      <c r="Y211" s="1239"/>
      <c r="Z211" s="1239"/>
      <c r="AA211" s="1239"/>
      <c r="AB211" s="1239"/>
      <c r="AC211" s="1239"/>
      <c r="AD211" s="1239"/>
      <c r="AE211" s="1239"/>
      <c r="AF211" s="640"/>
      <c r="AG211" s="1240"/>
      <c r="AH211" s="1240"/>
      <c r="AI211" s="1240"/>
      <c r="AJ211" s="1240"/>
      <c r="AK211" s="1240"/>
      <c r="AL211" s="1240"/>
    </row>
    <row r="212" spans="1:38" ht="17.25" customHeight="1">
      <c r="A212" s="552"/>
      <c r="B212" s="743"/>
      <c r="C212" s="1241" t="s">
        <v>708</v>
      </c>
      <c r="D212" s="1242" t="s">
        <v>619</v>
      </c>
      <c r="E212" s="1243">
        <f t="shared" si="24"/>
        <v>20000</v>
      </c>
      <c r="F212" s="523">
        <f t="shared" si="19"/>
        <v>20000</v>
      </c>
      <c r="G212" s="1244"/>
      <c r="H212" s="1244"/>
      <c r="I212" s="1244"/>
      <c r="J212" s="1244"/>
      <c r="K212" s="1244"/>
      <c r="L212" s="1244"/>
      <c r="M212" s="639"/>
      <c r="N212" s="1245">
        <v>20000</v>
      </c>
      <c r="O212" s="1245"/>
      <c r="P212" s="1245"/>
      <c r="Q212" s="640"/>
      <c r="R212" s="1245"/>
      <c r="S212" s="1245"/>
      <c r="T212" s="1245"/>
      <c r="U212" s="1245"/>
      <c r="V212" s="1245"/>
      <c r="W212" s="1245"/>
      <c r="X212" s="1245"/>
      <c r="Y212" s="1245"/>
      <c r="Z212" s="1245"/>
      <c r="AA212" s="1245"/>
      <c r="AB212" s="1245"/>
      <c r="AC212" s="1245"/>
      <c r="AD212" s="1245"/>
      <c r="AE212" s="1245"/>
      <c r="AF212" s="640"/>
      <c r="AG212" s="1246"/>
      <c r="AH212" s="1246"/>
      <c r="AI212" s="1246"/>
      <c r="AJ212" s="1246"/>
      <c r="AK212" s="1246"/>
      <c r="AL212" s="1246"/>
    </row>
    <row r="213" spans="1:38" ht="17.100000000000001" customHeight="1">
      <c r="A213" s="552"/>
      <c r="B213" s="829"/>
      <c r="C213" s="1247" t="s">
        <v>709</v>
      </c>
      <c r="D213" s="1248" t="s">
        <v>621</v>
      </c>
      <c r="E213" s="1249">
        <f t="shared" si="24"/>
        <v>17997</v>
      </c>
      <c r="F213" s="523">
        <f t="shared" si="19"/>
        <v>17997</v>
      </c>
      <c r="G213" s="1250"/>
      <c r="H213" s="1250"/>
      <c r="I213" s="1250"/>
      <c r="J213" s="1250"/>
      <c r="K213" s="1250"/>
      <c r="L213" s="1250"/>
      <c r="M213" s="639">
        <v>17997</v>
      </c>
      <c r="N213" s="1251"/>
      <c r="O213" s="1251"/>
      <c r="P213" s="1251"/>
      <c r="Q213" s="640"/>
      <c r="R213" s="1251"/>
      <c r="S213" s="1251"/>
      <c r="T213" s="1251"/>
      <c r="U213" s="1251"/>
      <c r="V213" s="1251"/>
      <c r="W213" s="1251"/>
      <c r="X213" s="1251"/>
      <c r="Y213" s="1251"/>
      <c r="Z213" s="1251"/>
      <c r="AA213" s="1251"/>
      <c r="AB213" s="1251"/>
      <c r="AC213" s="1251"/>
      <c r="AD213" s="1251"/>
      <c r="AE213" s="1251"/>
      <c r="AF213" s="640"/>
      <c r="AG213" s="1252"/>
      <c r="AH213" s="1252"/>
      <c r="AI213" s="1252"/>
      <c r="AJ213" s="1252"/>
      <c r="AK213" s="1252"/>
      <c r="AL213" s="1252"/>
    </row>
    <row r="214" spans="1:38" ht="17.100000000000001" customHeight="1">
      <c r="A214" s="552"/>
      <c r="B214" s="829"/>
      <c r="C214" s="1253" t="s">
        <v>710</v>
      </c>
      <c r="D214" s="1254" t="s">
        <v>621</v>
      </c>
      <c r="E214" s="1255">
        <f t="shared" si="24"/>
        <v>4499</v>
      </c>
      <c r="F214" s="523">
        <f t="shared" si="19"/>
        <v>4499</v>
      </c>
      <c r="G214" s="1256"/>
      <c r="H214" s="1256"/>
      <c r="I214" s="1256"/>
      <c r="J214" s="1256"/>
      <c r="K214" s="1256"/>
      <c r="L214" s="1256"/>
      <c r="M214" s="639">
        <v>4499</v>
      </c>
      <c r="N214" s="1257"/>
      <c r="O214" s="1257"/>
      <c r="P214" s="1257"/>
      <c r="Q214" s="640"/>
      <c r="R214" s="1257"/>
      <c r="S214" s="1257"/>
      <c r="T214" s="1257"/>
      <c r="U214" s="1257"/>
      <c r="V214" s="1257"/>
      <c r="W214" s="1257"/>
      <c r="X214" s="1257"/>
      <c r="Y214" s="1257"/>
      <c r="Z214" s="1257"/>
      <c r="AA214" s="1257"/>
      <c r="AB214" s="1257"/>
      <c r="AC214" s="1257"/>
      <c r="AD214" s="1257"/>
      <c r="AE214" s="1257"/>
      <c r="AF214" s="640"/>
      <c r="AG214" s="1258"/>
      <c r="AH214" s="1258"/>
      <c r="AI214" s="1258"/>
      <c r="AJ214" s="1258"/>
      <c r="AK214" s="1258"/>
      <c r="AL214" s="1258"/>
    </row>
    <row r="215" spans="1:38" ht="17.100000000000001" customHeight="1" thickBot="1">
      <c r="A215" s="897"/>
      <c r="B215" s="1259"/>
      <c r="C215" s="1260" t="s">
        <v>711</v>
      </c>
      <c r="D215" s="1261" t="s">
        <v>712</v>
      </c>
      <c r="E215" s="1262">
        <f t="shared" si="24"/>
        <v>38675</v>
      </c>
      <c r="F215" s="523">
        <f t="shared" si="19"/>
        <v>38675</v>
      </c>
      <c r="G215" s="1263"/>
      <c r="H215" s="1263"/>
      <c r="I215" s="1263"/>
      <c r="J215" s="1263"/>
      <c r="K215" s="1263"/>
      <c r="L215" s="1263"/>
      <c r="M215" s="639"/>
      <c r="N215" s="1264">
        <v>38675</v>
      </c>
      <c r="O215" s="1264"/>
      <c r="P215" s="1264"/>
      <c r="Q215" s="640"/>
      <c r="R215" s="1264"/>
      <c r="S215" s="1264"/>
      <c r="T215" s="1264"/>
      <c r="U215" s="1264"/>
      <c r="V215" s="1264"/>
      <c r="W215" s="1264"/>
      <c r="X215" s="1264"/>
      <c r="Y215" s="1264"/>
      <c r="Z215" s="1264"/>
      <c r="AA215" s="1264"/>
      <c r="AB215" s="1264"/>
      <c r="AC215" s="1264"/>
      <c r="AD215" s="1264"/>
      <c r="AE215" s="1264"/>
      <c r="AF215" s="640"/>
      <c r="AG215" s="1265"/>
      <c r="AH215" s="1265"/>
      <c r="AI215" s="1265"/>
      <c r="AJ215" s="1265"/>
      <c r="AK215" s="1265"/>
      <c r="AL215" s="1265"/>
    </row>
    <row r="216" spans="1:38" ht="17.100000000000001" customHeight="1">
      <c r="A216" s="552"/>
      <c r="B216" s="829"/>
      <c r="C216" s="695" t="s">
        <v>713</v>
      </c>
      <c r="D216" s="800" t="s">
        <v>635</v>
      </c>
      <c r="E216" s="685">
        <f t="shared" si="24"/>
        <v>45000</v>
      </c>
      <c r="F216" s="523">
        <f t="shared" si="19"/>
        <v>45000</v>
      </c>
      <c r="G216" s="1263"/>
      <c r="H216" s="1263"/>
      <c r="I216" s="1263"/>
      <c r="J216" s="1263"/>
      <c r="K216" s="1263"/>
      <c r="L216" s="1263"/>
      <c r="M216" s="639"/>
      <c r="N216" s="1264">
        <v>45000</v>
      </c>
      <c r="O216" s="1264"/>
      <c r="P216" s="1264"/>
      <c r="Q216" s="640"/>
      <c r="R216" s="1264"/>
      <c r="S216" s="1264"/>
      <c r="T216" s="1264"/>
      <c r="U216" s="1264"/>
      <c r="V216" s="1264"/>
      <c r="W216" s="1264"/>
      <c r="X216" s="1264"/>
      <c r="Y216" s="1264"/>
      <c r="Z216" s="1264"/>
      <c r="AA216" s="1264"/>
      <c r="AB216" s="1264"/>
      <c r="AC216" s="1264"/>
      <c r="AD216" s="1264"/>
      <c r="AE216" s="1264"/>
      <c r="AF216" s="640"/>
      <c r="AG216" s="1265"/>
      <c r="AH216" s="1265"/>
      <c r="AI216" s="1265"/>
      <c r="AJ216" s="1265"/>
      <c r="AK216" s="1265"/>
      <c r="AL216" s="1265"/>
    </row>
    <row r="217" spans="1:38" ht="17.100000000000001" customHeight="1">
      <c r="A217" s="552"/>
      <c r="B217" s="829"/>
      <c r="C217" s="1266" t="s">
        <v>714</v>
      </c>
      <c r="D217" s="1267" t="s">
        <v>596</v>
      </c>
      <c r="E217" s="1268">
        <f t="shared" si="24"/>
        <v>27682</v>
      </c>
      <c r="F217" s="523">
        <f t="shared" si="19"/>
        <v>27682</v>
      </c>
      <c r="G217" s="1269"/>
      <c r="H217" s="1269"/>
      <c r="I217" s="1269"/>
      <c r="J217" s="1269"/>
      <c r="K217" s="1269"/>
      <c r="L217" s="1269"/>
      <c r="M217" s="639"/>
      <c r="N217" s="1270">
        <v>27682</v>
      </c>
      <c r="O217" s="1270"/>
      <c r="P217" s="1270"/>
      <c r="Q217" s="640"/>
      <c r="R217" s="1270"/>
      <c r="S217" s="1270"/>
      <c r="T217" s="1270"/>
      <c r="U217" s="1270"/>
      <c r="V217" s="1270"/>
      <c r="W217" s="1270"/>
      <c r="X217" s="1270"/>
      <c r="Y217" s="1270"/>
      <c r="Z217" s="1270"/>
      <c r="AA217" s="1270"/>
      <c r="AB217" s="1270"/>
      <c r="AC217" s="1270"/>
      <c r="AD217" s="1270"/>
      <c r="AE217" s="1270"/>
      <c r="AF217" s="640"/>
      <c r="AG217" s="1271"/>
      <c r="AH217" s="1271"/>
      <c r="AI217" s="1271"/>
      <c r="AJ217" s="1271"/>
      <c r="AK217" s="1271"/>
      <c r="AL217" s="1271"/>
    </row>
    <row r="218" spans="1:38" ht="17.100000000000001" customHeight="1">
      <c r="A218" s="552"/>
      <c r="B218" s="829"/>
      <c r="C218" s="1272" t="s">
        <v>674</v>
      </c>
      <c r="D218" s="1273" t="s">
        <v>596</v>
      </c>
      <c r="E218" s="1274">
        <f t="shared" si="24"/>
        <v>480</v>
      </c>
      <c r="F218" s="523">
        <f t="shared" si="19"/>
        <v>480</v>
      </c>
      <c r="G218" s="1275"/>
      <c r="H218" s="1275"/>
      <c r="I218" s="1275"/>
      <c r="J218" s="1275"/>
      <c r="K218" s="1275"/>
      <c r="L218" s="1275"/>
      <c r="M218" s="639">
        <v>480</v>
      </c>
      <c r="N218" s="1276"/>
      <c r="O218" s="1276"/>
      <c r="P218" s="1276"/>
      <c r="Q218" s="640"/>
      <c r="R218" s="1276"/>
      <c r="S218" s="1276"/>
      <c r="T218" s="1276"/>
      <c r="U218" s="1276"/>
      <c r="V218" s="1276"/>
      <c r="W218" s="1276"/>
      <c r="X218" s="1276"/>
      <c r="Y218" s="1276"/>
      <c r="Z218" s="1276"/>
      <c r="AA218" s="1276"/>
      <c r="AB218" s="1276"/>
      <c r="AC218" s="1276"/>
      <c r="AD218" s="1276"/>
      <c r="AE218" s="1276"/>
      <c r="AF218" s="640"/>
      <c r="AG218" s="1277"/>
      <c r="AH218" s="1277"/>
      <c r="AI218" s="1277"/>
      <c r="AJ218" s="1277"/>
      <c r="AK218" s="1277"/>
      <c r="AL218" s="1277"/>
    </row>
    <row r="219" spans="1:38" ht="17.100000000000001" customHeight="1">
      <c r="A219" s="552"/>
      <c r="B219" s="829"/>
      <c r="C219" s="1278" t="s">
        <v>675</v>
      </c>
      <c r="D219" s="1279" t="s">
        <v>596</v>
      </c>
      <c r="E219" s="1280">
        <f t="shared" si="24"/>
        <v>120</v>
      </c>
      <c r="F219" s="523">
        <f t="shared" si="19"/>
        <v>120</v>
      </c>
      <c r="G219" s="1281"/>
      <c r="H219" s="1281"/>
      <c r="I219" s="1281"/>
      <c r="J219" s="1281"/>
      <c r="K219" s="1281"/>
      <c r="L219" s="1281"/>
      <c r="M219" s="639">
        <v>120</v>
      </c>
      <c r="N219" s="1282"/>
      <c r="O219" s="1282"/>
      <c r="P219" s="1282"/>
      <c r="Q219" s="640"/>
      <c r="R219" s="1282"/>
      <c r="S219" s="1282"/>
      <c r="T219" s="1282"/>
      <c r="U219" s="1282"/>
      <c r="V219" s="1282"/>
      <c r="W219" s="1282"/>
      <c r="X219" s="1282"/>
      <c r="Y219" s="1282"/>
      <c r="Z219" s="1282"/>
      <c r="AA219" s="1282"/>
      <c r="AB219" s="1282"/>
      <c r="AC219" s="1282"/>
      <c r="AD219" s="1282"/>
      <c r="AE219" s="1282"/>
      <c r="AF219" s="640"/>
      <c r="AG219" s="1283"/>
      <c r="AH219" s="1283"/>
      <c r="AI219" s="1283"/>
      <c r="AJ219" s="1283"/>
      <c r="AK219" s="1283"/>
      <c r="AL219" s="1283"/>
    </row>
    <row r="220" spans="1:38" ht="12" customHeight="1">
      <c r="A220" s="552"/>
      <c r="B220" s="829"/>
      <c r="C220" s="6535"/>
      <c r="D220" s="6536"/>
      <c r="E220" s="1284"/>
      <c r="F220" s="523">
        <f t="shared" si="19"/>
        <v>0</v>
      </c>
      <c r="G220" s="1285"/>
      <c r="H220" s="1285"/>
      <c r="I220" s="1285"/>
      <c r="J220" s="1285"/>
      <c r="K220" s="1285"/>
      <c r="L220" s="1285"/>
      <c r="M220" s="639"/>
      <c r="N220" s="1286"/>
      <c r="O220" s="1286"/>
      <c r="P220" s="1286"/>
      <c r="Q220" s="640"/>
      <c r="R220" s="1286"/>
      <c r="S220" s="1286"/>
      <c r="T220" s="1286"/>
      <c r="U220" s="1286"/>
      <c r="V220" s="1286"/>
      <c r="W220" s="1286"/>
      <c r="X220" s="1286"/>
      <c r="Y220" s="1286"/>
      <c r="Z220" s="1286"/>
      <c r="AA220" s="1286"/>
      <c r="AB220" s="1286"/>
      <c r="AC220" s="1286"/>
      <c r="AD220" s="1286"/>
      <c r="AE220" s="1286"/>
      <c r="AF220" s="640"/>
      <c r="AG220" s="1287"/>
      <c r="AH220" s="1287"/>
      <c r="AI220" s="1287"/>
      <c r="AJ220" s="1287"/>
      <c r="AK220" s="1287"/>
      <c r="AL220" s="1287"/>
    </row>
    <row r="221" spans="1:38" ht="17.100000000000001" customHeight="1">
      <c r="A221" s="552"/>
      <c r="B221" s="829"/>
      <c r="C221" s="6537" t="s">
        <v>639</v>
      </c>
      <c r="D221" s="6537"/>
      <c r="E221" s="677">
        <f>SUM(E222)</f>
        <v>7801104</v>
      </c>
      <c r="F221" s="523">
        <f t="shared" si="19"/>
        <v>0</v>
      </c>
      <c r="G221" s="1285"/>
      <c r="H221" s="1285"/>
      <c r="I221" s="1285"/>
      <c r="J221" s="1285"/>
      <c r="K221" s="1285"/>
      <c r="L221" s="1285"/>
      <c r="M221" s="639"/>
      <c r="N221" s="1286"/>
      <c r="O221" s="1286"/>
      <c r="P221" s="1286"/>
      <c r="Q221" s="640"/>
      <c r="R221" s="1286"/>
      <c r="S221" s="1286"/>
      <c r="T221" s="1286"/>
      <c r="U221" s="1286"/>
      <c r="V221" s="1286"/>
      <c r="W221" s="1286"/>
      <c r="X221" s="1286"/>
      <c r="Y221" s="1286"/>
      <c r="Z221" s="1286"/>
      <c r="AA221" s="1286"/>
      <c r="AB221" s="1286"/>
      <c r="AC221" s="1286"/>
      <c r="AD221" s="1286"/>
      <c r="AE221" s="1286"/>
      <c r="AF221" s="640"/>
      <c r="AG221" s="1287"/>
      <c r="AH221" s="1287"/>
      <c r="AI221" s="1287"/>
      <c r="AJ221" s="1287"/>
      <c r="AK221" s="1287"/>
      <c r="AL221" s="1287"/>
    </row>
    <row r="222" spans="1:38" ht="17.100000000000001" customHeight="1">
      <c r="A222" s="552"/>
      <c r="B222" s="829"/>
      <c r="C222" s="6538" t="s">
        <v>640</v>
      </c>
      <c r="D222" s="6539"/>
      <c r="E222" s="1288">
        <f>SUM(E223:E223)</f>
        <v>7801104</v>
      </c>
      <c r="F222" s="523">
        <f t="shared" si="19"/>
        <v>0</v>
      </c>
      <c r="G222" s="1289"/>
      <c r="H222" s="1289"/>
      <c r="I222" s="1289"/>
      <c r="J222" s="1289"/>
      <c r="K222" s="1289"/>
      <c r="L222" s="1289"/>
      <c r="M222" s="639"/>
      <c r="N222" s="1290"/>
      <c r="O222" s="1290"/>
      <c r="P222" s="1290"/>
      <c r="Q222" s="640"/>
      <c r="R222" s="1290"/>
      <c r="S222" s="1290"/>
      <c r="T222" s="1290"/>
      <c r="U222" s="1290"/>
      <c r="V222" s="1290"/>
      <c r="W222" s="1290"/>
      <c r="X222" s="1290"/>
      <c r="Y222" s="1290"/>
      <c r="Z222" s="1290"/>
      <c r="AA222" s="1290"/>
      <c r="AB222" s="1290"/>
      <c r="AC222" s="1290"/>
      <c r="AD222" s="1290"/>
      <c r="AE222" s="1290"/>
      <c r="AF222" s="640"/>
      <c r="AG222" s="1291"/>
      <c r="AH222" s="1291"/>
      <c r="AI222" s="1291"/>
      <c r="AJ222" s="1291"/>
      <c r="AK222" s="1291"/>
      <c r="AL222" s="1291"/>
    </row>
    <row r="223" spans="1:38" ht="65.25" customHeight="1">
      <c r="A223" s="552"/>
      <c r="B223" s="829"/>
      <c r="C223" s="1292" t="s">
        <v>715</v>
      </c>
      <c r="D223" s="1293" t="s">
        <v>716</v>
      </c>
      <c r="E223" s="1294">
        <f t="shared" ref="E223" si="25">F223</f>
        <v>7801104</v>
      </c>
      <c r="F223" s="523">
        <f>SUM(G223:AJ223)</f>
        <v>7801104</v>
      </c>
      <c r="G223" s="1295"/>
      <c r="H223" s="1295"/>
      <c r="I223" s="1295"/>
      <c r="J223" s="1295"/>
      <c r="K223" s="1295"/>
      <c r="L223" s="1295"/>
      <c r="M223" s="639"/>
      <c r="N223" s="1296">
        <v>7801104</v>
      </c>
      <c r="O223" s="1296"/>
      <c r="P223" s="1296"/>
      <c r="Q223" s="640"/>
      <c r="R223" s="1296"/>
      <c r="S223" s="1296"/>
      <c r="T223" s="1296"/>
      <c r="U223" s="1296"/>
      <c r="V223" s="1296"/>
      <c r="W223" s="1296"/>
      <c r="X223" s="1296"/>
      <c r="Y223" s="1296"/>
      <c r="Z223" s="1296"/>
      <c r="AA223" s="1296"/>
      <c r="AB223" s="1296"/>
      <c r="AC223" s="1296"/>
      <c r="AD223" s="1296"/>
      <c r="AE223" s="1296"/>
      <c r="AF223" s="640"/>
      <c r="AG223" s="1297"/>
      <c r="AH223" s="1297"/>
      <c r="AI223" s="1297"/>
      <c r="AJ223" s="1297"/>
      <c r="AK223" s="1297"/>
      <c r="AL223" s="1297"/>
    </row>
    <row r="224" spans="1:38" ht="21" customHeight="1">
      <c r="A224" s="552"/>
      <c r="B224" s="571"/>
      <c r="C224" s="1119"/>
      <c r="D224" s="1298"/>
      <c r="E224" s="915"/>
      <c r="F224" s="523">
        <f t="shared" ref="F224:F287" si="26">SUM(G224:AJ224)</f>
        <v>0</v>
      </c>
      <c r="G224" s="1295"/>
      <c r="H224" s="1295"/>
      <c r="I224" s="1295"/>
      <c r="J224" s="1295"/>
      <c r="K224" s="1295"/>
      <c r="L224" s="1295"/>
      <c r="M224" s="639"/>
      <c r="N224" s="1296"/>
      <c r="O224" s="1296"/>
      <c r="P224" s="1296"/>
      <c r="Q224" s="640"/>
      <c r="R224" s="1296"/>
      <c r="S224" s="1296"/>
      <c r="T224" s="1296"/>
      <c r="U224" s="1296"/>
      <c r="V224" s="1296"/>
      <c r="W224" s="1296"/>
      <c r="X224" s="1296"/>
      <c r="Y224" s="1296"/>
      <c r="Z224" s="1296"/>
      <c r="AA224" s="1296"/>
      <c r="AB224" s="1296"/>
      <c r="AC224" s="1296"/>
      <c r="AD224" s="1296"/>
      <c r="AE224" s="1296"/>
      <c r="AF224" s="640"/>
      <c r="AG224" s="1297"/>
      <c r="AH224" s="1297"/>
      <c r="AI224" s="1297"/>
      <c r="AJ224" s="1297"/>
      <c r="AK224" s="1297"/>
      <c r="AL224" s="1297"/>
    </row>
    <row r="225" spans="1:38" ht="16.5" customHeight="1">
      <c r="A225" s="552"/>
      <c r="B225" s="678"/>
      <c r="C225" s="6540" t="s">
        <v>717</v>
      </c>
      <c r="D225" s="6541"/>
      <c r="E225" s="1294">
        <f>SUM(E226:E226)</f>
        <v>7801104</v>
      </c>
      <c r="F225" s="523">
        <f t="shared" si="26"/>
        <v>0</v>
      </c>
      <c r="G225" s="1295"/>
      <c r="H225" s="1295"/>
      <c r="I225" s="1295"/>
      <c r="J225" s="1295"/>
      <c r="K225" s="1295"/>
      <c r="L225" s="1295"/>
      <c r="M225" s="639"/>
      <c r="N225" s="1296"/>
      <c r="O225" s="1296"/>
      <c r="P225" s="1296"/>
      <c r="Q225" s="640"/>
      <c r="R225" s="1296"/>
      <c r="S225" s="1296"/>
      <c r="T225" s="1296"/>
      <c r="U225" s="1296"/>
      <c r="V225" s="1296"/>
      <c r="W225" s="1296"/>
      <c r="X225" s="1296"/>
      <c r="Y225" s="1296"/>
      <c r="Z225" s="1296"/>
      <c r="AA225" s="1296"/>
      <c r="AB225" s="1296"/>
      <c r="AC225" s="1296"/>
      <c r="AD225" s="1296"/>
      <c r="AE225" s="1296"/>
      <c r="AF225" s="640"/>
      <c r="AG225" s="1297"/>
      <c r="AH225" s="1297"/>
      <c r="AI225" s="1297"/>
      <c r="AJ225" s="1297"/>
      <c r="AK225" s="1297"/>
      <c r="AL225" s="1297"/>
    </row>
    <row r="226" spans="1:38" ht="65.25" customHeight="1" thickBot="1">
      <c r="A226" s="552"/>
      <c r="B226" s="829"/>
      <c r="C226" s="1299" t="s">
        <v>715</v>
      </c>
      <c r="D226" s="800" t="s">
        <v>716</v>
      </c>
      <c r="E226" s="685">
        <f t="shared" ref="E226" si="27">F226</f>
        <v>7801104</v>
      </c>
      <c r="F226" s="523">
        <f t="shared" si="26"/>
        <v>7801104</v>
      </c>
      <c r="G226" s="1295"/>
      <c r="H226" s="1295"/>
      <c r="I226" s="1295"/>
      <c r="J226" s="1295"/>
      <c r="K226" s="1295"/>
      <c r="L226" s="1295"/>
      <c r="M226" s="639"/>
      <c r="N226" s="1296">
        <v>7801104</v>
      </c>
      <c r="O226" s="1296"/>
      <c r="P226" s="1296"/>
      <c r="Q226" s="640"/>
      <c r="R226" s="1296"/>
      <c r="S226" s="1296"/>
      <c r="T226" s="1296"/>
      <c r="U226" s="1296"/>
      <c r="V226" s="1296"/>
      <c r="W226" s="1296"/>
      <c r="X226" s="1296"/>
      <c r="Y226" s="1296"/>
      <c r="Z226" s="1296"/>
      <c r="AA226" s="1296"/>
      <c r="AB226" s="1296"/>
      <c r="AC226" s="1296"/>
      <c r="AD226" s="1296"/>
      <c r="AE226" s="1296"/>
      <c r="AF226" s="640"/>
      <c r="AG226" s="1297"/>
      <c r="AH226" s="1297"/>
      <c r="AI226" s="1297"/>
      <c r="AJ226" s="1297"/>
      <c r="AK226" s="1297"/>
      <c r="AL226" s="1297"/>
    </row>
    <row r="227" spans="1:38" ht="17.100000000000001" customHeight="1" thickBot="1">
      <c r="A227" s="552"/>
      <c r="B227" s="803" t="s">
        <v>718</v>
      </c>
      <c r="C227" s="804"/>
      <c r="D227" s="805" t="s">
        <v>719</v>
      </c>
      <c r="E227" s="806">
        <f>E228</f>
        <v>4274668</v>
      </c>
      <c r="F227" s="523">
        <f t="shared" si="26"/>
        <v>0</v>
      </c>
      <c r="G227" s="1062"/>
      <c r="H227" s="1062"/>
      <c r="I227" s="1062"/>
      <c r="J227" s="1062"/>
      <c r="K227" s="1062"/>
      <c r="L227" s="1062"/>
      <c r="M227" s="639"/>
      <c r="N227" s="1065"/>
      <c r="O227" s="1065"/>
      <c r="P227" s="1065"/>
      <c r="Q227" s="640"/>
      <c r="R227" s="1065"/>
      <c r="S227" s="1065"/>
      <c r="T227" s="1065"/>
      <c r="U227" s="1065"/>
      <c r="V227" s="1065"/>
      <c r="W227" s="1065"/>
      <c r="X227" s="1065"/>
      <c r="Y227" s="1065"/>
      <c r="Z227" s="1065"/>
      <c r="AA227" s="1065"/>
      <c r="AB227" s="1065"/>
      <c r="AC227" s="1065"/>
      <c r="AD227" s="1065"/>
      <c r="AE227" s="1065"/>
      <c r="AF227" s="640"/>
      <c r="AG227" s="1111"/>
      <c r="AH227" s="1111"/>
      <c r="AI227" s="1111"/>
      <c r="AJ227" s="1111"/>
      <c r="AK227" s="1111"/>
      <c r="AL227" s="1111"/>
    </row>
    <row r="228" spans="1:38" ht="17.100000000000001" customHeight="1">
      <c r="A228" s="552"/>
      <c r="B228" s="1112"/>
      <c r="C228" s="6504" t="s">
        <v>582</v>
      </c>
      <c r="D228" s="6504"/>
      <c r="E228" s="677">
        <f>E229</f>
        <v>4274668</v>
      </c>
      <c r="F228" s="523">
        <f t="shared" si="26"/>
        <v>0</v>
      </c>
      <c r="G228" s="1062"/>
      <c r="H228" s="1062"/>
      <c r="I228" s="1062"/>
      <c r="J228" s="1062"/>
      <c r="K228" s="1062"/>
      <c r="L228" s="1062"/>
      <c r="M228" s="639"/>
      <c r="N228" s="1065"/>
      <c r="O228" s="1065"/>
      <c r="P228" s="1065"/>
      <c r="Q228" s="640"/>
      <c r="R228" s="1065"/>
      <c r="S228" s="1065"/>
      <c r="T228" s="1065"/>
      <c r="U228" s="1065"/>
      <c r="V228" s="1065"/>
      <c r="W228" s="1065"/>
      <c r="X228" s="1065"/>
      <c r="Y228" s="1065"/>
      <c r="Z228" s="1065"/>
      <c r="AA228" s="1065"/>
      <c r="AB228" s="1065"/>
      <c r="AC228" s="1065"/>
      <c r="AD228" s="1065"/>
      <c r="AE228" s="1065"/>
      <c r="AF228" s="640"/>
      <c r="AG228" s="1111"/>
      <c r="AH228" s="1111"/>
      <c r="AI228" s="1111"/>
      <c r="AJ228" s="1111"/>
      <c r="AK228" s="1111"/>
      <c r="AL228" s="1111"/>
    </row>
    <row r="229" spans="1:38" ht="17.100000000000001" customHeight="1">
      <c r="A229" s="552"/>
      <c r="B229" s="743"/>
      <c r="C229" s="6534" t="s">
        <v>646</v>
      </c>
      <c r="D229" s="6534"/>
      <c r="E229" s="1115">
        <f>SUM(E230:E230)</f>
        <v>4274668</v>
      </c>
      <c r="F229" s="523">
        <f t="shared" si="26"/>
        <v>0</v>
      </c>
      <c r="G229" s="1062"/>
      <c r="H229" s="1062"/>
      <c r="I229" s="1062"/>
      <c r="J229" s="1062"/>
      <c r="K229" s="1062"/>
      <c r="L229" s="1062"/>
      <c r="M229" s="639"/>
      <c r="N229" s="1065"/>
      <c r="O229" s="1065"/>
      <c r="P229" s="1065"/>
      <c r="Q229" s="640"/>
      <c r="R229" s="1065"/>
      <c r="S229" s="1065"/>
      <c r="T229" s="1065"/>
      <c r="U229" s="1065"/>
      <c r="V229" s="1065"/>
      <c r="W229" s="1065"/>
      <c r="X229" s="1065"/>
      <c r="Y229" s="1065"/>
      <c r="Z229" s="1065"/>
      <c r="AA229" s="1065"/>
      <c r="AB229" s="1065"/>
      <c r="AC229" s="1065"/>
      <c r="AD229" s="1065"/>
      <c r="AE229" s="1065"/>
      <c r="AF229" s="640"/>
      <c r="AG229" s="1111"/>
      <c r="AH229" s="1111"/>
      <c r="AI229" s="1111"/>
      <c r="AJ229" s="1111"/>
      <c r="AK229" s="1111"/>
      <c r="AL229" s="1111"/>
    </row>
    <row r="230" spans="1:38" ht="66" customHeight="1" thickBot="1">
      <c r="A230" s="552"/>
      <c r="B230" s="743"/>
      <c r="C230" s="1300" t="s">
        <v>720</v>
      </c>
      <c r="D230" s="1301" t="s">
        <v>695</v>
      </c>
      <c r="E230" s="1302">
        <f>F230</f>
        <v>4274668</v>
      </c>
      <c r="F230" s="523">
        <f t="shared" si="26"/>
        <v>4274668</v>
      </c>
      <c r="G230" s="1062"/>
      <c r="H230" s="1062"/>
      <c r="I230" s="1062"/>
      <c r="J230" s="1062"/>
      <c r="K230" s="1062"/>
      <c r="L230" s="1062">
        <v>4274668</v>
      </c>
      <c r="M230" s="1303"/>
      <c r="N230" s="1071"/>
      <c r="O230" s="1071"/>
      <c r="P230" s="1071"/>
      <c r="Q230" s="1304"/>
      <c r="R230" s="1071"/>
      <c r="S230" s="1071"/>
      <c r="T230" s="1071"/>
      <c r="U230" s="1071"/>
      <c r="V230" s="1071"/>
      <c r="W230" s="1071"/>
      <c r="X230" s="1071"/>
      <c r="Y230" s="1071"/>
      <c r="Z230" s="1071"/>
      <c r="AA230" s="1071"/>
      <c r="AB230" s="1071"/>
      <c r="AC230" s="1071"/>
      <c r="AD230" s="1071"/>
      <c r="AE230" s="1071"/>
      <c r="AF230" s="1304"/>
      <c r="AG230" s="1305"/>
      <c r="AH230" s="1305"/>
      <c r="AI230" s="1305"/>
      <c r="AJ230" s="1305"/>
      <c r="AK230" s="1305"/>
      <c r="AL230" s="1305"/>
    </row>
    <row r="231" spans="1:38" ht="17.100000000000001" customHeight="1" thickBot="1">
      <c r="A231" s="546" t="s">
        <v>279</v>
      </c>
      <c r="B231" s="916"/>
      <c r="C231" s="917"/>
      <c r="D231" s="918" t="s">
        <v>721</v>
      </c>
      <c r="E231" s="919">
        <f>SUM(E232,E249,E255,E266,E272,E326,E318,E322)</f>
        <v>1361176436</v>
      </c>
      <c r="F231" s="523">
        <f t="shared" si="26"/>
        <v>0</v>
      </c>
      <c r="G231" s="1068"/>
      <c r="H231" s="1068"/>
      <c r="I231" s="1068"/>
      <c r="J231" s="1068"/>
      <c r="K231" s="1068"/>
      <c r="L231" s="1068"/>
      <c r="M231" s="1303"/>
      <c r="N231" s="1071"/>
      <c r="O231" s="1071"/>
      <c r="P231" s="1071"/>
      <c r="Q231" s="1304"/>
      <c r="R231" s="1071"/>
      <c r="S231" s="1071"/>
      <c r="T231" s="1071"/>
      <c r="U231" s="1071"/>
      <c r="V231" s="1071"/>
      <c r="W231" s="1071"/>
      <c r="X231" s="1071"/>
      <c r="Y231" s="1071"/>
      <c r="Z231" s="1071"/>
      <c r="AA231" s="1071"/>
      <c r="AB231" s="1071"/>
      <c r="AC231" s="1071"/>
      <c r="AD231" s="1071"/>
      <c r="AE231" s="1071"/>
      <c r="AF231" s="1304"/>
      <c r="AG231" s="1305"/>
      <c r="AH231" s="1305"/>
      <c r="AI231" s="1305"/>
      <c r="AJ231" s="1305"/>
      <c r="AK231" s="1305"/>
      <c r="AL231" s="1305"/>
    </row>
    <row r="232" spans="1:38" ht="17.100000000000001" customHeight="1" thickBot="1">
      <c r="A232" s="920"/>
      <c r="B232" s="803" t="s">
        <v>288</v>
      </c>
      <c r="C232" s="804"/>
      <c r="D232" s="805" t="s">
        <v>47</v>
      </c>
      <c r="E232" s="806">
        <f>SUM(E233,E245)</f>
        <v>193920648</v>
      </c>
      <c r="F232" s="523">
        <f t="shared" si="26"/>
        <v>0</v>
      </c>
      <c r="G232" s="1068"/>
      <c r="H232" s="1068"/>
      <c r="I232" s="1068"/>
      <c r="J232" s="1068"/>
      <c r="K232" s="1068"/>
      <c r="L232" s="1068"/>
      <c r="M232" s="1303"/>
      <c r="N232" s="1071"/>
      <c r="O232" s="1071"/>
      <c r="P232" s="1071"/>
      <c r="Q232" s="1304"/>
      <c r="R232" s="1071"/>
      <c r="S232" s="1071"/>
      <c r="T232" s="1071"/>
      <c r="U232" s="1071"/>
      <c r="V232" s="1071"/>
      <c r="W232" s="1071"/>
      <c r="X232" s="1071"/>
      <c r="Y232" s="1071"/>
      <c r="Z232" s="1071"/>
      <c r="AA232" s="1071"/>
      <c r="AB232" s="1071"/>
      <c r="AC232" s="1071"/>
      <c r="AD232" s="1071"/>
      <c r="AE232" s="1071"/>
      <c r="AF232" s="1304"/>
      <c r="AG232" s="1305"/>
      <c r="AH232" s="1305"/>
      <c r="AI232" s="1305"/>
      <c r="AJ232" s="1305"/>
      <c r="AK232" s="1305"/>
      <c r="AL232" s="1305"/>
    </row>
    <row r="233" spans="1:38" ht="17.100000000000001" customHeight="1">
      <c r="A233" s="552"/>
      <c r="B233" s="676"/>
      <c r="C233" s="6554" t="s">
        <v>582</v>
      </c>
      <c r="D233" s="6513"/>
      <c r="E233" s="677">
        <f>SUM(E234,E241)</f>
        <v>192420648</v>
      </c>
      <c r="F233" s="523">
        <f t="shared" si="26"/>
        <v>0</v>
      </c>
      <c r="G233" s="1068"/>
      <c r="H233" s="1068"/>
      <c r="I233" s="1068"/>
      <c r="J233" s="1068"/>
      <c r="K233" s="1068"/>
      <c r="L233" s="1068"/>
      <c r="M233" s="1303"/>
      <c r="N233" s="1071"/>
      <c r="O233" s="1071"/>
      <c r="P233" s="1071"/>
      <c r="Q233" s="1304"/>
      <c r="R233" s="1071"/>
      <c r="S233" s="1071"/>
      <c r="T233" s="1071"/>
      <c r="U233" s="1071"/>
      <c r="V233" s="1071"/>
      <c r="W233" s="1071"/>
      <c r="X233" s="1071"/>
      <c r="Y233" s="1071"/>
      <c r="Z233" s="1071"/>
      <c r="AA233" s="1071"/>
      <c r="AB233" s="1071"/>
      <c r="AC233" s="1071"/>
      <c r="AD233" s="1071"/>
      <c r="AE233" s="1071"/>
      <c r="AF233" s="1304"/>
      <c r="AG233" s="1305"/>
      <c r="AH233" s="1305"/>
      <c r="AI233" s="1305"/>
      <c r="AJ233" s="1305"/>
      <c r="AK233" s="1305"/>
      <c r="AL233" s="1305"/>
    </row>
    <row r="234" spans="1:38" ht="17.100000000000001" customHeight="1">
      <c r="A234" s="552"/>
      <c r="B234" s="678"/>
      <c r="C234" s="6555" t="s">
        <v>583</v>
      </c>
      <c r="D234" s="6556"/>
      <c r="E234" s="1288">
        <f>SUM(E235)</f>
        <v>21778323</v>
      </c>
      <c r="F234" s="523">
        <f t="shared" si="26"/>
        <v>0</v>
      </c>
      <c r="G234" s="1289"/>
      <c r="H234" s="1289"/>
      <c r="I234" s="1289"/>
      <c r="J234" s="1289"/>
      <c r="K234" s="1289"/>
      <c r="L234" s="1289"/>
      <c r="M234" s="639"/>
      <c r="N234" s="1290"/>
      <c r="O234" s="1290"/>
      <c r="P234" s="1290"/>
      <c r="Q234" s="640"/>
      <c r="R234" s="1290"/>
      <c r="S234" s="1290"/>
      <c r="T234" s="1290"/>
      <c r="U234" s="1290"/>
      <c r="V234" s="1290"/>
      <c r="W234" s="1290"/>
      <c r="X234" s="1290"/>
      <c r="Y234" s="1290"/>
      <c r="Z234" s="1290"/>
      <c r="AA234" s="1290"/>
      <c r="AB234" s="1290"/>
      <c r="AC234" s="1290"/>
      <c r="AD234" s="1290"/>
      <c r="AE234" s="1290"/>
      <c r="AF234" s="640"/>
      <c r="AG234" s="1291"/>
      <c r="AH234" s="1291"/>
      <c r="AI234" s="1291"/>
      <c r="AJ234" s="1291"/>
      <c r="AK234" s="1291"/>
      <c r="AL234" s="1291"/>
    </row>
    <row r="235" spans="1:38" ht="17.100000000000001" customHeight="1">
      <c r="A235" s="552"/>
      <c r="B235" s="678"/>
      <c r="C235" s="6557" t="s">
        <v>597</v>
      </c>
      <c r="D235" s="6558"/>
      <c r="E235" s="867">
        <f>SUM(E236:E239)</f>
        <v>21778323</v>
      </c>
      <c r="F235" s="523">
        <f t="shared" si="26"/>
        <v>0</v>
      </c>
      <c r="G235" s="1289"/>
      <c r="H235" s="1289"/>
      <c r="I235" s="1289"/>
      <c r="J235" s="1289"/>
      <c r="K235" s="1289"/>
      <c r="L235" s="1289"/>
      <c r="M235" s="1306"/>
      <c r="N235" s="1290"/>
      <c r="O235" s="1290"/>
      <c r="P235" s="1290"/>
      <c r="Q235" s="1307"/>
      <c r="R235" s="1290"/>
      <c r="S235" s="1290"/>
      <c r="T235" s="1290"/>
      <c r="U235" s="1290"/>
      <c r="V235" s="1290"/>
      <c r="W235" s="1290"/>
      <c r="X235" s="1290"/>
      <c r="Y235" s="1290"/>
      <c r="Z235" s="1290"/>
      <c r="AA235" s="1290"/>
      <c r="AB235" s="1290"/>
      <c r="AC235" s="1290"/>
      <c r="AD235" s="1290"/>
      <c r="AE235" s="1290"/>
      <c r="AF235" s="1307"/>
      <c r="AG235" s="1291"/>
      <c r="AH235" s="1291"/>
      <c r="AI235" s="1291"/>
      <c r="AJ235" s="1291"/>
      <c r="AK235" s="1291"/>
      <c r="AL235" s="1291"/>
    </row>
    <row r="236" spans="1:38" ht="17.100000000000001" customHeight="1">
      <c r="A236" s="552"/>
      <c r="B236" s="678"/>
      <c r="C236" s="1308" t="s">
        <v>604</v>
      </c>
      <c r="D236" s="1309" t="s">
        <v>605</v>
      </c>
      <c r="E236" s="685">
        <f>F236</f>
        <v>10000</v>
      </c>
      <c r="F236" s="523">
        <f t="shared" si="26"/>
        <v>10000</v>
      </c>
      <c r="G236" s="1289"/>
      <c r="H236" s="1289"/>
      <c r="I236" s="1289"/>
      <c r="J236" s="1289"/>
      <c r="K236" s="1289"/>
      <c r="L236" s="1289"/>
      <c r="M236" s="1310"/>
      <c r="N236" s="1290"/>
      <c r="O236" s="1290"/>
      <c r="P236" s="1290"/>
      <c r="Q236" s="1311"/>
      <c r="R236" s="1290"/>
      <c r="S236" s="1290"/>
      <c r="T236" s="1290"/>
      <c r="U236" s="1290"/>
      <c r="V236" s="1290"/>
      <c r="W236" s="1290"/>
      <c r="X236" s="1290"/>
      <c r="Y236" s="1290">
        <v>10000</v>
      </c>
      <c r="Z236" s="1290"/>
      <c r="AA236" s="1290"/>
      <c r="AB236" s="1290"/>
      <c r="AC236" s="1290"/>
      <c r="AD236" s="1290"/>
      <c r="AE236" s="1290"/>
      <c r="AF236" s="1311"/>
      <c r="AG236" s="1291"/>
      <c r="AH236" s="1291"/>
      <c r="AI236" s="1291"/>
      <c r="AJ236" s="1291"/>
      <c r="AK236" s="1291"/>
      <c r="AL236" s="1291"/>
    </row>
    <row r="237" spans="1:38" ht="16.5" customHeight="1">
      <c r="A237" s="552"/>
      <c r="B237" s="678"/>
      <c r="C237" s="1312" t="s">
        <v>606</v>
      </c>
      <c r="D237" s="1313" t="s">
        <v>607</v>
      </c>
      <c r="E237" s="1314">
        <f>F237</f>
        <v>21717323</v>
      </c>
      <c r="F237" s="523">
        <f t="shared" si="26"/>
        <v>21717323</v>
      </c>
      <c r="G237" s="1315"/>
      <c r="H237" s="1315"/>
      <c r="I237" s="1315"/>
      <c r="J237" s="1315"/>
      <c r="K237" s="1315"/>
      <c r="L237" s="1315"/>
      <c r="M237" s="639"/>
      <c r="N237" s="1316"/>
      <c r="O237" s="1316"/>
      <c r="P237" s="1316"/>
      <c r="Q237" s="1307"/>
      <c r="R237" s="1316"/>
      <c r="S237" s="1316"/>
      <c r="T237" s="1316"/>
      <c r="U237" s="1316"/>
      <c r="V237" s="1316"/>
      <c r="W237" s="1316"/>
      <c r="X237" s="1316"/>
      <c r="Y237" s="1316">
        <v>21717323</v>
      </c>
      <c r="Z237" s="1316"/>
      <c r="AA237" s="1316"/>
      <c r="AB237" s="1316"/>
      <c r="AC237" s="1316"/>
      <c r="AD237" s="1316"/>
      <c r="AE237" s="1316"/>
      <c r="AF237" s="1307"/>
      <c r="AG237" s="1317"/>
      <c r="AH237" s="1317"/>
      <c r="AI237" s="1317"/>
      <c r="AJ237" s="1317"/>
      <c r="AK237" s="1317"/>
      <c r="AL237" s="1317"/>
    </row>
    <row r="238" spans="1:38" ht="17.100000000000001" customHeight="1">
      <c r="A238" s="552"/>
      <c r="B238" s="678"/>
      <c r="C238" s="1318" t="s">
        <v>614</v>
      </c>
      <c r="D238" s="696" t="s">
        <v>615</v>
      </c>
      <c r="E238" s="1314">
        <f t="shared" ref="E238:E239" si="28">F238</f>
        <v>40000</v>
      </c>
      <c r="F238" s="523">
        <f t="shared" si="26"/>
        <v>40000</v>
      </c>
      <c r="G238" s="1315"/>
      <c r="H238" s="1315"/>
      <c r="I238" s="1315"/>
      <c r="J238" s="1315"/>
      <c r="K238" s="1315"/>
      <c r="L238" s="1315"/>
      <c r="M238" s="639"/>
      <c r="N238" s="1316"/>
      <c r="O238" s="1316"/>
      <c r="P238" s="1316"/>
      <c r="Q238" s="1307"/>
      <c r="R238" s="1316"/>
      <c r="S238" s="1316"/>
      <c r="T238" s="1316"/>
      <c r="U238" s="1316"/>
      <c r="V238" s="1316"/>
      <c r="W238" s="1316"/>
      <c r="X238" s="1316"/>
      <c r="Y238" s="1316">
        <v>40000</v>
      </c>
      <c r="Z238" s="1316"/>
      <c r="AA238" s="1316"/>
      <c r="AB238" s="1316"/>
      <c r="AC238" s="1316"/>
      <c r="AD238" s="1316"/>
      <c r="AE238" s="1316"/>
      <c r="AF238" s="1307"/>
      <c r="AG238" s="1317"/>
      <c r="AH238" s="1317"/>
      <c r="AI238" s="1317"/>
      <c r="AJ238" s="1317"/>
      <c r="AK238" s="1317"/>
      <c r="AL238" s="1317"/>
    </row>
    <row r="239" spans="1:38" ht="18" customHeight="1">
      <c r="A239" s="552"/>
      <c r="B239" s="678"/>
      <c r="C239" s="1319" t="s">
        <v>632</v>
      </c>
      <c r="D239" s="1320" t="s">
        <v>687</v>
      </c>
      <c r="E239" s="1321">
        <f t="shared" si="28"/>
        <v>11000</v>
      </c>
      <c r="F239" s="523">
        <f t="shared" si="26"/>
        <v>11000</v>
      </c>
      <c r="G239" s="1322"/>
      <c r="H239" s="1322"/>
      <c r="I239" s="1322"/>
      <c r="J239" s="1322"/>
      <c r="K239" s="1322"/>
      <c r="L239" s="1322"/>
      <c r="M239" s="639"/>
      <c r="N239" s="1323"/>
      <c r="O239" s="1323"/>
      <c r="P239" s="1323"/>
      <c r="Q239" s="1307"/>
      <c r="R239" s="1323"/>
      <c r="S239" s="1323"/>
      <c r="T239" s="1323"/>
      <c r="U239" s="1323"/>
      <c r="V239" s="1323"/>
      <c r="W239" s="1323"/>
      <c r="X239" s="1323"/>
      <c r="Y239" s="1323">
        <v>11000</v>
      </c>
      <c r="Z239" s="1323"/>
      <c r="AA239" s="1323"/>
      <c r="AB239" s="1323"/>
      <c r="AC239" s="1323"/>
      <c r="AD239" s="1323"/>
      <c r="AE239" s="1323"/>
      <c r="AF239" s="1307"/>
      <c r="AG239" s="1324"/>
      <c r="AH239" s="1324"/>
      <c r="AI239" s="1324"/>
      <c r="AJ239" s="1324"/>
      <c r="AK239" s="1324"/>
      <c r="AL239" s="1324"/>
    </row>
    <row r="240" spans="1:38" ht="12.75" customHeight="1">
      <c r="A240" s="552"/>
      <c r="B240" s="678"/>
      <c r="C240" s="1325"/>
      <c r="D240" s="1326"/>
      <c r="E240" s="1321"/>
      <c r="F240" s="523">
        <f t="shared" si="26"/>
        <v>0</v>
      </c>
      <c r="G240" s="1322"/>
      <c r="H240" s="1322"/>
      <c r="I240" s="1322"/>
      <c r="J240" s="1322"/>
      <c r="K240" s="1322"/>
      <c r="L240" s="1322"/>
      <c r="M240" s="639"/>
      <c r="N240" s="1323"/>
      <c r="O240" s="1323"/>
      <c r="P240" s="1323"/>
      <c r="Q240" s="1307"/>
      <c r="R240" s="1323"/>
      <c r="S240" s="1323"/>
      <c r="T240" s="1323"/>
      <c r="U240" s="1323"/>
      <c r="V240" s="1323"/>
      <c r="W240" s="1323"/>
      <c r="X240" s="1323"/>
      <c r="Y240" s="1323"/>
      <c r="Z240" s="1323"/>
      <c r="AA240" s="1323"/>
      <c r="AB240" s="1323"/>
      <c r="AC240" s="1323"/>
      <c r="AD240" s="1323"/>
      <c r="AE240" s="1323"/>
      <c r="AF240" s="1307"/>
      <c r="AG240" s="1324"/>
      <c r="AH240" s="1324"/>
      <c r="AI240" s="1324"/>
      <c r="AJ240" s="1324"/>
      <c r="AK240" s="1324"/>
      <c r="AL240" s="1324"/>
    </row>
    <row r="241" spans="1:38" ht="17.100000000000001" customHeight="1">
      <c r="A241" s="552"/>
      <c r="B241" s="678"/>
      <c r="C241" s="6559" t="s">
        <v>676</v>
      </c>
      <c r="D241" s="6560"/>
      <c r="E241" s="685">
        <f>SUM(E242:E243)</f>
        <v>170642325</v>
      </c>
      <c r="F241" s="523">
        <f t="shared" si="26"/>
        <v>0</v>
      </c>
      <c r="G241" s="1322"/>
      <c r="H241" s="1322"/>
      <c r="I241" s="1322"/>
      <c r="J241" s="1322"/>
      <c r="K241" s="1322"/>
      <c r="L241" s="1322"/>
      <c r="M241" s="639"/>
      <c r="N241" s="1323"/>
      <c r="O241" s="1323"/>
      <c r="P241" s="1323"/>
      <c r="Q241" s="1307"/>
      <c r="R241" s="1323"/>
      <c r="S241" s="1323"/>
      <c r="T241" s="1323"/>
      <c r="U241" s="1323"/>
      <c r="V241" s="1323"/>
      <c r="W241" s="1323"/>
      <c r="X241" s="1323"/>
      <c r="Y241" s="1323"/>
      <c r="Z241" s="1323"/>
      <c r="AA241" s="1323"/>
      <c r="AB241" s="1323"/>
      <c r="AC241" s="1323"/>
      <c r="AD241" s="1323"/>
      <c r="AE241" s="1323"/>
      <c r="AF241" s="1307"/>
      <c r="AG241" s="1324"/>
      <c r="AH241" s="1324"/>
      <c r="AI241" s="1324"/>
      <c r="AJ241" s="1324"/>
      <c r="AK241" s="1324"/>
      <c r="AL241" s="1324"/>
    </row>
    <row r="242" spans="1:38" ht="42.75" customHeight="1">
      <c r="A242" s="552"/>
      <c r="B242" s="678"/>
      <c r="C242" s="1327" t="s">
        <v>52</v>
      </c>
      <c r="D242" s="1328" t="s">
        <v>722</v>
      </c>
      <c r="E242" s="685">
        <f t="shared" ref="E242:E243" si="29">F242</f>
        <v>220818</v>
      </c>
      <c r="F242" s="523">
        <f t="shared" si="26"/>
        <v>220818</v>
      </c>
      <c r="G242" s="1322"/>
      <c r="H242" s="1322"/>
      <c r="I242" s="1322"/>
      <c r="J242" s="1322"/>
      <c r="K242" s="1322"/>
      <c r="L242" s="1322"/>
      <c r="M242" s="639"/>
      <c r="N242" s="1323"/>
      <c r="O242" s="1323"/>
      <c r="P242" s="1323"/>
      <c r="Q242" s="1307"/>
      <c r="R242" s="1323"/>
      <c r="S242" s="1323"/>
      <c r="T242" s="1323"/>
      <c r="U242" s="1323"/>
      <c r="V242" s="1323"/>
      <c r="W242" s="1323"/>
      <c r="X242" s="1323"/>
      <c r="Y242" s="1323">
        <v>220818</v>
      </c>
      <c r="Z242" s="1323"/>
      <c r="AA242" s="1323"/>
      <c r="AB242" s="1323"/>
      <c r="AC242" s="1323"/>
      <c r="AD242" s="1323"/>
      <c r="AE242" s="1323"/>
      <c r="AF242" s="1307"/>
      <c r="AG242" s="1324"/>
      <c r="AH242" s="1324"/>
      <c r="AI242" s="1324"/>
      <c r="AJ242" s="1324"/>
      <c r="AK242" s="1324"/>
      <c r="AL242" s="1324"/>
    </row>
    <row r="243" spans="1:38" ht="40.5" customHeight="1">
      <c r="A243" s="552"/>
      <c r="B243" s="678"/>
      <c r="C243" s="1329" t="s">
        <v>723</v>
      </c>
      <c r="D243" s="1330" t="s">
        <v>724</v>
      </c>
      <c r="E243" s="685">
        <f t="shared" si="29"/>
        <v>170421507</v>
      </c>
      <c r="F243" s="523">
        <f t="shared" si="26"/>
        <v>170421507</v>
      </c>
      <c r="G243" s="1322"/>
      <c r="H243" s="1322"/>
      <c r="I243" s="1322"/>
      <c r="J243" s="1322"/>
      <c r="K243" s="1322"/>
      <c r="L243" s="1322"/>
      <c r="M243" s="1331"/>
      <c r="N243" s="1323"/>
      <c r="O243" s="1323"/>
      <c r="P243" s="1323"/>
      <c r="Q243" s="1332"/>
      <c r="R243" s="1323"/>
      <c r="S243" s="1323"/>
      <c r="T243" s="1323"/>
      <c r="U243" s="1323"/>
      <c r="V243" s="1323"/>
      <c r="W243" s="1323"/>
      <c r="X243" s="1323"/>
      <c r="Y243" s="1323">
        <v>170421507</v>
      </c>
      <c r="Z243" s="1323"/>
      <c r="AA243" s="1323"/>
      <c r="AB243" s="1323"/>
      <c r="AC243" s="1323"/>
      <c r="AD243" s="1323"/>
      <c r="AE243" s="1323"/>
      <c r="AF243" s="1332"/>
      <c r="AG243" s="1324"/>
      <c r="AH243" s="1324"/>
      <c r="AI243" s="1324"/>
      <c r="AJ243" s="1324"/>
      <c r="AK243" s="1324"/>
      <c r="AL243" s="1324"/>
    </row>
    <row r="244" spans="1:38" ht="12.75" customHeight="1">
      <c r="A244" s="552"/>
      <c r="B244" s="678"/>
      <c r="C244" s="1333"/>
      <c r="D244" s="1334"/>
      <c r="E244" s="1335"/>
      <c r="F244" s="523">
        <f t="shared" si="26"/>
        <v>0</v>
      </c>
      <c r="G244" s="1336"/>
      <c r="H244" s="1336"/>
      <c r="I244" s="1336"/>
      <c r="J244" s="1336"/>
      <c r="K244" s="1336"/>
      <c r="L244" s="1336"/>
      <c r="M244" s="639"/>
      <c r="N244" s="1337"/>
      <c r="O244" s="1337"/>
      <c r="P244" s="1337"/>
      <c r="Q244" s="1307"/>
      <c r="R244" s="1337"/>
      <c r="S244" s="1337"/>
      <c r="T244" s="1337"/>
      <c r="U244" s="1337"/>
      <c r="V244" s="1337"/>
      <c r="W244" s="1337"/>
      <c r="X244" s="1337"/>
      <c r="Y244" s="1337"/>
      <c r="Z244" s="1337"/>
      <c r="AA244" s="1337"/>
      <c r="AB244" s="1337"/>
      <c r="AC244" s="1337"/>
      <c r="AD244" s="1337"/>
      <c r="AE244" s="1337"/>
      <c r="AF244" s="1307"/>
      <c r="AG244" s="1338"/>
      <c r="AH244" s="1338"/>
      <c r="AI244" s="1338"/>
      <c r="AJ244" s="1338"/>
      <c r="AK244" s="1338"/>
      <c r="AL244" s="1338"/>
    </row>
    <row r="245" spans="1:38" ht="17.100000000000001" customHeight="1">
      <c r="A245" s="552"/>
      <c r="B245" s="678"/>
      <c r="C245" s="6561" t="s">
        <v>639</v>
      </c>
      <c r="D245" s="6562"/>
      <c r="E245" s="1339">
        <f>SUM(E246)</f>
        <v>1500000</v>
      </c>
      <c r="F245" s="523">
        <f t="shared" si="26"/>
        <v>0</v>
      </c>
      <c r="G245" s="1340"/>
      <c r="H245" s="1340"/>
      <c r="I245" s="1340"/>
      <c r="J245" s="1340"/>
      <c r="K245" s="1340"/>
      <c r="L245" s="1340"/>
      <c r="M245" s="639"/>
      <c r="N245" s="1341"/>
      <c r="O245" s="1341"/>
      <c r="P245" s="1341"/>
      <c r="Q245" s="1307"/>
      <c r="R245" s="1341"/>
      <c r="S245" s="1341"/>
      <c r="T245" s="1341"/>
      <c r="U245" s="1341"/>
      <c r="V245" s="1341"/>
      <c r="W245" s="1341"/>
      <c r="X245" s="1341"/>
      <c r="Y245" s="1341"/>
      <c r="Z245" s="1341"/>
      <c r="AA245" s="1341"/>
      <c r="AB245" s="1341"/>
      <c r="AC245" s="1341"/>
      <c r="AD245" s="1341"/>
      <c r="AE245" s="1341"/>
      <c r="AF245" s="1307"/>
      <c r="AG245" s="1342"/>
      <c r="AH245" s="1342"/>
      <c r="AI245" s="1342"/>
      <c r="AJ245" s="1342"/>
      <c r="AK245" s="1342"/>
      <c r="AL245" s="1342"/>
    </row>
    <row r="246" spans="1:38" ht="17.100000000000001" customHeight="1">
      <c r="A246" s="552"/>
      <c r="B246" s="678"/>
      <c r="C246" s="6547" t="s">
        <v>640</v>
      </c>
      <c r="D246" s="6548"/>
      <c r="E246" s="1343">
        <f>SUM(E247:E248)</f>
        <v>1500000</v>
      </c>
      <c r="F246" s="523">
        <f t="shared" si="26"/>
        <v>0</v>
      </c>
      <c r="G246" s="1344"/>
      <c r="H246" s="1344"/>
      <c r="I246" s="1344"/>
      <c r="J246" s="1344"/>
      <c r="K246" s="1344"/>
      <c r="L246" s="1344"/>
      <c r="M246" s="639"/>
      <c r="N246" s="1345"/>
      <c r="O246" s="1345"/>
      <c r="P246" s="1345"/>
      <c r="Q246" s="1307"/>
      <c r="R246" s="1345"/>
      <c r="S246" s="1345"/>
      <c r="T246" s="1345"/>
      <c r="U246" s="1345"/>
      <c r="V246" s="1345"/>
      <c r="W246" s="1345"/>
      <c r="X246" s="1345"/>
      <c r="Y246" s="1345"/>
      <c r="Z246" s="1345"/>
      <c r="AA246" s="1345"/>
      <c r="AB246" s="1345"/>
      <c r="AC246" s="1345"/>
      <c r="AD246" s="1345"/>
      <c r="AE246" s="1345"/>
      <c r="AF246" s="1307"/>
      <c r="AG246" s="1346"/>
      <c r="AH246" s="1346"/>
      <c r="AI246" s="1346"/>
      <c r="AJ246" s="1346"/>
      <c r="AK246" s="1346"/>
      <c r="AL246" s="1346"/>
    </row>
    <row r="247" spans="1:38" ht="17.100000000000001" customHeight="1">
      <c r="A247" s="552"/>
      <c r="B247" s="678"/>
      <c r="C247" s="1347" t="s">
        <v>641</v>
      </c>
      <c r="D247" s="1348" t="s">
        <v>642</v>
      </c>
      <c r="E247" s="1349"/>
      <c r="F247" s="523">
        <f t="shared" si="26"/>
        <v>0</v>
      </c>
      <c r="G247" s="1350"/>
      <c r="H247" s="1350"/>
      <c r="I247" s="1350"/>
      <c r="J247" s="1350"/>
      <c r="K247" s="1350"/>
      <c r="L247" s="1350"/>
      <c r="M247" s="639"/>
      <c r="N247" s="1351"/>
      <c r="O247" s="1351"/>
      <c r="P247" s="1351"/>
      <c r="Q247" s="1307"/>
      <c r="R247" s="1351"/>
      <c r="S247" s="1351"/>
      <c r="T247" s="1351"/>
      <c r="U247" s="1351"/>
      <c r="V247" s="1351"/>
      <c r="W247" s="1351"/>
      <c r="X247" s="1351"/>
      <c r="Y247" s="1351"/>
      <c r="Z247" s="1351"/>
      <c r="AA247" s="1351"/>
      <c r="AB247" s="1351"/>
      <c r="AC247" s="1351"/>
      <c r="AD247" s="1351"/>
      <c r="AE247" s="1351"/>
      <c r="AF247" s="1307"/>
      <c r="AG247" s="1352"/>
      <c r="AH247" s="1352"/>
      <c r="AI247" s="1352"/>
      <c r="AJ247" s="1352"/>
      <c r="AK247" s="1352"/>
      <c r="AL247" s="1352"/>
    </row>
    <row r="248" spans="1:38" ht="17.100000000000001" customHeight="1" thickBot="1">
      <c r="A248" s="552"/>
      <c r="B248" s="678"/>
      <c r="C248" s="1353" t="s">
        <v>643</v>
      </c>
      <c r="D248" s="1354" t="s">
        <v>644</v>
      </c>
      <c r="E248" s="1355">
        <f>F248</f>
        <v>1500000</v>
      </c>
      <c r="F248" s="523">
        <f t="shared" si="26"/>
        <v>1500000</v>
      </c>
      <c r="G248" s="1356"/>
      <c r="H248" s="1356"/>
      <c r="I248" s="1356"/>
      <c r="J248" s="1356"/>
      <c r="K248" s="1356"/>
      <c r="L248" s="1356"/>
      <c r="M248" s="639"/>
      <c r="N248" s="1357"/>
      <c r="O248" s="1357"/>
      <c r="P248" s="1357"/>
      <c r="Q248" s="1307"/>
      <c r="R248" s="1357"/>
      <c r="S248" s="1357"/>
      <c r="T248" s="1357"/>
      <c r="U248" s="1357"/>
      <c r="V248" s="1357"/>
      <c r="W248" s="1357"/>
      <c r="X248" s="1357"/>
      <c r="Y248" s="1357">
        <v>1500000</v>
      </c>
      <c r="Z248" s="1357"/>
      <c r="AA248" s="1357"/>
      <c r="AB248" s="1357"/>
      <c r="AC248" s="1357"/>
      <c r="AD248" s="1357"/>
      <c r="AE248" s="1357"/>
      <c r="AF248" s="1307"/>
      <c r="AG248" s="1358"/>
      <c r="AH248" s="1358"/>
      <c r="AI248" s="1358"/>
      <c r="AJ248" s="1358"/>
      <c r="AK248" s="1358"/>
      <c r="AL248" s="1358"/>
    </row>
    <row r="249" spans="1:38" ht="17.100000000000001" customHeight="1" thickBot="1">
      <c r="A249" s="552"/>
      <c r="B249" s="803" t="s">
        <v>725</v>
      </c>
      <c r="C249" s="804"/>
      <c r="D249" s="805" t="s">
        <v>54</v>
      </c>
      <c r="E249" s="806">
        <f>SUM(E250,)</f>
        <v>600000</v>
      </c>
      <c r="F249" s="523">
        <f t="shared" si="26"/>
        <v>0</v>
      </c>
      <c r="G249" s="1356"/>
      <c r="H249" s="1356"/>
      <c r="I249" s="1356"/>
      <c r="J249" s="1356"/>
      <c r="K249" s="1356"/>
      <c r="L249" s="1356"/>
      <c r="M249" s="639"/>
      <c r="N249" s="1357"/>
      <c r="O249" s="1357"/>
      <c r="P249" s="1357"/>
      <c r="Q249" s="1307"/>
      <c r="R249" s="1357"/>
      <c r="S249" s="1357"/>
      <c r="T249" s="1357"/>
      <c r="U249" s="1357"/>
      <c r="V249" s="1357"/>
      <c r="W249" s="1357"/>
      <c r="X249" s="1357"/>
      <c r="Y249" s="1357"/>
      <c r="Z249" s="1357"/>
      <c r="AA249" s="1357"/>
      <c r="AB249" s="1357"/>
      <c r="AC249" s="1357"/>
      <c r="AD249" s="1357"/>
      <c r="AE249" s="1357"/>
      <c r="AF249" s="1307"/>
      <c r="AG249" s="1358"/>
      <c r="AH249" s="1358"/>
      <c r="AI249" s="1358"/>
      <c r="AJ249" s="1358"/>
      <c r="AK249" s="1358"/>
      <c r="AL249" s="1358"/>
    </row>
    <row r="250" spans="1:38" ht="17.100000000000001" customHeight="1">
      <c r="A250" s="552"/>
      <c r="B250" s="1359"/>
      <c r="C250" s="6549" t="s">
        <v>582</v>
      </c>
      <c r="D250" s="6549"/>
      <c r="E250" s="744">
        <f>E251</f>
        <v>600000</v>
      </c>
      <c r="F250" s="523">
        <f t="shared" si="26"/>
        <v>0</v>
      </c>
      <c r="G250" s="1356"/>
      <c r="H250" s="1356"/>
      <c r="I250" s="1356"/>
      <c r="J250" s="1356"/>
      <c r="K250" s="1356"/>
      <c r="L250" s="1356"/>
      <c r="M250" s="639"/>
      <c r="N250" s="1357"/>
      <c r="O250" s="1357"/>
      <c r="P250" s="1357"/>
      <c r="Q250" s="1307"/>
      <c r="R250" s="1357"/>
      <c r="S250" s="1357"/>
      <c r="T250" s="1357"/>
      <c r="U250" s="1357"/>
      <c r="V250" s="1357"/>
      <c r="W250" s="1357"/>
      <c r="X250" s="1357"/>
      <c r="Y250" s="1357"/>
      <c r="Z250" s="1357"/>
      <c r="AA250" s="1357"/>
      <c r="AB250" s="1357"/>
      <c r="AC250" s="1357"/>
      <c r="AD250" s="1357"/>
      <c r="AE250" s="1357"/>
      <c r="AF250" s="1307"/>
      <c r="AG250" s="1358"/>
      <c r="AH250" s="1358"/>
      <c r="AI250" s="1358"/>
      <c r="AJ250" s="1358"/>
      <c r="AK250" s="1358"/>
      <c r="AL250" s="1358"/>
    </row>
    <row r="251" spans="1:38" ht="17.100000000000001" customHeight="1">
      <c r="A251" s="552"/>
      <c r="B251" s="1360"/>
      <c r="C251" s="6550" t="s">
        <v>583</v>
      </c>
      <c r="D251" s="6550"/>
      <c r="E251" s="1361">
        <f>E252</f>
        <v>600000</v>
      </c>
      <c r="F251" s="523">
        <f t="shared" si="26"/>
        <v>0</v>
      </c>
      <c r="G251" s="1362"/>
      <c r="H251" s="1362"/>
      <c r="I251" s="1362"/>
      <c r="J251" s="1362"/>
      <c r="K251" s="1362"/>
      <c r="L251" s="1362"/>
      <c r="M251" s="639"/>
      <c r="N251" s="1363"/>
      <c r="O251" s="1363"/>
      <c r="P251" s="1363"/>
      <c r="Q251" s="1307"/>
      <c r="R251" s="1363"/>
      <c r="S251" s="1363"/>
      <c r="T251" s="1363"/>
      <c r="U251" s="1363"/>
      <c r="V251" s="1363"/>
      <c r="W251" s="1363"/>
      <c r="X251" s="1363"/>
      <c r="Y251" s="1363"/>
      <c r="Z251" s="1363"/>
      <c r="AA251" s="1363"/>
      <c r="AB251" s="1363"/>
      <c r="AC251" s="1363"/>
      <c r="AD251" s="1363"/>
      <c r="AE251" s="1363"/>
      <c r="AF251" s="1307"/>
      <c r="AG251" s="1364"/>
      <c r="AH251" s="1364"/>
      <c r="AI251" s="1364"/>
      <c r="AJ251" s="1364"/>
      <c r="AK251" s="1364"/>
      <c r="AL251" s="1364"/>
    </row>
    <row r="252" spans="1:38" ht="17.100000000000001" customHeight="1">
      <c r="A252" s="552"/>
      <c r="B252" s="1360"/>
      <c r="C252" s="6551" t="s">
        <v>597</v>
      </c>
      <c r="D252" s="6551"/>
      <c r="E252" s="1365">
        <f>SUM(E253:E254)</f>
        <v>600000</v>
      </c>
      <c r="F252" s="523">
        <f t="shared" si="26"/>
        <v>0</v>
      </c>
      <c r="G252" s="1366"/>
      <c r="H252" s="1366"/>
      <c r="I252" s="1366"/>
      <c r="J252" s="1366"/>
      <c r="K252" s="1366"/>
      <c r="L252" s="1366"/>
      <c r="M252" s="639"/>
      <c r="N252" s="1367"/>
      <c r="O252" s="1367"/>
      <c r="P252" s="1367"/>
      <c r="Q252" s="1307"/>
      <c r="R252" s="1367"/>
      <c r="S252" s="1367"/>
      <c r="T252" s="1367"/>
      <c r="U252" s="1367"/>
      <c r="V252" s="1367"/>
      <c r="W252" s="1367"/>
      <c r="X252" s="1367"/>
      <c r="Y252" s="1367"/>
      <c r="Z252" s="1367"/>
      <c r="AA252" s="1367"/>
      <c r="AB252" s="1367"/>
      <c r="AC252" s="1367"/>
      <c r="AD252" s="1367"/>
      <c r="AE252" s="1367"/>
      <c r="AF252" s="1307"/>
      <c r="AG252" s="1368"/>
      <c r="AH252" s="1368"/>
      <c r="AI252" s="1368"/>
      <c r="AJ252" s="1368"/>
      <c r="AK252" s="1368"/>
      <c r="AL252" s="1368"/>
    </row>
    <row r="253" spans="1:38" ht="17.100000000000001" customHeight="1">
      <c r="A253" s="552"/>
      <c r="B253" s="1360"/>
      <c r="C253" s="1369" t="s">
        <v>606</v>
      </c>
      <c r="D253" s="1370" t="s">
        <v>607</v>
      </c>
      <c r="E253" s="1371">
        <f>F253</f>
        <v>300000</v>
      </c>
      <c r="F253" s="523">
        <f t="shared" si="26"/>
        <v>300000</v>
      </c>
      <c r="G253" s="1372"/>
      <c r="H253" s="1372"/>
      <c r="I253" s="1372"/>
      <c r="J253" s="1372"/>
      <c r="K253" s="1372"/>
      <c r="L253" s="1372"/>
      <c r="M253" s="639"/>
      <c r="N253" s="1373"/>
      <c r="O253" s="1373"/>
      <c r="P253" s="1373"/>
      <c r="Q253" s="1307"/>
      <c r="R253" s="1373"/>
      <c r="S253" s="1373"/>
      <c r="T253" s="1373"/>
      <c r="U253" s="1373"/>
      <c r="V253" s="1373"/>
      <c r="W253" s="1373"/>
      <c r="X253" s="1373"/>
      <c r="Y253" s="1373">
        <v>300000</v>
      </c>
      <c r="Z253" s="1373"/>
      <c r="AA253" s="1373"/>
      <c r="AB253" s="1373"/>
      <c r="AC253" s="1373"/>
      <c r="AD253" s="1373"/>
      <c r="AE253" s="1373"/>
      <c r="AF253" s="1307"/>
      <c r="AG253" s="1374"/>
      <c r="AH253" s="1374"/>
      <c r="AI253" s="1374"/>
      <c r="AJ253" s="1374"/>
      <c r="AK253" s="1374"/>
      <c r="AL253" s="1374"/>
    </row>
    <row r="254" spans="1:38" ht="17.100000000000001" customHeight="1" thickBot="1">
      <c r="A254" s="897"/>
      <c r="B254" s="1375"/>
      <c r="C254" s="1376" t="s">
        <v>610</v>
      </c>
      <c r="D254" s="1377" t="s">
        <v>611</v>
      </c>
      <c r="E254" s="1378">
        <f t="shared" ref="E254" si="30">F254</f>
        <v>300000</v>
      </c>
      <c r="F254" s="523">
        <f t="shared" si="26"/>
        <v>300000</v>
      </c>
      <c r="G254" s="1379"/>
      <c r="H254" s="1379"/>
      <c r="I254" s="1379"/>
      <c r="J254" s="1379"/>
      <c r="K254" s="1379"/>
      <c r="L254" s="1379"/>
      <c r="M254" s="639"/>
      <c r="N254" s="1380"/>
      <c r="O254" s="1380"/>
      <c r="P254" s="1380"/>
      <c r="Q254" s="1307"/>
      <c r="R254" s="1380"/>
      <c r="S254" s="1380"/>
      <c r="T254" s="1380"/>
      <c r="U254" s="1380"/>
      <c r="V254" s="1380"/>
      <c r="W254" s="1380"/>
      <c r="X254" s="1380"/>
      <c r="Y254" s="1380">
        <v>300000</v>
      </c>
      <c r="Z254" s="1380"/>
      <c r="AA254" s="1380"/>
      <c r="AB254" s="1380"/>
      <c r="AC254" s="1380"/>
      <c r="AD254" s="1380"/>
      <c r="AE254" s="1380"/>
      <c r="AF254" s="1307"/>
      <c r="AG254" s="1381"/>
      <c r="AH254" s="1381"/>
      <c r="AI254" s="1381"/>
      <c r="AJ254" s="1381"/>
      <c r="AK254" s="1381"/>
      <c r="AL254" s="1381"/>
    </row>
    <row r="255" spans="1:38" ht="17.100000000000001" customHeight="1" thickBot="1">
      <c r="A255" s="571"/>
      <c r="B255" s="672" t="s">
        <v>280</v>
      </c>
      <c r="C255" s="673"/>
      <c r="D255" s="674" t="s">
        <v>57</v>
      </c>
      <c r="E255" s="1382">
        <f t="shared" ref="E255" si="31">SUM(E256)</f>
        <v>61237000</v>
      </c>
      <c r="F255" s="523">
        <f t="shared" si="26"/>
        <v>0</v>
      </c>
      <c r="G255" s="1379"/>
      <c r="H255" s="1379"/>
      <c r="I255" s="1379"/>
      <c r="J255" s="1379"/>
      <c r="K255" s="1379"/>
      <c r="L255" s="1379"/>
      <c r="M255" s="639"/>
      <c r="N255" s="1380"/>
      <c r="O255" s="1380"/>
      <c r="P255" s="1380"/>
      <c r="Q255" s="1307"/>
      <c r="R255" s="1380"/>
      <c r="S255" s="1380"/>
      <c r="T255" s="1380"/>
      <c r="U255" s="1380"/>
      <c r="V255" s="1380"/>
      <c r="W255" s="1380"/>
      <c r="X255" s="1380"/>
      <c r="Y255" s="1380"/>
      <c r="Z255" s="1380"/>
      <c r="AA255" s="1380"/>
      <c r="AB255" s="1380"/>
      <c r="AC255" s="1380"/>
      <c r="AD255" s="1380"/>
      <c r="AE255" s="1380"/>
      <c r="AF255" s="1307"/>
      <c r="AG255" s="1381"/>
      <c r="AH255" s="1381"/>
      <c r="AI255" s="1381"/>
      <c r="AJ255" s="1381"/>
      <c r="AK255" s="1381"/>
      <c r="AL255" s="1381"/>
    </row>
    <row r="256" spans="1:38" ht="17.100000000000001" customHeight="1">
      <c r="A256" s="571"/>
      <c r="B256" s="1112"/>
      <c r="C256" s="6552" t="s">
        <v>582</v>
      </c>
      <c r="D256" s="6549"/>
      <c r="E256" s="677">
        <f>SUM(E261,E257)</f>
        <v>61237000</v>
      </c>
      <c r="F256" s="523">
        <f t="shared" si="26"/>
        <v>0</v>
      </c>
      <c r="G256" s="1379"/>
      <c r="H256" s="1379"/>
      <c r="I256" s="1379"/>
      <c r="J256" s="1379"/>
      <c r="K256" s="1379"/>
      <c r="L256" s="1379"/>
      <c r="M256" s="639"/>
      <c r="N256" s="1380"/>
      <c r="O256" s="1380"/>
      <c r="P256" s="1380"/>
      <c r="Q256" s="1307"/>
      <c r="R256" s="1380"/>
      <c r="S256" s="1380"/>
      <c r="T256" s="1380"/>
      <c r="U256" s="1380"/>
      <c r="V256" s="1380"/>
      <c r="W256" s="1380"/>
      <c r="X256" s="1380"/>
      <c r="Y256" s="1380"/>
      <c r="Z256" s="1380"/>
      <c r="AA256" s="1380"/>
      <c r="AB256" s="1380"/>
      <c r="AC256" s="1380"/>
      <c r="AD256" s="1380"/>
      <c r="AE256" s="1380"/>
      <c r="AF256" s="1307"/>
      <c r="AG256" s="1381"/>
      <c r="AH256" s="1381"/>
      <c r="AI256" s="1381"/>
      <c r="AJ256" s="1381"/>
      <c r="AK256" s="1381"/>
      <c r="AL256" s="1381"/>
    </row>
    <row r="257" spans="1:38" ht="17.100000000000001" customHeight="1">
      <c r="A257" s="552"/>
      <c r="B257" s="743"/>
      <c r="C257" s="6553" t="s">
        <v>583</v>
      </c>
      <c r="D257" s="6553"/>
      <c r="E257" s="677">
        <f>E258</f>
        <v>30000</v>
      </c>
      <c r="F257" s="523">
        <f t="shared" si="26"/>
        <v>0</v>
      </c>
      <c r="G257" s="1379"/>
      <c r="H257" s="1379"/>
      <c r="I257" s="1379"/>
      <c r="J257" s="1379"/>
      <c r="K257" s="1379"/>
      <c r="L257" s="1379"/>
      <c r="M257" s="639"/>
      <c r="N257" s="1380"/>
      <c r="O257" s="1380"/>
      <c r="P257" s="1380"/>
      <c r="Q257" s="1307"/>
      <c r="R257" s="1380"/>
      <c r="S257" s="1380"/>
      <c r="T257" s="1380"/>
      <c r="U257" s="1380"/>
      <c r="V257" s="1380"/>
      <c r="W257" s="1380"/>
      <c r="X257" s="1380"/>
      <c r="Y257" s="1380"/>
      <c r="Z257" s="1380"/>
      <c r="AA257" s="1380"/>
      <c r="AB257" s="1380"/>
      <c r="AC257" s="1380"/>
      <c r="AD257" s="1380"/>
      <c r="AE257" s="1380"/>
      <c r="AF257" s="1307"/>
      <c r="AG257" s="1381"/>
      <c r="AH257" s="1381"/>
      <c r="AI257" s="1381"/>
      <c r="AJ257" s="1381"/>
      <c r="AK257" s="1381"/>
      <c r="AL257" s="1381"/>
    </row>
    <row r="258" spans="1:38" ht="17.100000000000001" customHeight="1">
      <c r="A258" s="552"/>
      <c r="B258" s="743"/>
      <c r="C258" s="6571" t="s">
        <v>597</v>
      </c>
      <c r="D258" s="6571"/>
      <c r="E258" s="1383">
        <f>SUM(E259:E259)</f>
        <v>30000</v>
      </c>
      <c r="F258" s="523">
        <f t="shared" si="26"/>
        <v>0</v>
      </c>
      <c r="G258" s="1384"/>
      <c r="H258" s="1384"/>
      <c r="I258" s="1384"/>
      <c r="J258" s="1384"/>
      <c r="K258" s="1384"/>
      <c r="L258" s="1384"/>
      <c r="M258" s="639"/>
      <c r="N258" s="1385"/>
      <c r="O258" s="1385"/>
      <c r="P258" s="1385"/>
      <c r="Q258" s="1307"/>
      <c r="R258" s="1385"/>
      <c r="S258" s="1385"/>
      <c r="T258" s="1385"/>
      <c r="U258" s="1385"/>
      <c r="V258" s="1385"/>
      <c r="W258" s="1385"/>
      <c r="X258" s="1385"/>
      <c r="Y258" s="1385"/>
      <c r="Z258" s="1385"/>
      <c r="AA258" s="1385"/>
      <c r="AB258" s="1385"/>
      <c r="AC258" s="1385"/>
      <c r="AD258" s="1385"/>
      <c r="AE258" s="1385"/>
      <c r="AF258" s="1307"/>
      <c r="AG258" s="1386"/>
      <c r="AH258" s="1386"/>
      <c r="AI258" s="1386"/>
      <c r="AJ258" s="1386"/>
      <c r="AK258" s="1386"/>
      <c r="AL258" s="1386"/>
    </row>
    <row r="259" spans="1:38" ht="15.75" customHeight="1">
      <c r="A259" s="552"/>
      <c r="B259" s="743"/>
      <c r="C259" s="1387" t="s">
        <v>610</v>
      </c>
      <c r="D259" s="1388" t="s">
        <v>611</v>
      </c>
      <c r="E259" s="1383">
        <f t="shared" ref="E259" si="32">F259</f>
        <v>30000</v>
      </c>
      <c r="F259" s="523">
        <f t="shared" si="26"/>
        <v>30000</v>
      </c>
      <c r="G259" s="1384"/>
      <c r="H259" s="1384"/>
      <c r="I259" s="1384"/>
      <c r="J259" s="1384"/>
      <c r="K259" s="1384"/>
      <c r="L259" s="1384"/>
      <c r="M259" s="639"/>
      <c r="N259" s="1385"/>
      <c r="O259" s="1385"/>
      <c r="P259" s="1385"/>
      <c r="Q259" s="1307"/>
      <c r="R259" s="1385"/>
      <c r="S259" s="1385"/>
      <c r="T259" s="1385"/>
      <c r="U259" s="1385"/>
      <c r="V259" s="1385"/>
      <c r="W259" s="1385"/>
      <c r="X259" s="1385"/>
      <c r="Y259" s="1385">
        <v>30000</v>
      </c>
      <c r="Z259" s="1385"/>
      <c r="AA259" s="1385"/>
      <c r="AB259" s="1385"/>
      <c r="AC259" s="1385"/>
      <c r="AD259" s="1385"/>
      <c r="AE259" s="1385"/>
      <c r="AF259" s="1307"/>
      <c r="AG259" s="1386"/>
      <c r="AH259" s="1386"/>
      <c r="AI259" s="1386"/>
      <c r="AJ259" s="1386"/>
      <c r="AK259" s="1386"/>
      <c r="AL259" s="1386"/>
    </row>
    <row r="260" spans="1:38" ht="17.100000000000001" customHeight="1">
      <c r="A260" s="552"/>
      <c r="B260" s="743"/>
      <c r="C260" s="1389"/>
      <c r="D260" s="1390"/>
      <c r="E260" s="1391"/>
      <c r="F260" s="523">
        <f t="shared" si="26"/>
        <v>0</v>
      </c>
      <c r="G260" s="1384"/>
      <c r="H260" s="1384"/>
      <c r="I260" s="1384"/>
      <c r="J260" s="1384"/>
      <c r="K260" s="1384"/>
      <c r="L260" s="1384"/>
      <c r="M260" s="639"/>
      <c r="N260" s="1385"/>
      <c r="O260" s="1385"/>
      <c r="P260" s="1385"/>
      <c r="Q260" s="1307"/>
      <c r="R260" s="1385"/>
      <c r="S260" s="1385"/>
      <c r="T260" s="1385"/>
      <c r="U260" s="1385"/>
      <c r="V260" s="1385"/>
      <c r="W260" s="1385"/>
      <c r="X260" s="1385"/>
      <c r="Y260" s="1385"/>
      <c r="Z260" s="1385"/>
      <c r="AA260" s="1385"/>
      <c r="AB260" s="1385"/>
      <c r="AC260" s="1385"/>
      <c r="AD260" s="1385"/>
      <c r="AE260" s="1385"/>
      <c r="AF260" s="1307"/>
      <c r="AG260" s="1386"/>
      <c r="AH260" s="1386"/>
      <c r="AI260" s="1386"/>
      <c r="AJ260" s="1386"/>
      <c r="AK260" s="1386"/>
      <c r="AL260" s="1386"/>
    </row>
    <row r="261" spans="1:38" ht="17.100000000000001" customHeight="1">
      <c r="A261" s="552"/>
      <c r="B261" s="743"/>
      <c r="C261" s="6572" t="s">
        <v>676</v>
      </c>
      <c r="D261" s="6572"/>
      <c r="E261" s="1392">
        <f>SUM(E262:E265)</f>
        <v>61207000</v>
      </c>
      <c r="F261" s="523">
        <f t="shared" si="26"/>
        <v>0</v>
      </c>
      <c r="G261" s="1384"/>
      <c r="H261" s="1384"/>
      <c r="I261" s="1384"/>
      <c r="J261" s="1384"/>
      <c r="K261" s="1384"/>
      <c r="L261" s="1384"/>
      <c r="M261" s="1393"/>
      <c r="N261" s="1385"/>
      <c r="O261" s="1385"/>
      <c r="P261" s="1385"/>
      <c r="Q261" s="1394"/>
      <c r="R261" s="1385"/>
      <c r="S261" s="1385"/>
      <c r="T261" s="1385"/>
      <c r="U261" s="1385"/>
      <c r="V261" s="1385"/>
      <c r="W261" s="1385"/>
      <c r="X261" s="1385"/>
      <c r="Y261" s="1385"/>
      <c r="Z261" s="1385"/>
      <c r="AA261" s="1385"/>
      <c r="AB261" s="1385"/>
      <c r="AC261" s="1385"/>
      <c r="AD261" s="1385"/>
      <c r="AE261" s="1385"/>
      <c r="AF261" s="1394"/>
      <c r="AG261" s="1386"/>
      <c r="AH261" s="1386"/>
      <c r="AI261" s="1386"/>
      <c r="AJ261" s="1386"/>
      <c r="AK261" s="1386"/>
      <c r="AL261" s="1386"/>
    </row>
    <row r="262" spans="1:38" ht="45.75" customHeight="1">
      <c r="A262" s="552"/>
      <c r="B262" s="743"/>
      <c r="C262" s="1395" t="s">
        <v>677</v>
      </c>
      <c r="D262" s="1396" t="s">
        <v>678</v>
      </c>
      <c r="E262" s="1383">
        <f>F262</f>
        <v>700000</v>
      </c>
      <c r="F262" s="523">
        <f t="shared" si="26"/>
        <v>700000</v>
      </c>
      <c r="G262" s="1384"/>
      <c r="H262" s="1384"/>
      <c r="I262" s="1384"/>
      <c r="J262" s="1384"/>
      <c r="K262" s="1384"/>
      <c r="L262" s="1384"/>
      <c r="M262" s="639"/>
      <c r="N262" s="1385"/>
      <c r="O262" s="1385"/>
      <c r="P262" s="1385"/>
      <c r="Q262" s="1307"/>
      <c r="R262" s="1385"/>
      <c r="S262" s="1385"/>
      <c r="T262" s="1385"/>
      <c r="U262" s="1385"/>
      <c r="V262" s="1385"/>
      <c r="W262" s="1385"/>
      <c r="X262" s="1385"/>
      <c r="Y262" s="1385">
        <v>700000</v>
      </c>
      <c r="Z262" s="1385"/>
      <c r="AA262" s="1385"/>
      <c r="AB262" s="1385"/>
      <c r="AC262" s="1385"/>
      <c r="AD262" s="1385"/>
      <c r="AE262" s="1385"/>
      <c r="AF262" s="1307"/>
      <c r="AG262" s="1386"/>
      <c r="AH262" s="1386"/>
      <c r="AI262" s="1386"/>
      <c r="AJ262" s="1386"/>
      <c r="AK262" s="1386"/>
      <c r="AL262" s="1386"/>
    </row>
    <row r="263" spans="1:38" ht="45.75" customHeight="1">
      <c r="A263" s="571"/>
      <c r="B263" s="743"/>
      <c r="C263" s="1395" t="s">
        <v>141</v>
      </c>
      <c r="D263" s="1396" t="s">
        <v>679</v>
      </c>
      <c r="E263" s="1383">
        <f t="shared" ref="E263:E265" si="33">F263</f>
        <v>4000000</v>
      </c>
      <c r="F263" s="523">
        <f t="shared" si="26"/>
        <v>4000000</v>
      </c>
      <c r="G263" s="1384"/>
      <c r="H263" s="1384"/>
      <c r="I263" s="1384"/>
      <c r="J263" s="1384"/>
      <c r="K263" s="1384"/>
      <c r="L263" s="1384"/>
      <c r="M263" s="639"/>
      <c r="N263" s="1385"/>
      <c r="O263" s="1385"/>
      <c r="P263" s="1385"/>
      <c r="Q263" s="1307"/>
      <c r="R263" s="1385"/>
      <c r="S263" s="1385"/>
      <c r="T263" s="1385"/>
      <c r="U263" s="1385"/>
      <c r="V263" s="1385"/>
      <c r="W263" s="1385"/>
      <c r="X263" s="1385"/>
      <c r="Y263" s="1385">
        <v>4000000</v>
      </c>
      <c r="Z263" s="1385"/>
      <c r="AA263" s="1385"/>
      <c r="AB263" s="1385"/>
      <c r="AC263" s="1385"/>
      <c r="AD263" s="1385"/>
      <c r="AE263" s="1385"/>
      <c r="AF263" s="1307"/>
      <c r="AG263" s="1386"/>
      <c r="AH263" s="1386"/>
      <c r="AI263" s="1386"/>
      <c r="AJ263" s="1386"/>
      <c r="AK263" s="1386"/>
      <c r="AL263" s="1386"/>
    </row>
    <row r="264" spans="1:38" ht="29.25" customHeight="1">
      <c r="A264" s="552"/>
      <c r="B264" s="743"/>
      <c r="C264" s="1299" t="s">
        <v>282</v>
      </c>
      <c r="D264" s="1397" t="s">
        <v>726</v>
      </c>
      <c r="E264" s="1383">
        <f t="shared" si="33"/>
        <v>50207000</v>
      </c>
      <c r="F264" s="523">
        <f t="shared" si="26"/>
        <v>50207000</v>
      </c>
      <c r="G264" s="1384"/>
      <c r="H264" s="1384"/>
      <c r="I264" s="1384"/>
      <c r="J264" s="1384"/>
      <c r="K264" s="1384"/>
      <c r="L264" s="1384"/>
      <c r="M264" s="639"/>
      <c r="N264" s="1385"/>
      <c r="O264" s="1385"/>
      <c r="P264" s="1385"/>
      <c r="Q264" s="1307"/>
      <c r="R264" s="1385"/>
      <c r="S264" s="1385"/>
      <c r="T264" s="1385"/>
      <c r="U264" s="1385"/>
      <c r="V264" s="1385"/>
      <c r="W264" s="1385"/>
      <c r="X264" s="1385"/>
      <c r="Y264" s="1385">
        <v>50207000</v>
      </c>
      <c r="Z264" s="1385"/>
      <c r="AA264" s="1385"/>
      <c r="AB264" s="1385"/>
      <c r="AC264" s="1385"/>
      <c r="AD264" s="1385"/>
      <c r="AE264" s="1385"/>
      <c r="AF264" s="1307"/>
      <c r="AG264" s="1386"/>
      <c r="AH264" s="1386"/>
      <c r="AI264" s="1386"/>
      <c r="AJ264" s="1386"/>
      <c r="AK264" s="1386"/>
      <c r="AL264" s="1386"/>
    </row>
    <row r="265" spans="1:38" ht="30" customHeight="1" thickBot="1">
      <c r="A265" s="571"/>
      <c r="B265" s="829"/>
      <c r="C265" s="1292" t="s">
        <v>727</v>
      </c>
      <c r="D265" s="1398" t="s">
        <v>728</v>
      </c>
      <c r="E265" s="1383">
        <f t="shared" si="33"/>
        <v>6300000</v>
      </c>
      <c r="F265" s="523">
        <f t="shared" si="26"/>
        <v>6300000</v>
      </c>
      <c r="G265" s="1384"/>
      <c r="H265" s="1384"/>
      <c r="I265" s="1384"/>
      <c r="J265" s="1384"/>
      <c r="K265" s="1384"/>
      <c r="L265" s="1384"/>
      <c r="M265" s="639"/>
      <c r="N265" s="1385"/>
      <c r="O265" s="1385"/>
      <c r="P265" s="1385"/>
      <c r="Q265" s="1307"/>
      <c r="R265" s="1385"/>
      <c r="S265" s="1385"/>
      <c r="T265" s="1385"/>
      <c r="U265" s="1385"/>
      <c r="V265" s="1385"/>
      <c r="W265" s="1385"/>
      <c r="X265" s="1385"/>
      <c r="Y265" s="1385">
        <v>6300000</v>
      </c>
      <c r="Z265" s="1385"/>
      <c r="AA265" s="1385"/>
      <c r="AB265" s="1385"/>
      <c r="AC265" s="1385"/>
      <c r="AD265" s="1385"/>
      <c r="AE265" s="1385"/>
      <c r="AF265" s="1307"/>
      <c r="AG265" s="1386"/>
      <c r="AH265" s="1386"/>
      <c r="AI265" s="1386"/>
      <c r="AJ265" s="1386"/>
      <c r="AK265" s="1386"/>
      <c r="AL265" s="1386"/>
    </row>
    <row r="266" spans="1:38" ht="17.100000000000001" customHeight="1" thickBot="1">
      <c r="A266" s="571"/>
      <c r="B266" s="803" t="s">
        <v>729</v>
      </c>
      <c r="C266" s="804"/>
      <c r="D266" s="805" t="s">
        <v>58</v>
      </c>
      <c r="E266" s="806">
        <f t="shared" ref="E266" si="34">SUM(E267)</f>
        <v>222910</v>
      </c>
      <c r="F266" s="523">
        <f t="shared" si="26"/>
        <v>0</v>
      </c>
      <c r="G266" s="1384"/>
      <c r="H266" s="1384"/>
      <c r="I266" s="1384"/>
      <c r="J266" s="1384"/>
      <c r="K266" s="1384"/>
      <c r="L266" s="1384"/>
      <c r="M266" s="639"/>
      <c r="N266" s="1385"/>
      <c r="O266" s="1385"/>
      <c r="P266" s="1385"/>
      <c r="Q266" s="1307"/>
      <c r="R266" s="1385"/>
      <c r="S266" s="1385"/>
      <c r="T266" s="1385"/>
      <c r="U266" s="1385"/>
      <c r="V266" s="1385"/>
      <c r="W266" s="1385"/>
      <c r="X266" s="1385"/>
      <c r="Y266" s="1385"/>
      <c r="Z266" s="1385"/>
      <c r="AA266" s="1385"/>
      <c r="AB266" s="1385"/>
      <c r="AC266" s="1385"/>
      <c r="AD266" s="1385"/>
      <c r="AE266" s="1385"/>
      <c r="AF266" s="1307"/>
      <c r="AG266" s="1386"/>
      <c r="AH266" s="1386"/>
      <c r="AI266" s="1386"/>
      <c r="AJ266" s="1386"/>
      <c r="AK266" s="1386"/>
      <c r="AL266" s="1386"/>
    </row>
    <row r="267" spans="1:38" ht="17.100000000000001" customHeight="1">
      <c r="A267" s="552"/>
      <c r="B267" s="743"/>
      <c r="C267" s="6549" t="s">
        <v>582</v>
      </c>
      <c r="D267" s="6549"/>
      <c r="E267" s="677">
        <f t="shared" ref="E267" si="35">SUM(E268,)</f>
        <v>222910</v>
      </c>
      <c r="F267" s="523">
        <f t="shared" si="26"/>
        <v>0</v>
      </c>
      <c r="G267" s="1384"/>
      <c r="H267" s="1384"/>
      <c r="I267" s="1384"/>
      <c r="J267" s="1384"/>
      <c r="K267" s="1384"/>
      <c r="L267" s="1384"/>
      <c r="M267" s="639"/>
      <c r="N267" s="1385"/>
      <c r="O267" s="1385"/>
      <c r="P267" s="1385"/>
      <c r="Q267" s="1307"/>
      <c r="R267" s="1385"/>
      <c r="S267" s="1385"/>
      <c r="T267" s="1385"/>
      <c r="U267" s="1385"/>
      <c r="V267" s="1385"/>
      <c r="W267" s="1385"/>
      <c r="X267" s="1385"/>
      <c r="Y267" s="1385"/>
      <c r="Z267" s="1385"/>
      <c r="AA267" s="1385"/>
      <c r="AB267" s="1385"/>
      <c r="AC267" s="1385"/>
      <c r="AD267" s="1385"/>
      <c r="AE267" s="1385"/>
      <c r="AF267" s="1307"/>
      <c r="AG267" s="1386"/>
      <c r="AH267" s="1386"/>
      <c r="AI267" s="1386"/>
      <c r="AJ267" s="1386"/>
      <c r="AK267" s="1386"/>
      <c r="AL267" s="1386"/>
    </row>
    <row r="268" spans="1:38" ht="17.100000000000001" customHeight="1">
      <c r="A268" s="552"/>
      <c r="B268" s="743"/>
      <c r="C268" s="6573" t="s">
        <v>583</v>
      </c>
      <c r="D268" s="6573"/>
      <c r="E268" s="1399">
        <f>SUM(E269)</f>
        <v>222910</v>
      </c>
      <c r="F268" s="523">
        <f t="shared" si="26"/>
        <v>0</v>
      </c>
      <c r="G268" s="1400"/>
      <c r="H268" s="1400"/>
      <c r="I268" s="1400"/>
      <c r="J268" s="1400"/>
      <c r="K268" s="1400"/>
      <c r="L268" s="1400"/>
      <c r="M268" s="639"/>
      <c r="N268" s="1401"/>
      <c r="O268" s="1401"/>
      <c r="P268" s="1401"/>
      <c r="Q268" s="1394"/>
      <c r="R268" s="1401"/>
      <c r="S268" s="1401"/>
      <c r="T268" s="1401"/>
      <c r="U268" s="1401"/>
      <c r="V268" s="1401"/>
      <c r="W268" s="1401"/>
      <c r="X268" s="1401"/>
      <c r="Y268" s="1401"/>
      <c r="Z268" s="1401"/>
      <c r="AA268" s="1401"/>
      <c r="AB268" s="1401"/>
      <c r="AC268" s="1401"/>
      <c r="AD268" s="1401"/>
      <c r="AE268" s="1401"/>
      <c r="AF268" s="1394"/>
      <c r="AG268" s="1402"/>
      <c r="AH268" s="1402"/>
      <c r="AI268" s="1402"/>
      <c r="AJ268" s="1402"/>
      <c r="AK268" s="1402"/>
      <c r="AL268" s="1402"/>
    </row>
    <row r="269" spans="1:38" ht="17.100000000000001" customHeight="1">
      <c r="A269" s="552"/>
      <c r="B269" s="743"/>
      <c r="C269" s="6574" t="s">
        <v>597</v>
      </c>
      <c r="D269" s="6574"/>
      <c r="E269" s="1403">
        <f>SUM(E270)</f>
        <v>222910</v>
      </c>
      <c r="F269" s="523">
        <f t="shared" si="26"/>
        <v>0</v>
      </c>
      <c r="G269" s="1404"/>
      <c r="H269" s="1404"/>
      <c r="I269" s="1404"/>
      <c r="J269" s="1404"/>
      <c r="K269" s="1404"/>
      <c r="L269" s="1404"/>
      <c r="M269" s="639"/>
      <c r="N269" s="1405"/>
      <c r="O269" s="1405"/>
      <c r="P269" s="1405"/>
      <c r="Q269" s="1394"/>
      <c r="R269" s="1405"/>
      <c r="S269" s="1405"/>
      <c r="T269" s="1405"/>
      <c r="U269" s="1405"/>
      <c r="V269" s="1405"/>
      <c r="W269" s="1405"/>
      <c r="X269" s="1405"/>
      <c r="Y269" s="1405"/>
      <c r="Z269" s="1405"/>
      <c r="AA269" s="1405"/>
      <c r="AB269" s="1405"/>
      <c r="AC269" s="1405"/>
      <c r="AD269" s="1405"/>
      <c r="AE269" s="1405"/>
      <c r="AF269" s="1394"/>
      <c r="AG269" s="1406"/>
      <c r="AH269" s="1406"/>
      <c r="AI269" s="1406"/>
      <c r="AJ269" s="1406"/>
      <c r="AK269" s="1406"/>
      <c r="AL269" s="1406"/>
    </row>
    <row r="270" spans="1:38" ht="16.5" customHeight="1">
      <c r="A270" s="552"/>
      <c r="B270" s="743"/>
      <c r="C270" s="1407" t="s">
        <v>614</v>
      </c>
      <c r="D270" s="1408" t="s">
        <v>615</v>
      </c>
      <c r="E270" s="1409">
        <f>F270</f>
        <v>222910</v>
      </c>
      <c r="F270" s="523">
        <f t="shared" si="26"/>
        <v>222910</v>
      </c>
      <c r="G270" s="1404"/>
      <c r="H270" s="1404"/>
      <c r="I270" s="1404"/>
      <c r="J270" s="1404"/>
      <c r="K270" s="1404"/>
      <c r="L270" s="1404"/>
      <c r="M270" s="639"/>
      <c r="N270" s="1405"/>
      <c r="O270" s="1405"/>
      <c r="P270" s="1405"/>
      <c r="Q270" s="1394"/>
      <c r="R270" s="1405"/>
      <c r="S270" s="1405"/>
      <c r="T270" s="1405"/>
      <c r="U270" s="1405"/>
      <c r="V270" s="1405"/>
      <c r="W270" s="1405"/>
      <c r="X270" s="1405"/>
      <c r="Y270" s="1405">
        <v>222910</v>
      </c>
      <c r="Z270" s="1405"/>
      <c r="AA270" s="1405"/>
      <c r="AB270" s="1405"/>
      <c r="AC270" s="1405"/>
      <c r="AD270" s="1405"/>
      <c r="AE270" s="1405"/>
      <c r="AF270" s="1394"/>
      <c r="AG270" s="1406"/>
      <c r="AH270" s="1406"/>
      <c r="AI270" s="1406"/>
      <c r="AJ270" s="1406"/>
      <c r="AK270" s="1406"/>
      <c r="AL270" s="1406"/>
    </row>
    <row r="271" spans="1:38" ht="13.5" customHeight="1" thickBot="1">
      <c r="A271" s="552"/>
      <c r="B271" s="829"/>
      <c r="C271" s="6567"/>
      <c r="D271" s="6567"/>
      <c r="E271" s="685"/>
      <c r="F271" s="523">
        <f t="shared" si="26"/>
        <v>0</v>
      </c>
      <c r="G271" s="1404"/>
      <c r="H271" s="1404"/>
      <c r="I271" s="1404"/>
      <c r="J271" s="1404"/>
      <c r="K271" s="1404"/>
      <c r="L271" s="1404"/>
      <c r="M271" s="639"/>
      <c r="N271" s="1405"/>
      <c r="O271" s="1405"/>
      <c r="P271" s="1405"/>
      <c r="Q271" s="1394"/>
      <c r="R271" s="1405"/>
      <c r="S271" s="1405"/>
      <c r="T271" s="1405"/>
      <c r="U271" s="1405"/>
      <c r="V271" s="1405"/>
      <c r="W271" s="1405"/>
      <c r="X271" s="1405"/>
      <c r="Y271" s="1405"/>
      <c r="Z271" s="1405"/>
      <c r="AA271" s="1405"/>
      <c r="AB271" s="1405"/>
      <c r="AC271" s="1405"/>
      <c r="AD271" s="1405"/>
      <c r="AE271" s="1405"/>
      <c r="AF271" s="1394"/>
      <c r="AG271" s="1406"/>
      <c r="AH271" s="1406"/>
      <c r="AI271" s="1406"/>
      <c r="AJ271" s="1406"/>
      <c r="AK271" s="1406"/>
      <c r="AL271" s="1406"/>
    </row>
    <row r="272" spans="1:38" ht="18" customHeight="1" thickBot="1">
      <c r="A272" s="552"/>
      <c r="B272" s="803" t="s">
        <v>730</v>
      </c>
      <c r="C272" s="804"/>
      <c r="D272" s="805" t="s">
        <v>62</v>
      </c>
      <c r="E272" s="806">
        <f>SUM(E273,E296)</f>
        <v>1080470173</v>
      </c>
      <c r="F272" s="523">
        <f t="shared" si="26"/>
        <v>0</v>
      </c>
      <c r="G272" s="1384"/>
      <c r="H272" s="1384"/>
      <c r="I272" s="1384"/>
      <c r="J272" s="1384"/>
      <c r="K272" s="1384"/>
      <c r="L272" s="1384"/>
      <c r="M272" s="1410"/>
      <c r="N272" s="1401"/>
      <c r="O272" s="1401"/>
      <c r="P272" s="1401"/>
      <c r="Q272" s="1411"/>
      <c r="R272" s="1401"/>
      <c r="S272" s="1401"/>
      <c r="T272" s="1401"/>
      <c r="U272" s="1401"/>
      <c r="V272" s="1401"/>
      <c r="W272" s="1401"/>
      <c r="X272" s="1401"/>
      <c r="Y272" s="1401"/>
      <c r="Z272" s="1401"/>
      <c r="AA272" s="1401"/>
      <c r="AB272" s="1401"/>
      <c r="AC272" s="1401"/>
      <c r="AD272" s="1401"/>
      <c r="AE272" s="1401"/>
      <c r="AF272" s="1411"/>
      <c r="AG272" s="1402"/>
      <c r="AH272" s="1402"/>
      <c r="AI272" s="1402"/>
      <c r="AJ272" s="1402"/>
      <c r="AK272" s="1402"/>
      <c r="AL272" s="1402"/>
    </row>
    <row r="273" spans="1:38" ht="17.100000000000001" customHeight="1">
      <c r="A273" s="552"/>
      <c r="B273" s="571"/>
      <c r="C273" s="6549" t="s">
        <v>582</v>
      </c>
      <c r="D273" s="6549"/>
      <c r="E273" s="677">
        <f>E274+E290</f>
        <v>86216182</v>
      </c>
      <c r="F273" s="523">
        <f t="shared" si="26"/>
        <v>0</v>
      </c>
      <c r="G273" s="1400"/>
      <c r="H273" s="1400"/>
      <c r="I273" s="1400"/>
      <c r="J273" s="1400"/>
      <c r="K273" s="1400"/>
      <c r="L273" s="1400"/>
      <c r="M273" s="1410"/>
      <c r="N273" s="1401"/>
      <c r="O273" s="1401"/>
      <c r="P273" s="1401"/>
      <c r="Q273" s="1411"/>
      <c r="R273" s="1401"/>
      <c r="S273" s="1401"/>
      <c r="T273" s="1401"/>
      <c r="U273" s="1401"/>
      <c r="V273" s="1401"/>
      <c r="W273" s="1401"/>
      <c r="X273" s="1401"/>
      <c r="Y273" s="1401"/>
      <c r="Z273" s="1401"/>
      <c r="AA273" s="1401"/>
      <c r="AB273" s="1401"/>
      <c r="AC273" s="1401"/>
      <c r="AD273" s="1401"/>
      <c r="AE273" s="1401"/>
      <c r="AF273" s="1411"/>
      <c r="AG273" s="1402"/>
      <c r="AH273" s="1402"/>
      <c r="AI273" s="1402"/>
      <c r="AJ273" s="1402"/>
      <c r="AK273" s="1402"/>
      <c r="AL273" s="1402"/>
    </row>
    <row r="274" spans="1:38" ht="17.100000000000001" customHeight="1">
      <c r="A274" s="552"/>
      <c r="B274" s="571"/>
      <c r="C274" s="6563" t="s">
        <v>583</v>
      </c>
      <c r="D274" s="6564"/>
      <c r="E274" s="1412">
        <f t="shared" ref="E274" si="36">E276</f>
        <v>86145682</v>
      </c>
      <c r="F274" s="523">
        <f t="shared" si="26"/>
        <v>0</v>
      </c>
      <c r="G274" s="1413"/>
      <c r="H274" s="1413"/>
      <c r="I274" s="1413"/>
      <c r="J274" s="1413"/>
      <c r="K274" s="1413"/>
      <c r="L274" s="1413"/>
      <c r="M274" s="1410"/>
      <c r="N274" s="1414"/>
      <c r="O274" s="1414"/>
      <c r="P274" s="1414"/>
      <c r="Q274" s="1411"/>
      <c r="R274" s="1414"/>
      <c r="S274" s="1414"/>
      <c r="T274" s="1414"/>
      <c r="U274" s="1414"/>
      <c r="V274" s="1414"/>
      <c r="W274" s="1414"/>
      <c r="X274" s="1414"/>
      <c r="Y274" s="1414"/>
      <c r="Z274" s="1414"/>
      <c r="AA274" s="1414"/>
      <c r="AB274" s="1414"/>
      <c r="AC274" s="1414"/>
      <c r="AD274" s="1414"/>
      <c r="AE274" s="1414"/>
      <c r="AF274" s="1411"/>
      <c r="AG274" s="1415"/>
      <c r="AH274" s="1415"/>
      <c r="AI274" s="1415"/>
      <c r="AJ274" s="1415"/>
      <c r="AK274" s="1415"/>
      <c r="AL274" s="1415"/>
    </row>
    <row r="275" spans="1:38" ht="17.100000000000001" customHeight="1">
      <c r="A275" s="552"/>
      <c r="B275" s="571"/>
      <c r="C275" s="6565"/>
      <c r="D275" s="6566"/>
      <c r="E275" s="1416"/>
      <c r="F275" s="523">
        <f t="shared" si="26"/>
        <v>0</v>
      </c>
      <c r="G275" s="1417"/>
      <c r="H275" s="1417"/>
      <c r="I275" s="1417"/>
      <c r="J275" s="1417"/>
      <c r="K275" s="1417"/>
      <c r="L275" s="1417"/>
      <c r="M275" s="1410"/>
      <c r="N275" s="1418"/>
      <c r="O275" s="1418"/>
      <c r="P275" s="1418"/>
      <c r="Q275" s="1411"/>
      <c r="R275" s="1418"/>
      <c r="S275" s="1418"/>
      <c r="T275" s="1418"/>
      <c r="U275" s="1418"/>
      <c r="V275" s="1418"/>
      <c r="W275" s="1418"/>
      <c r="X275" s="1418"/>
      <c r="Y275" s="1418"/>
      <c r="Z275" s="1418"/>
      <c r="AA275" s="1418"/>
      <c r="AB275" s="1418"/>
      <c r="AC275" s="1418"/>
      <c r="AD275" s="1418"/>
      <c r="AE275" s="1418"/>
      <c r="AF275" s="1411"/>
      <c r="AG275" s="1419"/>
      <c r="AH275" s="1419"/>
      <c r="AI275" s="1419"/>
      <c r="AJ275" s="1419"/>
      <c r="AK275" s="1419"/>
      <c r="AL275" s="1419"/>
    </row>
    <row r="276" spans="1:38" ht="17.100000000000001" customHeight="1">
      <c r="A276" s="552"/>
      <c r="B276" s="571"/>
      <c r="C276" s="6567" t="s">
        <v>597</v>
      </c>
      <c r="D276" s="6567"/>
      <c r="E276" s="867">
        <f>SUM(E277:E288)</f>
        <v>86145682</v>
      </c>
      <c r="F276" s="523">
        <f t="shared" si="26"/>
        <v>0</v>
      </c>
      <c r="G276" s="1417"/>
      <c r="H276" s="1417"/>
      <c r="I276" s="1417"/>
      <c r="J276" s="1417"/>
      <c r="K276" s="1417"/>
      <c r="L276" s="1417"/>
      <c r="M276" s="1410"/>
      <c r="N276" s="1418"/>
      <c r="O276" s="1418"/>
      <c r="P276" s="1418"/>
      <c r="Q276" s="1411"/>
      <c r="R276" s="1418"/>
      <c r="S276" s="1418"/>
      <c r="T276" s="1418"/>
      <c r="U276" s="1418"/>
      <c r="V276" s="1418"/>
      <c r="W276" s="1418"/>
      <c r="X276" s="1418"/>
      <c r="Y276" s="1418"/>
      <c r="Z276" s="1418"/>
      <c r="AA276" s="1418"/>
      <c r="AB276" s="1418"/>
      <c r="AC276" s="1418"/>
      <c r="AD276" s="1418"/>
      <c r="AE276" s="1418"/>
      <c r="AF276" s="1411"/>
      <c r="AG276" s="1419"/>
      <c r="AH276" s="1419"/>
      <c r="AI276" s="1419"/>
      <c r="AJ276" s="1419"/>
      <c r="AK276" s="1419"/>
      <c r="AL276" s="1419"/>
    </row>
    <row r="277" spans="1:38" ht="17.100000000000001" customHeight="1">
      <c r="A277" s="552"/>
      <c r="B277" s="571"/>
      <c r="C277" s="1420" t="s">
        <v>600</v>
      </c>
      <c r="D277" s="1421" t="s">
        <v>601</v>
      </c>
      <c r="E277" s="1422">
        <f>F277</f>
        <v>13374000</v>
      </c>
      <c r="F277" s="523">
        <f t="shared" si="26"/>
        <v>13374000</v>
      </c>
      <c r="G277" s="1423"/>
      <c r="H277" s="1423"/>
      <c r="I277" s="1423"/>
      <c r="J277" s="1423"/>
      <c r="K277" s="1423"/>
      <c r="L277" s="1423"/>
      <c r="M277" s="639"/>
      <c r="N277" s="1424"/>
      <c r="O277" s="1424"/>
      <c r="P277" s="1424"/>
      <c r="Q277" s="1394"/>
      <c r="R277" s="1424"/>
      <c r="S277" s="1424"/>
      <c r="T277" s="1424"/>
      <c r="U277" s="1424"/>
      <c r="V277" s="1424"/>
      <c r="W277" s="1424"/>
      <c r="X277" s="1424"/>
      <c r="Y277" s="1424"/>
      <c r="Z277" s="1424">
        <v>13374000</v>
      </c>
      <c r="AA277" s="1424"/>
      <c r="AB277" s="1424"/>
      <c r="AC277" s="1424"/>
      <c r="AD277" s="1424"/>
      <c r="AE277" s="1424"/>
      <c r="AF277" s="1394"/>
      <c r="AG277" s="1425"/>
      <c r="AH277" s="1425"/>
      <c r="AI277" s="1425"/>
      <c r="AJ277" s="1425"/>
      <c r="AK277" s="1425"/>
      <c r="AL277" s="1425"/>
    </row>
    <row r="278" spans="1:38" ht="17.100000000000001" customHeight="1">
      <c r="A278" s="552"/>
      <c r="B278" s="571"/>
      <c r="C278" s="1426" t="s">
        <v>604</v>
      </c>
      <c r="D278" s="1427" t="s">
        <v>605</v>
      </c>
      <c r="E278" s="1428">
        <f t="shared" ref="E278:E288" si="37">F278</f>
        <v>634000</v>
      </c>
      <c r="F278" s="523">
        <f t="shared" si="26"/>
        <v>634000</v>
      </c>
      <c r="G278" s="1429"/>
      <c r="H278" s="1429"/>
      <c r="I278" s="1429"/>
      <c r="J278" s="1429"/>
      <c r="K278" s="1429"/>
      <c r="L278" s="1429"/>
      <c r="M278" s="639"/>
      <c r="N278" s="1430"/>
      <c r="O278" s="1430"/>
      <c r="P278" s="1430"/>
      <c r="Q278" s="1394"/>
      <c r="R278" s="1430"/>
      <c r="S278" s="1430"/>
      <c r="T278" s="1430"/>
      <c r="U278" s="1430"/>
      <c r="V278" s="1430"/>
      <c r="W278" s="1430"/>
      <c r="X278" s="1430"/>
      <c r="Y278" s="1430"/>
      <c r="Z278" s="1430">
        <v>634000</v>
      </c>
      <c r="AA278" s="1430"/>
      <c r="AB278" s="1430"/>
      <c r="AC278" s="1430"/>
      <c r="AD278" s="1430"/>
      <c r="AE278" s="1430"/>
      <c r="AF278" s="1394"/>
      <c r="AG278" s="1431"/>
      <c r="AH278" s="1431"/>
      <c r="AI278" s="1431"/>
      <c r="AJ278" s="1431"/>
      <c r="AK278" s="1431"/>
      <c r="AL278" s="1431"/>
    </row>
    <row r="279" spans="1:38" ht="17.100000000000001" customHeight="1">
      <c r="A279" s="552"/>
      <c r="B279" s="571"/>
      <c r="C279" s="1432" t="s">
        <v>606</v>
      </c>
      <c r="D279" s="1433" t="s">
        <v>607</v>
      </c>
      <c r="E279" s="1434">
        <f t="shared" si="37"/>
        <v>36378182</v>
      </c>
      <c r="F279" s="523">
        <f t="shared" si="26"/>
        <v>36378182</v>
      </c>
      <c r="G279" s="1435"/>
      <c r="H279" s="1435"/>
      <c r="I279" s="1435"/>
      <c r="J279" s="1435"/>
      <c r="K279" s="1435"/>
      <c r="L279" s="1435"/>
      <c r="M279" s="639"/>
      <c r="N279" s="1436"/>
      <c r="O279" s="1436"/>
      <c r="P279" s="1436"/>
      <c r="Q279" s="1394"/>
      <c r="R279" s="1436"/>
      <c r="S279" s="1436"/>
      <c r="T279" s="1436"/>
      <c r="U279" s="1436"/>
      <c r="V279" s="1436"/>
      <c r="W279" s="1436"/>
      <c r="X279" s="1436"/>
      <c r="Y279" s="1436"/>
      <c r="Z279" s="1436">
        <v>36378182</v>
      </c>
      <c r="AA279" s="1436"/>
      <c r="AB279" s="1436"/>
      <c r="AC279" s="1436"/>
      <c r="AD279" s="1436"/>
      <c r="AE279" s="1436"/>
      <c r="AF279" s="1394"/>
      <c r="AG279" s="1437"/>
      <c r="AH279" s="1437"/>
      <c r="AI279" s="1437"/>
      <c r="AJ279" s="1437"/>
      <c r="AK279" s="1437"/>
      <c r="AL279" s="1437"/>
    </row>
    <row r="280" spans="1:38" ht="17.100000000000001" customHeight="1">
      <c r="A280" s="552"/>
      <c r="B280" s="571"/>
      <c r="C280" s="1438" t="s">
        <v>610</v>
      </c>
      <c r="D280" s="1439" t="s">
        <v>611</v>
      </c>
      <c r="E280" s="1440">
        <f t="shared" si="37"/>
        <v>33110500</v>
      </c>
      <c r="F280" s="523">
        <f t="shared" si="26"/>
        <v>33110500</v>
      </c>
      <c r="G280" s="1441"/>
      <c r="H280" s="1441"/>
      <c r="I280" s="1441"/>
      <c r="J280" s="1441"/>
      <c r="K280" s="1441"/>
      <c r="L280" s="1441"/>
      <c r="M280" s="639"/>
      <c r="N280" s="1442"/>
      <c r="O280" s="1442"/>
      <c r="P280" s="1442"/>
      <c r="Q280" s="1394"/>
      <c r="R280" s="1442"/>
      <c r="S280" s="1442"/>
      <c r="T280" s="1442"/>
      <c r="U280" s="1442"/>
      <c r="V280" s="1442"/>
      <c r="W280" s="1442"/>
      <c r="X280" s="1442"/>
      <c r="Y280" s="1442"/>
      <c r="Z280" s="1442">
        <v>33110500</v>
      </c>
      <c r="AA280" s="1442"/>
      <c r="AB280" s="1442"/>
      <c r="AC280" s="1442"/>
      <c r="AD280" s="1442"/>
      <c r="AE280" s="1442"/>
      <c r="AF280" s="1394"/>
      <c r="AG280" s="1443"/>
      <c r="AH280" s="1443"/>
      <c r="AI280" s="1443"/>
      <c r="AJ280" s="1443"/>
      <c r="AK280" s="1443"/>
      <c r="AL280" s="1443"/>
    </row>
    <row r="281" spans="1:38" ht="17.100000000000001" customHeight="1">
      <c r="A281" s="552"/>
      <c r="B281" s="571"/>
      <c r="C281" s="1444" t="s">
        <v>614</v>
      </c>
      <c r="D281" s="1445" t="s">
        <v>615</v>
      </c>
      <c r="E281" s="1446">
        <f t="shared" si="37"/>
        <v>932000</v>
      </c>
      <c r="F281" s="523">
        <f t="shared" si="26"/>
        <v>932000</v>
      </c>
      <c r="G281" s="1447"/>
      <c r="H281" s="1447"/>
      <c r="I281" s="1447"/>
      <c r="J281" s="1447"/>
      <c r="K281" s="1447"/>
      <c r="L281" s="1447"/>
      <c r="M281" s="639"/>
      <c r="N281" s="1448"/>
      <c r="O281" s="1448"/>
      <c r="P281" s="1448"/>
      <c r="Q281" s="1394"/>
      <c r="R281" s="1448"/>
      <c r="S281" s="1448"/>
      <c r="T281" s="1448"/>
      <c r="U281" s="1448"/>
      <c r="V281" s="1448"/>
      <c r="W281" s="1448"/>
      <c r="X281" s="1448"/>
      <c r="Y281" s="1448"/>
      <c r="Z281" s="1448">
        <v>932000</v>
      </c>
      <c r="AA281" s="1448"/>
      <c r="AB281" s="1448"/>
      <c r="AC281" s="1448"/>
      <c r="AD281" s="1448"/>
      <c r="AE281" s="1448"/>
      <c r="AF281" s="1394"/>
      <c r="AG281" s="1449"/>
      <c r="AH281" s="1449"/>
      <c r="AI281" s="1449"/>
      <c r="AJ281" s="1449"/>
      <c r="AK281" s="1449"/>
      <c r="AL281" s="1449"/>
    </row>
    <row r="282" spans="1:38" ht="17.100000000000001" customHeight="1">
      <c r="A282" s="552"/>
      <c r="B282" s="571"/>
      <c r="C282" s="1450" t="s">
        <v>622</v>
      </c>
      <c r="D282" s="1451" t="s">
        <v>623</v>
      </c>
      <c r="E282" s="1452">
        <f t="shared" si="37"/>
        <v>1262000</v>
      </c>
      <c r="F282" s="523">
        <f t="shared" si="26"/>
        <v>1262000</v>
      </c>
      <c r="G282" s="1453"/>
      <c r="H282" s="1453"/>
      <c r="I282" s="1453"/>
      <c r="J282" s="1453"/>
      <c r="K282" s="1453"/>
      <c r="L282" s="1453"/>
      <c r="M282" s="639"/>
      <c r="N282" s="1454"/>
      <c r="O282" s="1454"/>
      <c r="P282" s="1454"/>
      <c r="Q282" s="1394"/>
      <c r="R282" s="1454"/>
      <c r="S282" s="1454"/>
      <c r="T282" s="1454"/>
      <c r="U282" s="1454"/>
      <c r="V282" s="1454"/>
      <c r="W282" s="1454"/>
      <c r="X282" s="1454"/>
      <c r="Y282" s="1454"/>
      <c r="Z282" s="1454">
        <v>1262000</v>
      </c>
      <c r="AA282" s="1454"/>
      <c r="AB282" s="1454"/>
      <c r="AC282" s="1454"/>
      <c r="AD282" s="1454"/>
      <c r="AE282" s="1454"/>
      <c r="AF282" s="1394"/>
      <c r="AG282" s="1455"/>
      <c r="AH282" s="1455"/>
      <c r="AI282" s="1455"/>
      <c r="AJ282" s="1455"/>
      <c r="AK282" s="1455"/>
      <c r="AL282" s="1455"/>
    </row>
    <row r="283" spans="1:38" ht="17.100000000000001" customHeight="1">
      <c r="A283" s="552"/>
      <c r="B283" s="571"/>
      <c r="C283" s="1456" t="s">
        <v>626</v>
      </c>
      <c r="D283" s="1457" t="s">
        <v>627</v>
      </c>
      <c r="E283" s="1458">
        <f t="shared" si="37"/>
        <v>172000</v>
      </c>
      <c r="F283" s="523">
        <f t="shared" si="26"/>
        <v>172000</v>
      </c>
      <c r="G283" s="1459"/>
      <c r="H283" s="1459"/>
      <c r="I283" s="1459"/>
      <c r="J283" s="1459"/>
      <c r="K283" s="1459"/>
      <c r="L283" s="1459"/>
      <c r="M283" s="639"/>
      <c r="N283" s="1460"/>
      <c r="O283" s="1460"/>
      <c r="P283" s="1460"/>
      <c r="Q283" s="1394"/>
      <c r="R283" s="1460"/>
      <c r="S283" s="1460"/>
      <c r="T283" s="1460"/>
      <c r="U283" s="1460"/>
      <c r="V283" s="1460"/>
      <c r="W283" s="1460"/>
      <c r="X283" s="1460"/>
      <c r="Y283" s="1460"/>
      <c r="Z283" s="1460">
        <v>172000</v>
      </c>
      <c r="AA283" s="1460"/>
      <c r="AB283" s="1460"/>
      <c r="AC283" s="1460"/>
      <c r="AD283" s="1460"/>
      <c r="AE283" s="1460"/>
      <c r="AF283" s="1394"/>
      <c r="AG283" s="1461"/>
      <c r="AH283" s="1461"/>
      <c r="AI283" s="1461"/>
      <c r="AJ283" s="1461"/>
      <c r="AK283" s="1461"/>
      <c r="AL283" s="1461"/>
    </row>
    <row r="284" spans="1:38" ht="28.5" customHeight="1">
      <c r="A284" s="552"/>
      <c r="B284" s="571"/>
      <c r="C284" s="1462" t="s">
        <v>731</v>
      </c>
      <c r="D284" s="1463" t="s">
        <v>732</v>
      </c>
      <c r="E284" s="1464">
        <f t="shared" si="37"/>
        <v>12000</v>
      </c>
      <c r="F284" s="523">
        <f t="shared" si="26"/>
        <v>12000</v>
      </c>
      <c r="G284" s="1465"/>
      <c r="H284" s="1465"/>
      <c r="I284" s="1465"/>
      <c r="J284" s="1465"/>
      <c r="K284" s="1465"/>
      <c r="L284" s="1465"/>
      <c r="M284" s="639"/>
      <c r="N284" s="1466"/>
      <c r="O284" s="1466"/>
      <c r="P284" s="1466"/>
      <c r="Q284" s="1394"/>
      <c r="R284" s="1466"/>
      <c r="S284" s="1466"/>
      <c r="T284" s="1466"/>
      <c r="U284" s="1466"/>
      <c r="V284" s="1466"/>
      <c r="W284" s="1466"/>
      <c r="X284" s="1466"/>
      <c r="Y284" s="1466"/>
      <c r="Z284" s="1466">
        <v>12000</v>
      </c>
      <c r="AA284" s="1466"/>
      <c r="AB284" s="1466"/>
      <c r="AC284" s="1466"/>
      <c r="AD284" s="1466"/>
      <c r="AE284" s="1466"/>
      <c r="AF284" s="1394"/>
      <c r="AG284" s="1467"/>
      <c r="AH284" s="1467"/>
      <c r="AI284" s="1467"/>
      <c r="AJ284" s="1467"/>
      <c r="AK284" s="1467"/>
      <c r="AL284" s="1467"/>
    </row>
    <row r="285" spans="1:38" ht="17.100000000000001" customHeight="1">
      <c r="A285" s="552"/>
      <c r="B285" s="571"/>
      <c r="C285" s="1468" t="s">
        <v>733</v>
      </c>
      <c r="D285" s="1469" t="s">
        <v>734</v>
      </c>
      <c r="E285" s="1470">
        <f t="shared" si="37"/>
        <v>1000</v>
      </c>
      <c r="F285" s="523">
        <f t="shared" si="26"/>
        <v>1000</v>
      </c>
      <c r="G285" s="1471"/>
      <c r="H285" s="1471"/>
      <c r="I285" s="1471"/>
      <c r="J285" s="1471"/>
      <c r="K285" s="1471"/>
      <c r="L285" s="1471"/>
      <c r="M285" s="639"/>
      <c r="N285" s="1472"/>
      <c r="O285" s="1472"/>
      <c r="P285" s="1472"/>
      <c r="Q285" s="1394"/>
      <c r="R285" s="1472"/>
      <c r="S285" s="1472"/>
      <c r="T285" s="1472"/>
      <c r="U285" s="1472"/>
      <c r="V285" s="1472"/>
      <c r="W285" s="1472"/>
      <c r="X285" s="1472"/>
      <c r="Y285" s="1472"/>
      <c r="Z285" s="1472">
        <v>1000</v>
      </c>
      <c r="AA285" s="1472"/>
      <c r="AB285" s="1472"/>
      <c r="AC285" s="1472"/>
      <c r="AD285" s="1472"/>
      <c r="AE285" s="1472"/>
      <c r="AF285" s="1394"/>
      <c r="AG285" s="1473"/>
      <c r="AH285" s="1473"/>
      <c r="AI285" s="1473"/>
      <c r="AJ285" s="1473"/>
      <c r="AK285" s="1473"/>
      <c r="AL285" s="1473"/>
    </row>
    <row r="286" spans="1:38" ht="17.100000000000001" customHeight="1">
      <c r="A286" s="552"/>
      <c r="B286" s="571"/>
      <c r="C286" s="1474" t="s">
        <v>628</v>
      </c>
      <c r="D286" s="1475" t="s">
        <v>629</v>
      </c>
      <c r="E286" s="1476">
        <f t="shared" si="37"/>
        <v>170000</v>
      </c>
      <c r="F286" s="523">
        <f t="shared" si="26"/>
        <v>170000</v>
      </c>
      <c r="G286" s="1477"/>
      <c r="H286" s="1477"/>
      <c r="I286" s="1477"/>
      <c r="J286" s="1477"/>
      <c r="K286" s="1477"/>
      <c r="L286" s="1477"/>
      <c r="M286" s="639"/>
      <c r="N286" s="1478"/>
      <c r="O286" s="1478"/>
      <c r="P286" s="1478"/>
      <c r="Q286" s="1394"/>
      <c r="R286" s="1478"/>
      <c r="S286" s="1478"/>
      <c r="T286" s="1478"/>
      <c r="U286" s="1478"/>
      <c r="V286" s="1478"/>
      <c r="W286" s="1478"/>
      <c r="X286" s="1478"/>
      <c r="Y286" s="1478"/>
      <c r="Z286" s="1478">
        <v>170000</v>
      </c>
      <c r="AA286" s="1478"/>
      <c r="AB286" s="1478"/>
      <c r="AC286" s="1478"/>
      <c r="AD286" s="1478"/>
      <c r="AE286" s="1478"/>
      <c r="AF286" s="1394"/>
      <c r="AG286" s="1479"/>
      <c r="AH286" s="1479"/>
      <c r="AI286" s="1479"/>
      <c r="AJ286" s="1479"/>
      <c r="AK286" s="1479"/>
      <c r="AL286" s="1479"/>
    </row>
    <row r="287" spans="1:38" ht="17.100000000000001" customHeight="1">
      <c r="A287" s="552"/>
      <c r="B287" s="571"/>
      <c r="C287" s="1480" t="s">
        <v>685</v>
      </c>
      <c r="D287" s="1481" t="s">
        <v>686</v>
      </c>
      <c r="E287" s="1482">
        <f t="shared" si="37"/>
        <v>65000</v>
      </c>
      <c r="F287" s="523">
        <f t="shared" si="26"/>
        <v>65000</v>
      </c>
      <c r="G287" s="1483"/>
      <c r="H287" s="1483"/>
      <c r="I287" s="1483"/>
      <c r="J287" s="1483"/>
      <c r="K287" s="1483"/>
      <c r="L287" s="1483"/>
      <c r="M287" s="639"/>
      <c r="N287" s="1484"/>
      <c r="O287" s="1484"/>
      <c r="P287" s="1484"/>
      <c r="Q287" s="1394"/>
      <c r="R287" s="1484"/>
      <c r="S287" s="1484"/>
      <c r="T287" s="1484"/>
      <c r="U287" s="1484"/>
      <c r="V287" s="1484"/>
      <c r="W287" s="1484"/>
      <c r="X287" s="1484"/>
      <c r="Y287" s="1484"/>
      <c r="Z287" s="1484">
        <v>65000</v>
      </c>
      <c r="AA287" s="1484"/>
      <c r="AB287" s="1484"/>
      <c r="AC287" s="1484"/>
      <c r="AD287" s="1484"/>
      <c r="AE287" s="1484"/>
      <c r="AF287" s="1394"/>
      <c r="AG287" s="1485"/>
      <c r="AH287" s="1485"/>
      <c r="AI287" s="1485"/>
      <c r="AJ287" s="1485"/>
      <c r="AK287" s="1485"/>
      <c r="AL287" s="1485"/>
    </row>
    <row r="288" spans="1:38" ht="17.100000000000001" customHeight="1">
      <c r="A288" s="552"/>
      <c r="B288" s="571"/>
      <c r="C288" s="1486" t="s">
        <v>632</v>
      </c>
      <c r="D288" s="1487" t="s">
        <v>687</v>
      </c>
      <c r="E288" s="1488">
        <f t="shared" si="37"/>
        <v>35000</v>
      </c>
      <c r="F288" s="523">
        <f t="shared" ref="F288:F325" si="38">SUM(G288:AJ288)</f>
        <v>35000</v>
      </c>
      <c r="G288" s="1489"/>
      <c r="H288" s="1489"/>
      <c r="I288" s="1489"/>
      <c r="J288" s="1489"/>
      <c r="K288" s="1489"/>
      <c r="L288" s="1489"/>
      <c r="M288" s="639"/>
      <c r="N288" s="1490"/>
      <c r="O288" s="1490"/>
      <c r="P288" s="1490"/>
      <c r="Q288" s="1394"/>
      <c r="R288" s="1490"/>
      <c r="S288" s="1490"/>
      <c r="T288" s="1490"/>
      <c r="U288" s="1490"/>
      <c r="V288" s="1490"/>
      <c r="W288" s="1490"/>
      <c r="X288" s="1490"/>
      <c r="Y288" s="1490"/>
      <c r="Z288" s="1490">
        <v>35000</v>
      </c>
      <c r="AA288" s="1490"/>
      <c r="AB288" s="1490"/>
      <c r="AC288" s="1490"/>
      <c r="AD288" s="1490"/>
      <c r="AE288" s="1490"/>
      <c r="AF288" s="1394"/>
      <c r="AG288" s="1491"/>
      <c r="AH288" s="1491"/>
      <c r="AI288" s="1491"/>
      <c r="AJ288" s="1491"/>
      <c r="AK288" s="1491"/>
      <c r="AL288" s="1491"/>
    </row>
    <row r="289" spans="1:38" ht="17.100000000000001" customHeight="1">
      <c r="A289" s="552"/>
      <c r="B289" s="571"/>
      <c r="C289" s="1492"/>
      <c r="D289" s="1492"/>
      <c r="E289" s="1488"/>
      <c r="F289" s="523">
        <f t="shared" si="38"/>
        <v>0</v>
      </c>
      <c r="G289" s="1489"/>
      <c r="H289" s="1489"/>
      <c r="I289" s="1489"/>
      <c r="J289" s="1489"/>
      <c r="K289" s="1489"/>
      <c r="L289" s="1489"/>
      <c r="M289" s="639"/>
      <c r="N289" s="1490"/>
      <c r="O289" s="1490"/>
      <c r="P289" s="1490"/>
      <c r="Q289" s="1394"/>
      <c r="R289" s="1490"/>
      <c r="S289" s="1490"/>
      <c r="T289" s="1490"/>
      <c r="U289" s="1490"/>
      <c r="V289" s="1490"/>
      <c r="W289" s="1490"/>
      <c r="X289" s="1490"/>
      <c r="Y289" s="1490"/>
      <c r="Z289" s="1490"/>
      <c r="AA289" s="1490"/>
      <c r="AB289" s="1490"/>
      <c r="AC289" s="1490"/>
      <c r="AD289" s="1490"/>
      <c r="AE289" s="1490"/>
      <c r="AF289" s="1394"/>
      <c r="AG289" s="1491"/>
      <c r="AH289" s="1491"/>
      <c r="AI289" s="1491"/>
      <c r="AJ289" s="1491"/>
      <c r="AK289" s="1491"/>
      <c r="AL289" s="1491"/>
    </row>
    <row r="290" spans="1:38" ht="17.100000000000001" customHeight="1">
      <c r="A290" s="552"/>
      <c r="B290" s="571"/>
      <c r="C290" s="6568" t="s">
        <v>646</v>
      </c>
      <c r="D290" s="6569"/>
      <c r="E290" s="1488">
        <f>SUM(E291:E294)</f>
        <v>70500</v>
      </c>
      <c r="F290" s="523">
        <f t="shared" si="38"/>
        <v>0</v>
      </c>
      <c r="G290" s="1489"/>
      <c r="H290" s="1489"/>
      <c r="I290" s="1489"/>
      <c r="J290" s="1489"/>
      <c r="K290" s="1489"/>
      <c r="L290" s="1489"/>
      <c r="M290" s="639"/>
      <c r="N290" s="1490"/>
      <c r="O290" s="1490"/>
      <c r="P290" s="1490"/>
      <c r="Q290" s="1394"/>
      <c r="R290" s="1490"/>
      <c r="S290" s="1490"/>
      <c r="T290" s="1490"/>
      <c r="U290" s="1490"/>
      <c r="V290" s="1490"/>
      <c r="W290" s="1490"/>
      <c r="X290" s="1490"/>
      <c r="Y290" s="1490"/>
      <c r="Z290" s="1490"/>
      <c r="AA290" s="1490"/>
      <c r="AB290" s="1490"/>
      <c r="AC290" s="1490"/>
      <c r="AD290" s="1490"/>
      <c r="AE290" s="1490"/>
      <c r="AF290" s="1394"/>
      <c r="AG290" s="1491"/>
      <c r="AH290" s="1491"/>
      <c r="AI290" s="1491"/>
      <c r="AJ290" s="1491"/>
      <c r="AK290" s="1491"/>
      <c r="AL290" s="1491"/>
    </row>
    <row r="291" spans="1:38" ht="17.100000000000001" customHeight="1">
      <c r="A291" s="552"/>
      <c r="B291" s="571"/>
      <c r="C291" s="1493" t="s">
        <v>660</v>
      </c>
      <c r="D291" s="1494" t="s">
        <v>601</v>
      </c>
      <c r="E291" s="1488">
        <f>F291</f>
        <v>18800</v>
      </c>
      <c r="F291" s="523">
        <f t="shared" si="38"/>
        <v>18800</v>
      </c>
      <c r="G291" s="1489"/>
      <c r="H291" s="1489"/>
      <c r="I291" s="1489"/>
      <c r="J291" s="1489"/>
      <c r="K291" s="1489"/>
      <c r="L291" s="1489"/>
      <c r="M291" s="639"/>
      <c r="N291" s="1490"/>
      <c r="O291" s="1490"/>
      <c r="P291" s="1490"/>
      <c r="Q291" s="1394"/>
      <c r="R291" s="1490"/>
      <c r="S291" s="1490"/>
      <c r="T291" s="1490"/>
      <c r="U291" s="1490"/>
      <c r="V291" s="1490"/>
      <c r="W291" s="1490"/>
      <c r="X291" s="1490"/>
      <c r="Y291" s="1490"/>
      <c r="Z291" s="1490">
        <v>18800</v>
      </c>
      <c r="AA291" s="1490"/>
      <c r="AB291" s="1490"/>
      <c r="AC291" s="1490"/>
      <c r="AD291" s="1490"/>
      <c r="AE291" s="1490"/>
      <c r="AF291" s="1394"/>
      <c r="AG291" s="1491"/>
      <c r="AH291" s="1491"/>
      <c r="AI291" s="1491"/>
      <c r="AJ291" s="1491"/>
      <c r="AK291" s="1491"/>
      <c r="AL291" s="1491"/>
    </row>
    <row r="292" spans="1:38" ht="17.100000000000001" customHeight="1">
      <c r="A292" s="552"/>
      <c r="B292" s="571"/>
      <c r="C292" s="1493" t="s">
        <v>661</v>
      </c>
      <c r="D292" s="1494" t="s">
        <v>601</v>
      </c>
      <c r="E292" s="1488">
        <f t="shared" ref="E292:E294" si="39">F292</f>
        <v>4700</v>
      </c>
      <c r="F292" s="523">
        <f t="shared" si="38"/>
        <v>4700</v>
      </c>
      <c r="G292" s="1489"/>
      <c r="H292" s="1489"/>
      <c r="I292" s="1489"/>
      <c r="J292" s="1489"/>
      <c r="K292" s="1489"/>
      <c r="L292" s="1489"/>
      <c r="M292" s="639"/>
      <c r="N292" s="1490"/>
      <c r="O292" s="1490"/>
      <c r="P292" s="1490"/>
      <c r="Q292" s="1394"/>
      <c r="R292" s="1490"/>
      <c r="S292" s="1490"/>
      <c r="T292" s="1490"/>
      <c r="U292" s="1490"/>
      <c r="V292" s="1490"/>
      <c r="W292" s="1490"/>
      <c r="X292" s="1490"/>
      <c r="Y292" s="1490"/>
      <c r="Z292" s="1490">
        <v>4700</v>
      </c>
      <c r="AA292" s="1490"/>
      <c r="AB292" s="1490"/>
      <c r="AC292" s="1490"/>
      <c r="AD292" s="1490"/>
      <c r="AE292" s="1490"/>
      <c r="AF292" s="1394"/>
      <c r="AG292" s="1491"/>
      <c r="AH292" s="1491"/>
      <c r="AI292" s="1491"/>
      <c r="AJ292" s="1491"/>
      <c r="AK292" s="1491"/>
      <c r="AL292" s="1491"/>
    </row>
    <row r="293" spans="1:38" ht="17.100000000000001" customHeight="1">
      <c r="A293" s="552"/>
      <c r="B293" s="571"/>
      <c r="C293" s="1493" t="s">
        <v>664</v>
      </c>
      <c r="D293" s="1495" t="s">
        <v>611</v>
      </c>
      <c r="E293" s="1488">
        <f t="shared" si="39"/>
        <v>37600</v>
      </c>
      <c r="F293" s="523">
        <f t="shared" si="38"/>
        <v>37600</v>
      </c>
      <c r="G293" s="1489"/>
      <c r="H293" s="1489"/>
      <c r="I293" s="1489"/>
      <c r="J293" s="1489"/>
      <c r="K293" s="1489"/>
      <c r="L293" s="1489"/>
      <c r="M293" s="639"/>
      <c r="N293" s="1490"/>
      <c r="O293" s="1490"/>
      <c r="P293" s="1490"/>
      <c r="Q293" s="1394"/>
      <c r="R293" s="1490"/>
      <c r="S293" s="1490"/>
      <c r="T293" s="1490"/>
      <c r="U293" s="1490"/>
      <c r="V293" s="1490"/>
      <c r="W293" s="1490"/>
      <c r="X293" s="1490"/>
      <c r="Y293" s="1490"/>
      <c r="Z293" s="1490">
        <v>37600</v>
      </c>
      <c r="AA293" s="1490"/>
      <c r="AB293" s="1490"/>
      <c r="AC293" s="1490"/>
      <c r="AD293" s="1490"/>
      <c r="AE293" s="1490"/>
      <c r="AF293" s="1394"/>
      <c r="AG293" s="1491"/>
      <c r="AH293" s="1491"/>
      <c r="AI293" s="1491"/>
      <c r="AJ293" s="1491"/>
      <c r="AK293" s="1491"/>
      <c r="AL293" s="1491"/>
    </row>
    <row r="294" spans="1:38" ht="17.100000000000001" customHeight="1">
      <c r="A294" s="552"/>
      <c r="B294" s="571"/>
      <c r="C294" s="1493" t="s">
        <v>665</v>
      </c>
      <c r="D294" s="1495" t="s">
        <v>611</v>
      </c>
      <c r="E294" s="1488">
        <f t="shared" si="39"/>
        <v>9400</v>
      </c>
      <c r="F294" s="523">
        <f t="shared" si="38"/>
        <v>9400</v>
      </c>
      <c r="G294" s="1489"/>
      <c r="H294" s="1489"/>
      <c r="I294" s="1489"/>
      <c r="J294" s="1489"/>
      <c r="K294" s="1489"/>
      <c r="L294" s="1489"/>
      <c r="M294" s="639"/>
      <c r="N294" s="1490"/>
      <c r="O294" s="1490"/>
      <c r="P294" s="1490"/>
      <c r="Q294" s="1394"/>
      <c r="R294" s="1490"/>
      <c r="S294" s="1490"/>
      <c r="T294" s="1490"/>
      <c r="U294" s="1490"/>
      <c r="V294" s="1490"/>
      <c r="W294" s="1490"/>
      <c r="X294" s="1490"/>
      <c r="Y294" s="1490"/>
      <c r="Z294" s="1490">
        <v>9400</v>
      </c>
      <c r="AA294" s="1490"/>
      <c r="AB294" s="1490"/>
      <c r="AC294" s="1490"/>
      <c r="AD294" s="1490"/>
      <c r="AE294" s="1490"/>
      <c r="AF294" s="1394"/>
      <c r="AG294" s="1491"/>
      <c r="AH294" s="1491"/>
      <c r="AI294" s="1491"/>
      <c r="AJ294" s="1491"/>
      <c r="AK294" s="1491"/>
      <c r="AL294" s="1491"/>
    </row>
    <row r="295" spans="1:38" ht="17.100000000000001" customHeight="1">
      <c r="A295" s="552"/>
      <c r="B295" s="571"/>
      <c r="C295" s="1496"/>
      <c r="D295" s="1497"/>
      <c r="E295" s="1488"/>
      <c r="F295" s="523">
        <f t="shared" si="38"/>
        <v>0</v>
      </c>
      <c r="G295" s="1489"/>
      <c r="H295" s="1489"/>
      <c r="I295" s="1489"/>
      <c r="J295" s="1489"/>
      <c r="K295" s="1489"/>
      <c r="L295" s="1489"/>
      <c r="M295" s="639"/>
      <c r="N295" s="1490"/>
      <c r="O295" s="1490"/>
      <c r="P295" s="1490"/>
      <c r="Q295" s="1307"/>
      <c r="R295" s="1490"/>
      <c r="S295" s="1490"/>
      <c r="T295" s="1490"/>
      <c r="U295" s="1490"/>
      <c r="V295" s="1490"/>
      <c r="W295" s="1490"/>
      <c r="X295" s="1490"/>
      <c r="Y295" s="1490"/>
      <c r="Z295" s="1490"/>
      <c r="AA295" s="1490"/>
      <c r="AB295" s="1490"/>
      <c r="AC295" s="1490"/>
      <c r="AD295" s="1490"/>
      <c r="AE295" s="1490"/>
      <c r="AF295" s="1307"/>
      <c r="AG295" s="1491"/>
      <c r="AH295" s="1491"/>
      <c r="AI295" s="1491"/>
      <c r="AJ295" s="1491"/>
      <c r="AK295" s="1491"/>
      <c r="AL295" s="1491"/>
    </row>
    <row r="296" spans="1:38" ht="17.100000000000001" customHeight="1">
      <c r="A296" s="552"/>
      <c r="B296" s="571"/>
      <c r="C296" s="6570" t="s">
        <v>639</v>
      </c>
      <c r="D296" s="6570"/>
      <c r="E296" s="677">
        <f>SUM(E297)</f>
        <v>994253991</v>
      </c>
      <c r="F296" s="523">
        <f t="shared" si="38"/>
        <v>0</v>
      </c>
      <c r="G296" s="1489"/>
      <c r="H296" s="1489"/>
      <c r="I296" s="1489"/>
      <c r="J296" s="1489"/>
      <c r="K296" s="1489"/>
      <c r="L296" s="1489"/>
      <c r="M296" s="639"/>
      <c r="N296" s="1490"/>
      <c r="O296" s="1490"/>
      <c r="P296" s="1490"/>
      <c r="Q296" s="1307"/>
      <c r="R296" s="1490"/>
      <c r="S296" s="1490"/>
      <c r="T296" s="1490"/>
      <c r="U296" s="1490"/>
      <c r="V296" s="1490"/>
      <c r="W296" s="1490"/>
      <c r="X296" s="1490"/>
      <c r="Y296" s="1490"/>
      <c r="Z296" s="1490"/>
      <c r="AA296" s="1490"/>
      <c r="AB296" s="1490"/>
      <c r="AC296" s="1490"/>
      <c r="AD296" s="1490"/>
      <c r="AE296" s="1490"/>
      <c r="AF296" s="1307"/>
      <c r="AG296" s="1491"/>
      <c r="AH296" s="1491"/>
      <c r="AI296" s="1491"/>
      <c r="AJ296" s="1491"/>
      <c r="AK296" s="1491"/>
      <c r="AL296" s="1491"/>
    </row>
    <row r="297" spans="1:38" ht="17.100000000000001" customHeight="1">
      <c r="A297" s="552"/>
      <c r="B297" s="571"/>
      <c r="C297" s="6582" t="s">
        <v>735</v>
      </c>
      <c r="D297" s="6582"/>
      <c r="E297" s="1498">
        <f>SUM(E298:E309)</f>
        <v>994253991</v>
      </c>
      <c r="F297" s="523">
        <f t="shared" si="38"/>
        <v>0</v>
      </c>
      <c r="G297" s="1499"/>
      <c r="H297" s="1499"/>
      <c r="I297" s="1499"/>
      <c r="J297" s="1499"/>
      <c r="K297" s="1499"/>
      <c r="L297" s="1499"/>
      <c r="M297" s="639"/>
      <c r="N297" s="1500"/>
      <c r="O297" s="1500"/>
      <c r="P297" s="1500"/>
      <c r="Q297" s="1394"/>
      <c r="R297" s="1500"/>
      <c r="S297" s="1500"/>
      <c r="T297" s="1500"/>
      <c r="U297" s="1500"/>
      <c r="V297" s="1500"/>
      <c r="W297" s="1500"/>
      <c r="X297" s="1500"/>
      <c r="Y297" s="1500"/>
      <c r="Z297" s="1500"/>
      <c r="AA297" s="1500"/>
      <c r="AB297" s="1500"/>
      <c r="AC297" s="1500"/>
      <c r="AD297" s="1500"/>
      <c r="AE297" s="1500"/>
      <c r="AF297" s="1394"/>
      <c r="AG297" s="1501"/>
      <c r="AH297" s="1501"/>
      <c r="AI297" s="1501"/>
      <c r="AJ297" s="1501"/>
      <c r="AK297" s="1501"/>
      <c r="AL297" s="1501"/>
    </row>
    <row r="298" spans="1:38" s="1060" customFormat="1" ht="17.100000000000001" customHeight="1" thickBot="1">
      <c r="A298" s="3123"/>
      <c r="B298" s="3124"/>
      <c r="C298" s="6370" t="s">
        <v>641</v>
      </c>
      <c r="D298" s="6371" t="s">
        <v>642</v>
      </c>
      <c r="E298" s="6372">
        <f>F298</f>
        <v>585787148</v>
      </c>
      <c r="F298" s="6306">
        <f t="shared" si="38"/>
        <v>585787148</v>
      </c>
      <c r="G298" s="6307"/>
      <c r="H298" s="6307"/>
      <c r="I298" s="6307"/>
      <c r="J298" s="6307"/>
      <c r="K298" s="6307"/>
      <c r="L298" s="6307"/>
      <c r="M298" s="1056"/>
      <c r="N298" s="6308"/>
      <c r="O298" s="6308"/>
      <c r="P298" s="6308"/>
      <c r="Q298" s="6309"/>
      <c r="R298" s="6308"/>
      <c r="S298" s="6308"/>
      <c r="T298" s="6308"/>
      <c r="U298" s="6308"/>
      <c r="V298" s="6308"/>
      <c r="W298" s="6308"/>
      <c r="X298" s="6308"/>
      <c r="Y298" s="6308"/>
      <c r="Z298" s="6308">
        <f>587750492-5963344+4000000</f>
        <v>585787148</v>
      </c>
      <c r="AA298" s="6308"/>
      <c r="AB298" s="6308"/>
      <c r="AC298" s="6308"/>
      <c r="AD298" s="6308"/>
      <c r="AE298" s="6308"/>
      <c r="AF298" s="6309"/>
      <c r="AG298" s="6310"/>
      <c r="AH298" s="6310"/>
      <c r="AI298" s="6310"/>
      <c r="AJ298" s="6310"/>
      <c r="AK298" s="6310"/>
      <c r="AL298" s="6310"/>
    </row>
    <row r="299" spans="1:38" ht="17.100000000000001" customHeight="1">
      <c r="A299" s="571"/>
      <c r="B299" s="571"/>
      <c r="C299" s="1505" t="s">
        <v>736</v>
      </c>
      <c r="D299" s="1506" t="s">
        <v>642</v>
      </c>
      <c r="E299" s="685">
        <f t="shared" ref="E299:E309" si="40">F299</f>
        <v>255413209</v>
      </c>
      <c r="F299" s="523">
        <f t="shared" si="38"/>
        <v>255413209</v>
      </c>
      <c r="G299" s="1502"/>
      <c r="H299" s="1502"/>
      <c r="I299" s="1502"/>
      <c r="J299" s="1502"/>
      <c r="K299" s="1502"/>
      <c r="L299" s="1502"/>
      <c r="M299" s="639"/>
      <c r="N299" s="1503"/>
      <c r="O299" s="1503"/>
      <c r="P299" s="1503"/>
      <c r="Q299" s="1394"/>
      <c r="R299" s="1503"/>
      <c r="S299" s="1503"/>
      <c r="T299" s="1503"/>
      <c r="U299" s="1503"/>
      <c r="V299" s="1503"/>
      <c r="W299" s="1503"/>
      <c r="X299" s="1503"/>
      <c r="Y299" s="1503"/>
      <c r="Z299" s="1503">
        <v>255413209</v>
      </c>
      <c r="AA299" s="1503"/>
      <c r="AB299" s="1503"/>
      <c r="AC299" s="1503"/>
      <c r="AD299" s="1503"/>
      <c r="AE299" s="1503"/>
      <c r="AF299" s="1394"/>
      <c r="AG299" s="1504"/>
      <c r="AH299" s="1504"/>
      <c r="AI299" s="1504"/>
      <c r="AJ299" s="1504"/>
      <c r="AK299" s="1504"/>
      <c r="AL299" s="1504"/>
    </row>
    <row r="300" spans="1:38" ht="17.100000000000001" customHeight="1">
      <c r="A300" s="552"/>
      <c r="B300" s="571"/>
      <c r="C300" s="1507" t="s">
        <v>737</v>
      </c>
      <c r="D300" s="1508" t="s">
        <v>642</v>
      </c>
      <c r="E300" s="1509">
        <f t="shared" si="40"/>
        <v>9378688</v>
      </c>
      <c r="F300" s="523">
        <f t="shared" si="38"/>
        <v>9378688</v>
      </c>
      <c r="G300" s="1510"/>
      <c r="H300" s="1510"/>
      <c r="I300" s="1510"/>
      <c r="J300" s="1510"/>
      <c r="K300" s="1510"/>
      <c r="L300" s="1510"/>
      <c r="M300" s="639"/>
      <c r="N300" s="1511"/>
      <c r="O300" s="1511"/>
      <c r="P300" s="1511"/>
      <c r="Q300" s="1394"/>
      <c r="R300" s="1511"/>
      <c r="S300" s="1511"/>
      <c r="T300" s="1511"/>
      <c r="U300" s="1511"/>
      <c r="V300" s="1511"/>
      <c r="W300" s="1511"/>
      <c r="X300" s="1511"/>
      <c r="Y300" s="1511"/>
      <c r="Z300" s="1511">
        <v>9378688</v>
      </c>
      <c r="AA300" s="1511"/>
      <c r="AB300" s="1511"/>
      <c r="AC300" s="1511"/>
      <c r="AD300" s="1511"/>
      <c r="AE300" s="1511"/>
      <c r="AF300" s="1394"/>
      <c r="AG300" s="1512"/>
      <c r="AH300" s="1512"/>
      <c r="AI300" s="1512"/>
      <c r="AJ300" s="1512"/>
      <c r="AK300" s="1512"/>
      <c r="AL300" s="1512"/>
    </row>
    <row r="301" spans="1:38" ht="17.100000000000001" customHeight="1">
      <c r="A301" s="552"/>
      <c r="B301" s="571"/>
      <c r="C301" s="1513" t="s">
        <v>738</v>
      </c>
      <c r="D301" s="1514" t="s">
        <v>642</v>
      </c>
      <c r="E301" s="1515">
        <f t="shared" si="40"/>
        <v>78535913</v>
      </c>
      <c r="F301" s="523">
        <f t="shared" si="38"/>
        <v>78535913</v>
      </c>
      <c r="G301" s="1516"/>
      <c r="H301" s="1516"/>
      <c r="I301" s="1516"/>
      <c r="J301" s="1516"/>
      <c r="K301" s="1516"/>
      <c r="L301" s="1516"/>
      <c r="M301" s="639"/>
      <c r="N301" s="1517"/>
      <c r="O301" s="1517"/>
      <c r="P301" s="1517"/>
      <c r="Q301" s="1394"/>
      <c r="R301" s="1517"/>
      <c r="S301" s="1517"/>
      <c r="T301" s="1517"/>
      <c r="U301" s="1517"/>
      <c r="V301" s="1517"/>
      <c r="W301" s="1517"/>
      <c r="X301" s="1517"/>
      <c r="Y301" s="1517"/>
      <c r="Z301" s="1517">
        <v>78535913</v>
      </c>
      <c r="AA301" s="1517"/>
      <c r="AB301" s="1517"/>
      <c r="AC301" s="1517"/>
      <c r="AD301" s="1517"/>
      <c r="AE301" s="1517"/>
      <c r="AF301" s="1394"/>
      <c r="AG301" s="1518"/>
      <c r="AH301" s="1518"/>
      <c r="AI301" s="1518"/>
      <c r="AJ301" s="1518"/>
      <c r="AK301" s="1518"/>
      <c r="AL301" s="1518"/>
    </row>
    <row r="302" spans="1:38" ht="17.100000000000001" customHeight="1">
      <c r="A302" s="552"/>
      <c r="B302" s="571"/>
      <c r="C302" s="1519" t="s">
        <v>643</v>
      </c>
      <c r="D302" s="1520" t="s">
        <v>644</v>
      </c>
      <c r="E302" s="1521">
        <f t="shared" si="40"/>
        <v>14561000</v>
      </c>
      <c r="F302" s="523">
        <f t="shared" si="38"/>
        <v>14561000</v>
      </c>
      <c r="G302" s="1522"/>
      <c r="H302" s="1522"/>
      <c r="I302" s="1522"/>
      <c r="J302" s="1522"/>
      <c r="K302" s="1522"/>
      <c r="L302" s="1522"/>
      <c r="M302" s="639"/>
      <c r="N302" s="1523"/>
      <c r="O302" s="1523"/>
      <c r="P302" s="1523"/>
      <c r="Q302" s="1394"/>
      <c r="R302" s="1523"/>
      <c r="S302" s="1523"/>
      <c r="T302" s="1523"/>
      <c r="U302" s="1523"/>
      <c r="V302" s="1523"/>
      <c r="W302" s="1523"/>
      <c r="X302" s="1523"/>
      <c r="Y302" s="1523"/>
      <c r="Z302" s="1523">
        <v>14561000</v>
      </c>
      <c r="AA302" s="1523"/>
      <c r="AB302" s="1523"/>
      <c r="AC302" s="1523"/>
      <c r="AD302" s="1523"/>
      <c r="AE302" s="1523"/>
      <c r="AF302" s="1394"/>
      <c r="AG302" s="1524"/>
      <c r="AH302" s="1524"/>
      <c r="AI302" s="1524"/>
      <c r="AJ302" s="1524"/>
      <c r="AK302" s="1524"/>
      <c r="AL302" s="1524"/>
    </row>
    <row r="303" spans="1:38" ht="17.100000000000001" customHeight="1">
      <c r="A303" s="552"/>
      <c r="B303" s="571"/>
      <c r="C303" s="1525" t="s">
        <v>739</v>
      </c>
      <c r="D303" s="1526" t="s">
        <v>644</v>
      </c>
      <c r="E303" s="1527">
        <f t="shared" si="40"/>
        <v>85000</v>
      </c>
      <c r="F303" s="523">
        <f t="shared" si="38"/>
        <v>85000</v>
      </c>
      <c r="G303" s="1528"/>
      <c r="H303" s="1528"/>
      <c r="I303" s="1528"/>
      <c r="J303" s="1528"/>
      <c r="K303" s="1528"/>
      <c r="L303" s="1528"/>
      <c r="M303" s="639"/>
      <c r="N303" s="1529"/>
      <c r="O303" s="1529"/>
      <c r="P303" s="1529"/>
      <c r="Q303" s="1394"/>
      <c r="R303" s="1529"/>
      <c r="S303" s="1529"/>
      <c r="T303" s="1529"/>
      <c r="U303" s="1529"/>
      <c r="V303" s="1529"/>
      <c r="W303" s="1529"/>
      <c r="X303" s="1529"/>
      <c r="Y303" s="1529"/>
      <c r="Z303" s="1529">
        <v>85000</v>
      </c>
      <c r="AA303" s="1529"/>
      <c r="AB303" s="1529"/>
      <c r="AC303" s="1529"/>
      <c r="AD303" s="1529"/>
      <c r="AE303" s="1529"/>
      <c r="AF303" s="1394"/>
      <c r="AG303" s="1530"/>
      <c r="AH303" s="1530"/>
      <c r="AI303" s="1530"/>
      <c r="AJ303" s="1530"/>
      <c r="AK303" s="1530"/>
      <c r="AL303" s="1530"/>
    </row>
    <row r="304" spans="1:38" ht="17.100000000000001" customHeight="1">
      <c r="A304" s="552"/>
      <c r="B304" s="571"/>
      <c r="C304" s="1531" t="s">
        <v>740</v>
      </c>
      <c r="D304" s="1532" t="s">
        <v>644</v>
      </c>
      <c r="E304" s="1533">
        <f t="shared" si="40"/>
        <v>115000</v>
      </c>
      <c r="F304" s="523">
        <f t="shared" si="38"/>
        <v>115000</v>
      </c>
      <c r="G304" s="1534"/>
      <c r="H304" s="1534"/>
      <c r="I304" s="1534"/>
      <c r="J304" s="1534"/>
      <c r="K304" s="1534"/>
      <c r="L304" s="1534"/>
      <c r="M304" s="639"/>
      <c r="N304" s="1535"/>
      <c r="O304" s="1535"/>
      <c r="P304" s="1535"/>
      <c r="Q304" s="1394"/>
      <c r="R304" s="1535"/>
      <c r="S304" s="1535"/>
      <c r="T304" s="1535"/>
      <c r="U304" s="1535"/>
      <c r="V304" s="1535"/>
      <c r="W304" s="1535"/>
      <c r="X304" s="1535"/>
      <c r="Y304" s="1535"/>
      <c r="Z304" s="1535">
        <v>115000</v>
      </c>
      <c r="AA304" s="1535"/>
      <c r="AB304" s="1535"/>
      <c r="AC304" s="1535"/>
      <c r="AD304" s="1535"/>
      <c r="AE304" s="1535"/>
      <c r="AF304" s="1394"/>
      <c r="AG304" s="1536"/>
      <c r="AH304" s="1536"/>
      <c r="AI304" s="1536"/>
      <c r="AJ304" s="1536"/>
      <c r="AK304" s="1536"/>
      <c r="AL304" s="1536"/>
    </row>
    <row r="305" spans="1:38" ht="30" customHeight="1">
      <c r="A305" s="552"/>
      <c r="B305" s="571"/>
      <c r="C305" s="1537" t="s">
        <v>741</v>
      </c>
      <c r="D305" s="1538" t="s">
        <v>742</v>
      </c>
      <c r="E305" s="1539">
        <f t="shared" si="40"/>
        <v>500000</v>
      </c>
      <c r="F305" s="523">
        <f t="shared" si="38"/>
        <v>500000</v>
      </c>
      <c r="G305" s="1540"/>
      <c r="H305" s="1540"/>
      <c r="I305" s="1540"/>
      <c r="J305" s="1540"/>
      <c r="K305" s="1540"/>
      <c r="L305" s="1540"/>
      <c r="M305" s="639"/>
      <c r="N305" s="1541"/>
      <c r="O305" s="1541"/>
      <c r="P305" s="1541"/>
      <c r="Q305" s="1394"/>
      <c r="R305" s="1541"/>
      <c r="S305" s="1541"/>
      <c r="T305" s="1541"/>
      <c r="U305" s="1541"/>
      <c r="V305" s="1541"/>
      <c r="W305" s="1541"/>
      <c r="X305" s="1541"/>
      <c r="Y305" s="1541"/>
      <c r="Z305" s="1541">
        <v>500000</v>
      </c>
      <c r="AA305" s="1541"/>
      <c r="AB305" s="1541"/>
      <c r="AC305" s="1541"/>
      <c r="AD305" s="1541"/>
      <c r="AE305" s="1541"/>
      <c r="AF305" s="1394"/>
      <c r="AG305" s="1542"/>
      <c r="AH305" s="1542"/>
      <c r="AI305" s="1542"/>
      <c r="AJ305" s="1542"/>
      <c r="AK305" s="1542"/>
      <c r="AL305" s="1542"/>
    </row>
    <row r="306" spans="1:38" ht="63.75">
      <c r="A306" s="571"/>
      <c r="B306" s="571"/>
      <c r="C306" s="1543" t="s">
        <v>65</v>
      </c>
      <c r="D306" s="1544" t="s">
        <v>716</v>
      </c>
      <c r="E306" s="1545">
        <f>F306</f>
        <v>4743018</v>
      </c>
      <c r="F306" s="523">
        <f t="shared" si="38"/>
        <v>4743018</v>
      </c>
      <c r="G306" s="1546"/>
      <c r="H306" s="1546"/>
      <c r="I306" s="1546"/>
      <c r="J306" s="1546"/>
      <c r="K306" s="1546"/>
      <c r="L306" s="1546"/>
      <c r="M306" s="639"/>
      <c r="N306" s="1547"/>
      <c r="O306" s="1547"/>
      <c r="P306" s="1547"/>
      <c r="Q306" s="1394"/>
      <c r="R306" s="1547"/>
      <c r="S306" s="1547"/>
      <c r="T306" s="1547"/>
      <c r="U306" s="1547"/>
      <c r="V306" s="1547"/>
      <c r="W306" s="1547"/>
      <c r="X306" s="1547"/>
      <c r="Y306" s="1547"/>
      <c r="Z306" s="1547">
        <v>4743018</v>
      </c>
      <c r="AA306" s="1547"/>
      <c r="AB306" s="1547"/>
      <c r="AC306" s="1547"/>
      <c r="AD306" s="1547"/>
      <c r="AE306" s="1547"/>
      <c r="AF306" s="1394"/>
      <c r="AG306" s="1548"/>
      <c r="AH306" s="1548"/>
      <c r="AI306" s="1548"/>
      <c r="AJ306" s="1548"/>
      <c r="AK306" s="1548"/>
      <c r="AL306" s="1548"/>
    </row>
    <row r="307" spans="1:38" ht="31.5" customHeight="1">
      <c r="A307" s="552"/>
      <c r="B307" s="571"/>
      <c r="C307" s="1549" t="s">
        <v>199</v>
      </c>
      <c r="D307" s="1550" t="s">
        <v>743</v>
      </c>
      <c r="E307" s="1545">
        <f t="shared" si="40"/>
        <v>43500000</v>
      </c>
      <c r="F307" s="523">
        <f t="shared" si="38"/>
        <v>43500000</v>
      </c>
      <c r="G307" s="1546"/>
      <c r="H307" s="1546"/>
      <c r="I307" s="1546"/>
      <c r="J307" s="1546"/>
      <c r="K307" s="1546"/>
      <c r="L307" s="1546"/>
      <c r="M307" s="639"/>
      <c r="N307" s="1547"/>
      <c r="O307" s="1547"/>
      <c r="P307" s="1547"/>
      <c r="Q307" s="1394"/>
      <c r="R307" s="1547"/>
      <c r="S307" s="1547"/>
      <c r="T307" s="1547"/>
      <c r="U307" s="1547"/>
      <c r="V307" s="1547"/>
      <c r="W307" s="1547"/>
      <c r="X307" s="1547"/>
      <c r="Y307" s="1547"/>
      <c r="Z307" s="1547">
        <v>43500000</v>
      </c>
      <c r="AA307" s="1547"/>
      <c r="AB307" s="1547"/>
      <c r="AC307" s="1547"/>
      <c r="AD307" s="1547"/>
      <c r="AE307" s="1547"/>
      <c r="AF307" s="1394"/>
      <c r="AG307" s="1548"/>
      <c r="AH307" s="1548"/>
      <c r="AI307" s="1548"/>
      <c r="AJ307" s="1548"/>
      <c r="AK307" s="1548"/>
      <c r="AL307" s="1548"/>
    </row>
    <row r="308" spans="1:38" ht="39.75" customHeight="1">
      <c r="A308" s="552"/>
      <c r="B308" s="571"/>
      <c r="C308" s="1551" t="s">
        <v>680</v>
      </c>
      <c r="D308" s="1552" t="s">
        <v>681</v>
      </c>
      <c r="E308" s="1545">
        <f t="shared" si="40"/>
        <v>1391065</v>
      </c>
      <c r="F308" s="523">
        <f>SUM(G308:AJ308)</f>
        <v>1391065</v>
      </c>
      <c r="G308" s="1546"/>
      <c r="H308" s="1546"/>
      <c r="I308" s="1546"/>
      <c r="J308" s="1546"/>
      <c r="K308" s="1546"/>
      <c r="L308" s="1546"/>
      <c r="M308" s="639"/>
      <c r="N308" s="1547"/>
      <c r="O308" s="1547"/>
      <c r="P308" s="1547"/>
      <c r="Q308" s="1307"/>
      <c r="R308" s="1547"/>
      <c r="S308" s="1547"/>
      <c r="T308" s="1547"/>
      <c r="U308" s="1547"/>
      <c r="V308" s="1547"/>
      <c r="W308" s="1547"/>
      <c r="X308" s="1547"/>
      <c r="Y308" s="1547">
        <v>1391065</v>
      </c>
      <c r="Z308" s="1547"/>
      <c r="AA308" s="1547"/>
      <c r="AB308" s="1547"/>
      <c r="AC308" s="1547"/>
      <c r="AD308" s="1547"/>
      <c r="AE308" s="1547"/>
      <c r="AF308" s="1307"/>
      <c r="AG308" s="1548"/>
      <c r="AH308" s="1548"/>
      <c r="AI308" s="1548"/>
      <c r="AJ308" s="1548"/>
      <c r="AK308" s="1548"/>
      <c r="AL308" s="1548"/>
    </row>
    <row r="309" spans="1:38" ht="42" customHeight="1">
      <c r="A309" s="552"/>
      <c r="B309" s="571"/>
      <c r="C309" s="1549" t="s">
        <v>682</v>
      </c>
      <c r="D309" s="1553" t="s">
        <v>683</v>
      </c>
      <c r="E309" s="1545">
        <f t="shared" si="40"/>
        <v>243950</v>
      </c>
      <c r="F309" s="523">
        <f t="shared" si="38"/>
        <v>243950</v>
      </c>
      <c r="G309" s="1546"/>
      <c r="H309" s="1546"/>
      <c r="I309" s="1546"/>
      <c r="J309" s="1546"/>
      <c r="K309" s="1546"/>
      <c r="L309" s="1546"/>
      <c r="M309" s="639"/>
      <c r="N309" s="1547"/>
      <c r="O309" s="1547"/>
      <c r="P309" s="1547"/>
      <c r="Q309" s="1307"/>
      <c r="R309" s="1547"/>
      <c r="S309" s="1547"/>
      <c r="T309" s="1547"/>
      <c r="U309" s="1547"/>
      <c r="V309" s="1547"/>
      <c r="W309" s="1547"/>
      <c r="X309" s="1547"/>
      <c r="Y309" s="1547">
        <v>243950</v>
      </c>
      <c r="Z309" s="1547"/>
      <c r="AA309" s="1547"/>
      <c r="AB309" s="1547"/>
      <c r="AC309" s="1547"/>
      <c r="AD309" s="1547"/>
      <c r="AE309" s="1547"/>
      <c r="AF309" s="1307"/>
      <c r="AG309" s="1548"/>
      <c r="AH309" s="1548"/>
      <c r="AI309" s="1548"/>
      <c r="AJ309" s="1548"/>
      <c r="AK309" s="1548"/>
      <c r="AL309" s="1548"/>
    </row>
    <row r="310" spans="1:38" ht="16.5" customHeight="1">
      <c r="A310" s="552"/>
      <c r="B310" s="571"/>
      <c r="C310" s="1554"/>
      <c r="D310" s="1555"/>
      <c r="E310" s="1545"/>
      <c r="F310" s="523">
        <f t="shared" si="38"/>
        <v>0</v>
      </c>
      <c r="G310" s="1546"/>
      <c r="H310" s="1546"/>
      <c r="I310" s="1546"/>
      <c r="J310" s="1546"/>
      <c r="K310" s="1546"/>
      <c r="L310" s="1546"/>
      <c r="M310" s="639"/>
      <c r="N310" s="1547"/>
      <c r="O310" s="1547"/>
      <c r="P310" s="1547"/>
      <c r="Q310" s="1307"/>
      <c r="R310" s="1547"/>
      <c r="S310" s="1547"/>
      <c r="T310" s="1547"/>
      <c r="U310" s="1547"/>
      <c r="V310" s="1547"/>
      <c r="W310" s="1547"/>
      <c r="X310" s="1547"/>
      <c r="Y310" s="1547"/>
      <c r="Z310" s="1547"/>
      <c r="AA310" s="1547"/>
      <c r="AB310" s="1547"/>
      <c r="AC310" s="1547"/>
      <c r="AD310" s="1547"/>
      <c r="AE310" s="1547"/>
      <c r="AF310" s="1307"/>
      <c r="AG310" s="1548"/>
      <c r="AH310" s="1548"/>
      <c r="AI310" s="1548"/>
      <c r="AJ310" s="1548"/>
      <c r="AK310" s="1548"/>
      <c r="AL310" s="1548"/>
    </row>
    <row r="311" spans="1:38" ht="16.5" customHeight="1">
      <c r="A311" s="571"/>
      <c r="B311" s="571"/>
      <c r="C311" s="6583" t="s">
        <v>717</v>
      </c>
      <c r="D311" s="6584"/>
      <c r="E311" s="867">
        <f>SUM(E312:E317)</f>
        <v>348270828</v>
      </c>
      <c r="F311" s="523">
        <f t="shared" si="38"/>
        <v>0</v>
      </c>
      <c r="G311" s="1546"/>
      <c r="H311" s="1546"/>
      <c r="I311" s="1546"/>
      <c r="J311" s="1546"/>
      <c r="K311" s="1546"/>
      <c r="L311" s="1546"/>
      <c r="M311" s="639"/>
      <c r="N311" s="1547"/>
      <c r="O311" s="1547"/>
      <c r="P311" s="1547"/>
      <c r="Q311" s="1307"/>
      <c r="R311" s="1547"/>
      <c r="S311" s="1547"/>
      <c r="T311" s="1547"/>
      <c r="U311" s="1547"/>
      <c r="V311" s="1547"/>
      <c r="W311" s="1547"/>
      <c r="X311" s="1547"/>
      <c r="Y311" s="1547"/>
      <c r="Z311" s="1547"/>
      <c r="AA311" s="1547"/>
      <c r="AB311" s="1547"/>
      <c r="AC311" s="1547"/>
      <c r="AD311" s="1547"/>
      <c r="AE311" s="1547"/>
      <c r="AF311" s="1307"/>
      <c r="AG311" s="1548"/>
      <c r="AH311" s="1548"/>
      <c r="AI311" s="1548"/>
      <c r="AJ311" s="1548"/>
      <c r="AK311" s="1548"/>
      <c r="AL311" s="1548"/>
    </row>
    <row r="312" spans="1:38" ht="17.100000000000001" customHeight="1">
      <c r="A312" s="552"/>
      <c r="B312" s="571"/>
      <c r="C312" s="1556" t="s">
        <v>736</v>
      </c>
      <c r="D312" s="1557" t="s">
        <v>642</v>
      </c>
      <c r="E312" s="1558">
        <f t="shared" ref="E312:E317" si="41">F312</f>
        <v>255413209</v>
      </c>
      <c r="F312" s="523">
        <f t="shared" si="38"/>
        <v>255413209</v>
      </c>
      <c r="G312" s="1559"/>
      <c r="H312" s="1559"/>
      <c r="I312" s="1559"/>
      <c r="J312" s="1559"/>
      <c r="K312" s="1559"/>
      <c r="L312" s="1559"/>
      <c r="M312" s="639"/>
      <c r="N312" s="1560"/>
      <c r="O312" s="1560"/>
      <c r="P312" s="1560"/>
      <c r="Q312" s="1394"/>
      <c r="R312" s="1560"/>
      <c r="S312" s="1560"/>
      <c r="T312" s="1560"/>
      <c r="U312" s="1560"/>
      <c r="V312" s="1560"/>
      <c r="W312" s="1560"/>
      <c r="X312" s="1560"/>
      <c r="Y312" s="1560"/>
      <c r="Z312" s="1560">
        <v>255413209</v>
      </c>
      <c r="AA312" s="1560"/>
      <c r="AB312" s="1560"/>
      <c r="AC312" s="1560"/>
      <c r="AD312" s="1560"/>
      <c r="AE312" s="1560"/>
      <c r="AF312" s="1394"/>
      <c r="AG312" s="1561"/>
      <c r="AH312" s="1561"/>
      <c r="AI312" s="1561"/>
      <c r="AJ312" s="1561"/>
      <c r="AK312" s="1561"/>
      <c r="AL312" s="1561"/>
    </row>
    <row r="313" spans="1:38" ht="17.100000000000001" customHeight="1">
      <c r="A313" s="552"/>
      <c r="B313" s="571"/>
      <c r="C313" s="1562" t="s">
        <v>737</v>
      </c>
      <c r="D313" s="1563" t="s">
        <v>642</v>
      </c>
      <c r="E313" s="1564">
        <f t="shared" si="41"/>
        <v>9378688</v>
      </c>
      <c r="F313" s="523">
        <f t="shared" si="38"/>
        <v>9378688</v>
      </c>
      <c r="G313" s="1565"/>
      <c r="H313" s="1565"/>
      <c r="I313" s="1565"/>
      <c r="J313" s="1565"/>
      <c r="K313" s="1565"/>
      <c r="L313" s="1565"/>
      <c r="M313" s="639"/>
      <c r="N313" s="1566"/>
      <c r="O313" s="1566"/>
      <c r="P313" s="1566"/>
      <c r="Q313" s="1394"/>
      <c r="R313" s="1566"/>
      <c r="S313" s="1566"/>
      <c r="T313" s="1566"/>
      <c r="U313" s="1566"/>
      <c r="V313" s="1566"/>
      <c r="W313" s="1566"/>
      <c r="X313" s="1566"/>
      <c r="Y313" s="1566"/>
      <c r="Z313" s="1566">
        <v>9378688</v>
      </c>
      <c r="AA313" s="1566"/>
      <c r="AB313" s="1566"/>
      <c r="AC313" s="1566"/>
      <c r="AD313" s="1566"/>
      <c r="AE313" s="1566"/>
      <c r="AF313" s="1394"/>
      <c r="AG313" s="1567"/>
      <c r="AH313" s="1567"/>
      <c r="AI313" s="1567"/>
      <c r="AJ313" s="1567"/>
      <c r="AK313" s="1567"/>
      <c r="AL313" s="1567"/>
    </row>
    <row r="314" spans="1:38" ht="17.100000000000001" customHeight="1">
      <c r="A314" s="552"/>
      <c r="B314" s="571"/>
      <c r="C314" s="1568" t="s">
        <v>738</v>
      </c>
      <c r="D314" s="1569" t="s">
        <v>642</v>
      </c>
      <c r="E314" s="1570">
        <f t="shared" si="41"/>
        <v>78535913</v>
      </c>
      <c r="F314" s="523">
        <f t="shared" si="38"/>
        <v>78535913</v>
      </c>
      <c r="G314" s="1571"/>
      <c r="H314" s="1571"/>
      <c r="I314" s="1571"/>
      <c r="J314" s="1571"/>
      <c r="K314" s="1571"/>
      <c r="L314" s="1571"/>
      <c r="M314" s="639"/>
      <c r="N314" s="1572"/>
      <c r="O314" s="1572"/>
      <c r="P314" s="1572"/>
      <c r="Q314" s="1394"/>
      <c r="R314" s="1572"/>
      <c r="S314" s="1572"/>
      <c r="T314" s="1572"/>
      <c r="U314" s="1572"/>
      <c r="V314" s="1572"/>
      <c r="W314" s="1572"/>
      <c r="X314" s="1572"/>
      <c r="Y314" s="1572"/>
      <c r="Z314" s="1572">
        <v>78535913</v>
      </c>
      <c r="AA314" s="1572"/>
      <c r="AB314" s="1572"/>
      <c r="AC314" s="1572"/>
      <c r="AD314" s="1572"/>
      <c r="AE314" s="1572"/>
      <c r="AF314" s="1394"/>
      <c r="AG314" s="1573"/>
      <c r="AH314" s="1573"/>
      <c r="AI314" s="1573"/>
      <c r="AJ314" s="1573"/>
      <c r="AK314" s="1573"/>
      <c r="AL314" s="1573"/>
    </row>
    <row r="315" spans="1:38" ht="17.100000000000001" customHeight="1">
      <c r="A315" s="552"/>
      <c r="B315" s="571"/>
      <c r="C315" s="1574" t="s">
        <v>739</v>
      </c>
      <c r="D315" s="1575" t="s">
        <v>644</v>
      </c>
      <c r="E315" s="1570">
        <f t="shared" si="41"/>
        <v>85000</v>
      </c>
      <c r="F315" s="523">
        <f t="shared" si="38"/>
        <v>85000</v>
      </c>
      <c r="G315" s="1571"/>
      <c r="H315" s="1571"/>
      <c r="I315" s="1571"/>
      <c r="J315" s="1571"/>
      <c r="K315" s="1571"/>
      <c r="L315" s="1571"/>
      <c r="M315" s="639"/>
      <c r="N315" s="1572"/>
      <c r="O315" s="1572"/>
      <c r="P315" s="1572"/>
      <c r="Q315" s="1394"/>
      <c r="R315" s="1572"/>
      <c r="S315" s="1572"/>
      <c r="T315" s="1572"/>
      <c r="U315" s="1572"/>
      <c r="V315" s="1572"/>
      <c r="W315" s="1572"/>
      <c r="X315" s="1572"/>
      <c r="Y315" s="1572"/>
      <c r="Z315" s="1572">
        <v>85000</v>
      </c>
      <c r="AA315" s="1572"/>
      <c r="AB315" s="1572"/>
      <c r="AC315" s="1572"/>
      <c r="AD315" s="1572"/>
      <c r="AE315" s="1572"/>
      <c r="AF315" s="1394"/>
      <c r="AG315" s="1573"/>
      <c r="AH315" s="1573"/>
      <c r="AI315" s="1573"/>
      <c r="AJ315" s="1573"/>
      <c r="AK315" s="1573"/>
      <c r="AL315" s="1573"/>
    </row>
    <row r="316" spans="1:38" ht="17.100000000000001" customHeight="1">
      <c r="A316" s="552"/>
      <c r="B316" s="571"/>
      <c r="C316" s="1576" t="s">
        <v>740</v>
      </c>
      <c r="D316" s="1577" t="s">
        <v>644</v>
      </c>
      <c r="E316" s="1578">
        <f t="shared" si="41"/>
        <v>115000</v>
      </c>
      <c r="F316" s="523">
        <f t="shared" si="38"/>
        <v>115000</v>
      </c>
      <c r="G316" s="1579"/>
      <c r="H316" s="1579"/>
      <c r="I316" s="1579"/>
      <c r="J316" s="1579"/>
      <c r="K316" s="1579"/>
      <c r="L316" s="1579"/>
      <c r="M316" s="639"/>
      <c r="N316" s="1580"/>
      <c r="O316" s="1580"/>
      <c r="P316" s="1580"/>
      <c r="Q316" s="1394"/>
      <c r="R316" s="1580"/>
      <c r="S316" s="1580"/>
      <c r="T316" s="1580"/>
      <c r="U316" s="1580"/>
      <c r="V316" s="1580"/>
      <c r="W316" s="1580"/>
      <c r="X316" s="1580"/>
      <c r="Y316" s="1580"/>
      <c r="Z316" s="1580">
        <v>115000</v>
      </c>
      <c r="AA316" s="1580"/>
      <c r="AB316" s="1580"/>
      <c r="AC316" s="1580"/>
      <c r="AD316" s="1580"/>
      <c r="AE316" s="1580"/>
      <c r="AF316" s="1394"/>
      <c r="AG316" s="1581"/>
      <c r="AH316" s="1581"/>
      <c r="AI316" s="1581"/>
      <c r="AJ316" s="1581"/>
      <c r="AK316" s="1581"/>
      <c r="AL316" s="1581"/>
    </row>
    <row r="317" spans="1:38" ht="65.25" customHeight="1" thickBot="1">
      <c r="A317" s="571"/>
      <c r="B317" s="571"/>
      <c r="C317" s="6303" t="s">
        <v>65</v>
      </c>
      <c r="D317" s="6304" t="s">
        <v>716</v>
      </c>
      <c r="E317" s="6305">
        <f t="shared" si="41"/>
        <v>4743018</v>
      </c>
      <c r="F317" s="523">
        <f t="shared" si="38"/>
        <v>4743018</v>
      </c>
      <c r="G317" s="1579"/>
      <c r="H317" s="1579"/>
      <c r="I317" s="1579"/>
      <c r="J317" s="1579"/>
      <c r="K317" s="1579"/>
      <c r="L317" s="1579"/>
      <c r="M317" s="639"/>
      <c r="N317" s="1580"/>
      <c r="O317" s="1580"/>
      <c r="P317" s="1580"/>
      <c r="Q317" s="1394"/>
      <c r="R317" s="1580"/>
      <c r="S317" s="1580"/>
      <c r="T317" s="1580"/>
      <c r="U317" s="1580"/>
      <c r="V317" s="1580"/>
      <c r="W317" s="1580"/>
      <c r="X317" s="1580"/>
      <c r="Y317" s="1580"/>
      <c r="Z317" s="1580">
        <v>4743018</v>
      </c>
      <c r="AA317" s="1580"/>
      <c r="AB317" s="1580"/>
      <c r="AC317" s="1580"/>
      <c r="AD317" s="1580"/>
      <c r="AE317" s="1580"/>
      <c r="AF317" s="1394"/>
      <c r="AG317" s="1581"/>
      <c r="AH317" s="1581"/>
      <c r="AI317" s="1581"/>
      <c r="AJ317" s="1581"/>
      <c r="AK317" s="1581"/>
      <c r="AL317" s="1581"/>
    </row>
    <row r="318" spans="1:38" s="6316" customFormat="1" ht="17.100000000000001" customHeight="1" thickBot="1">
      <c r="A318" s="6311"/>
      <c r="B318" s="6373" t="s">
        <v>1190</v>
      </c>
      <c r="C318" s="6374"/>
      <c r="D318" s="6375" t="s">
        <v>1192</v>
      </c>
      <c r="E318" s="6376">
        <f>SUM(E319)</f>
        <v>254662</v>
      </c>
      <c r="F318" s="6306">
        <f t="shared" si="38"/>
        <v>0</v>
      </c>
      <c r="G318" s="6312"/>
      <c r="H318" s="6312"/>
      <c r="I318" s="6312"/>
      <c r="J318" s="6312"/>
      <c r="K318" s="6312"/>
      <c r="L318" s="6312"/>
      <c r="M318" s="6313"/>
      <c r="N318" s="6312"/>
      <c r="O318" s="6312"/>
      <c r="P318" s="6312"/>
      <c r="Q318" s="6314"/>
      <c r="R318" s="6312"/>
      <c r="S318" s="6312"/>
      <c r="T318" s="6312"/>
      <c r="U318" s="6312"/>
      <c r="V318" s="6312"/>
      <c r="W318" s="6312"/>
      <c r="X318" s="6312"/>
      <c r="Y318" s="6312"/>
      <c r="Z318" s="6312"/>
      <c r="AA318" s="6312"/>
      <c r="AB318" s="6312"/>
      <c r="AC318" s="6312"/>
      <c r="AD318" s="6312"/>
      <c r="AE318" s="6312"/>
      <c r="AF318" s="6314"/>
      <c r="AG318" s="6315"/>
      <c r="AH318" s="6315"/>
      <c r="AI318" s="6315"/>
      <c r="AJ318" s="6315"/>
      <c r="AK318" s="6315"/>
      <c r="AL318" s="6315"/>
    </row>
    <row r="319" spans="1:38" s="1060" customFormat="1" ht="17.100000000000001" customHeight="1">
      <c r="A319" s="2915"/>
      <c r="B319" s="6377"/>
      <c r="C319" s="6593" t="s">
        <v>639</v>
      </c>
      <c r="D319" s="6593"/>
      <c r="E319" s="6378">
        <f>SUM(E320)</f>
        <v>254662</v>
      </c>
      <c r="F319" s="6306">
        <f t="shared" si="38"/>
        <v>0</v>
      </c>
      <c r="G319" s="6317"/>
      <c r="H319" s="6317"/>
      <c r="I319" s="6317"/>
      <c r="J319" s="6317"/>
      <c r="K319" s="6317"/>
      <c r="L319" s="6317"/>
      <c r="M319" s="6318"/>
      <c r="N319" s="6319"/>
      <c r="O319" s="6319"/>
      <c r="P319" s="6319"/>
      <c r="Q319" s="6320"/>
      <c r="R319" s="6319"/>
      <c r="S319" s="6319"/>
      <c r="T319" s="6319"/>
      <c r="U319" s="6319"/>
      <c r="V319" s="6319"/>
      <c r="W319" s="6319"/>
      <c r="X319" s="6319"/>
      <c r="Y319" s="6319"/>
      <c r="Z319" s="6319"/>
      <c r="AA319" s="6319"/>
      <c r="AB319" s="6319"/>
      <c r="AC319" s="6319"/>
      <c r="AD319" s="6319"/>
      <c r="AE319" s="6319"/>
      <c r="AF319" s="6320"/>
      <c r="AG319" s="6321"/>
      <c r="AH319" s="6321"/>
      <c r="AI319" s="6321"/>
      <c r="AJ319" s="6321"/>
      <c r="AK319" s="6321"/>
      <c r="AL319" s="6321"/>
    </row>
    <row r="320" spans="1:38" s="1060" customFormat="1" ht="17.100000000000001" customHeight="1">
      <c r="A320" s="2915"/>
      <c r="B320" s="6377"/>
      <c r="C320" s="6594" t="s">
        <v>735</v>
      </c>
      <c r="D320" s="6594"/>
      <c r="E320" s="6379">
        <f>SUM(E321)</f>
        <v>254662</v>
      </c>
      <c r="F320" s="6306">
        <f t="shared" si="38"/>
        <v>0</v>
      </c>
      <c r="G320" s="6317"/>
      <c r="H320" s="6317"/>
      <c r="I320" s="6317"/>
      <c r="J320" s="6317"/>
      <c r="K320" s="6317"/>
      <c r="L320" s="6317"/>
      <c r="M320" s="6318"/>
      <c r="N320" s="6319"/>
      <c r="O320" s="6319"/>
      <c r="P320" s="6319"/>
      <c r="Q320" s="6320"/>
      <c r="R320" s="6319"/>
      <c r="S320" s="6319"/>
      <c r="T320" s="6319"/>
      <c r="U320" s="6319"/>
      <c r="V320" s="6319"/>
      <c r="W320" s="6319"/>
      <c r="X320" s="6319"/>
      <c r="Y320" s="6319"/>
      <c r="Z320" s="6319"/>
      <c r="AA320" s="6319"/>
      <c r="AB320" s="6319"/>
      <c r="AC320" s="6319"/>
      <c r="AD320" s="6319"/>
      <c r="AE320" s="6319"/>
      <c r="AF320" s="6320"/>
      <c r="AG320" s="6321"/>
      <c r="AH320" s="6321"/>
      <c r="AI320" s="6321"/>
      <c r="AJ320" s="6321"/>
      <c r="AK320" s="6321"/>
      <c r="AL320" s="6321"/>
    </row>
    <row r="321" spans="1:38" s="1060" customFormat="1" ht="17.100000000000001" customHeight="1" thickBot="1">
      <c r="A321" s="2915"/>
      <c r="B321" s="6377"/>
      <c r="C321" s="6380" t="s">
        <v>641</v>
      </c>
      <c r="D321" s="6381" t="s">
        <v>642</v>
      </c>
      <c r="E321" s="6378">
        <f>F321</f>
        <v>254662</v>
      </c>
      <c r="F321" s="6306">
        <f t="shared" si="38"/>
        <v>254662</v>
      </c>
      <c r="G321" s="6317"/>
      <c r="H321" s="6317"/>
      <c r="I321" s="6317"/>
      <c r="J321" s="6317"/>
      <c r="K321" s="6317"/>
      <c r="L321" s="6317"/>
      <c r="M321" s="6318"/>
      <c r="N321" s="6319"/>
      <c r="O321" s="6319"/>
      <c r="P321" s="6319"/>
      <c r="Q321" s="6320"/>
      <c r="R321" s="6319"/>
      <c r="S321" s="6319"/>
      <c r="T321" s="6319"/>
      <c r="U321" s="6319"/>
      <c r="V321" s="6319"/>
      <c r="W321" s="6319"/>
      <c r="X321" s="6319"/>
      <c r="Y321" s="6319"/>
      <c r="Z321" s="6319">
        <v>254662</v>
      </c>
      <c r="AA321" s="6319"/>
      <c r="AB321" s="6319"/>
      <c r="AC321" s="6319"/>
      <c r="AD321" s="6319"/>
      <c r="AE321" s="6319"/>
      <c r="AF321" s="6320"/>
      <c r="AG321" s="6321"/>
      <c r="AH321" s="6321"/>
      <c r="AI321" s="6321"/>
      <c r="AJ321" s="6321"/>
      <c r="AK321" s="6321"/>
      <c r="AL321" s="6321"/>
    </row>
    <row r="322" spans="1:38" s="1060" customFormat="1" ht="17.100000000000001" customHeight="1" thickBot="1">
      <c r="A322" s="2915"/>
      <c r="B322" s="6373" t="s">
        <v>1191</v>
      </c>
      <c r="C322" s="6382"/>
      <c r="D322" s="6375" t="s">
        <v>1193</v>
      </c>
      <c r="E322" s="6376">
        <f>SUM(E323)</f>
        <v>5708682</v>
      </c>
      <c r="F322" s="6306">
        <f t="shared" si="38"/>
        <v>0</v>
      </c>
      <c r="G322" s="6317"/>
      <c r="H322" s="6317"/>
      <c r="I322" s="6317"/>
      <c r="J322" s="6317"/>
      <c r="K322" s="6317"/>
      <c r="L322" s="6317"/>
      <c r="M322" s="6318"/>
      <c r="N322" s="6319"/>
      <c r="O322" s="6319"/>
      <c r="P322" s="6319"/>
      <c r="Q322" s="6320"/>
      <c r="R322" s="6319"/>
      <c r="S322" s="6319"/>
      <c r="T322" s="6319"/>
      <c r="U322" s="6319"/>
      <c r="V322" s="6319"/>
      <c r="W322" s="6319"/>
      <c r="X322" s="6319"/>
      <c r="Y322" s="6319"/>
      <c r="Z322" s="6319"/>
      <c r="AA322" s="6319"/>
      <c r="AB322" s="6319"/>
      <c r="AC322" s="6319"/>
      <c r="AD322" s="6319"/>
      <c r="AE322" s="6319"/>
      <c r="AF322" s="6320"/>
      <c r="AG322" s="6321"/>
      <c r="AH322" s="6321"/>
      <c r="AI322" s="6321"/>
      <c r="AJ322" s="6321"/>
      <c r="AK322" s="6321"/>
      <c r="AL322" s="6321"/>
    </row>
    <row r="323" spans="1:38" s="1060" customFormat="1" ht="17.100000000000001" customHeight="1">
      <c r="A323" s="2915"/>
      <c r="B323" s="6383"/>
      <c r="C323" s="6593" t="s">
        <v>639</v>
      </c>
      <c r="D323" s="6593"/>
      <c r="E323" s="6378">
        <f>SUM(E324)</f>
        <v>5708682</v>
      </c>
      <c r="F323" s="6306">
        <f t="shared" si="38"/>
        <v>0</v>
      </c>
      <c r="G323" s="6317"/>
      <c r="H323" s="6317"/>
      <c r="I323" s="6317"/>
      <c r="J323" s="6317"/>
      <c r="K323" s="6317"/>
      <c r="L323" s="6317"/>
      <c r="M323" s="6318"/>
      <c r="N323" s="6319"/>
      <c r="O323" s="6319"/>
      <c r="P323" s="6319"/>
      <c r="Q323" s="6320"/>
      <c r="R323" s="6319"/>
      <c r="S323" s="6319"/>
      <c r="T323" s="6319"/>
      <c r="U323" s="6319"/>
      <c r="V323" s="6319"/>
      <c r="W323" s="6319"/>
      <c r="X323" s="6319"/>
      <c r="Y323" s="6319"/>
      <c r="Z323" s="6319"/>
      <c r="AA323" s="6319"/>
      <c r="AB323" s="6319"/>
      <c r="AC323" s="6319"/>
      <c r="AD323" s="6319"/>
      <c r="AE323" s="6319"/>
      <c r="AF323" s="6320"/>
      <c r="AG323" s="6321"/>
      <c r="AH323" s="6321"/>
      <c r="AI323" s="6321"/>
      <c r="AJ323" s="6321"/>
      <c r="AK323" s="6321"/>
      <c r="AL323" s="6321"/>
    </row>
    <row r="324" spans="1:38" s="1060" customFormat="1" ht="17.100000000000001" customHeight="1">
      <c r="A324" s="2915"/>
      <c r="B324" s="6383"/>
      <c r="C324" s="6594" t="s">
        <v>735</v>
      </c>
      <c r="D324" s="6594"/>
      <c r="E324" s="6379">
        <f>SUM(E325)</f>
        <v>5708682</v>
      </c>
      <c r="F324" s="6306">
        <f t="shared" si="38"/>
        <v>0</v>
      </c>
      <c r="G324" s="6317"/>
      <c r="H324" s="6317"/>
      <c r="I324" s="6317"/>
      <c r="J324" s="6317"/>
      <c r="K324" s="6317"/>
      <c r="L324" s="6317"/>
      <c r="M324" s="6318"/>
      <c r="N324" s="6319"/>
      <c r="O324" s="6319"/>
      <c r="P324" s="6319"/>
      <c r="Q324" s="6320"/>
      <c r="R324" s="6319"/>
      <c r="S324" s="6319"/>
      <c r="T324" s="6319"/>
      <c r="U324" s="6319"/>
      <c r="V324" s="6319"/>
      <c r="W324" s="6319"/>
      <c r="X324" s="6319"/>
      <c r="Y324" s="6319"/>
      <c r="Z324" s="6319"/>
      <c r="AA324" s="6319"/>
      <c r="AB324" s="6319"/>
      <c r="AC324" s="6319"/>
      <c r="AD324" s="6319"/>
      <c r="AE324" s="6319"/>
      <c r="AF324" s="6320"/>
      <c r="AG324" s="6321"/>
      <c r="AH324" s="6321"/>
      <c r="AI324" s="6321"/>
      <c r="AJ324" s="6321"/>
      <c r="AK324" s="6321"/>
      <c r="AL324" s="6321"/>
    </row>
    <row r="325" spans="1:38" s="1060" customFormat="1" ht="17.100000000000001" customHeight="1" thickBot="1">
      <c r="A325" s="2915"/>
      <c r="B325" s="6384"/>
      <c r="C325" s="6380" t="s">
        <v>641</v>
      </c>
      <c r="D325" s="6381" t="s">
        <v>642</v>
      </c>
      <c r="E325" s="6378">
        <f>F325</f>
        <v>5708682</v>
      </c>
      <c r="F325" s="6306">
        <f t="shared" si="38"/>
        <v>5708682</v>
      </c>
      <c r="G325" s="6317"/>
      <c r="H325" s="6317"/>
      <c r="I325" s="6317"/>
      <c r="J325" s="6317"/>
      <c r="K325" s="6317"/>
      <c r="L325" s="6317"/>
      <c r="M325" s="6318"/>
      <c r="N325" s="6319"/>
      <c r="O325" s="6319"/>
      <c r="P325" s="6319"/>
      <c r="Q325" s="6320"/>
      <c r="R325" s="6319"/>
      <c r="S325" s="6319"/>
      <c r="T325" s="6319"/>
      <c r="U325" s="6319"/>
      <c r="V325" s="6319"/>
      <c r="W325" s="6319"/>
      <c r="X325" s="6319"/>
      <c r="Y325" s="6319"/>
      <c r="Z325" s="6319">
        <v>5708682</v>
      </c>
      <c r="AA325" s="6319"/>
      <c r="AB325" s="6319"/>
      <c r="AC325" s="6319"/>
      <c r="AD325" s="6319"/>
      <c r="AE325" s="6319"/>
      <c r="AF325" s="6320"/>
      <c r="AG325" s="6321"/>
      <c r="AH325" s="6321"/>
      <c r="AI325" s="6321"/>
      <c r="AJ325" s="6321"/>
      <c r="AK325" s="6321"/>
      <c r="AL325" s="6321"/>
    </row>
    <row r="326" spans="1:38" ht="17.100000000000001" customHeight="1" thickBot="1">
      <c r="A326" s="552"/>
      <c r="B326" s="803" t="s">
        <v>352</v>
      </c>
      <c r="C326" s="1583"/>
      <c r="D326" s="1584" t="s">
        <v>30</v>
      </c>
      <c r="E326" s="1585">
        <f>SUM(E327,E342)</f>
        <v>18762361</v>
      </c>
      <c r="F326" s="523">
        <f t="shared" ref="F326:F355" si="42">SUM(G326:AJ326)</f>
        <v>0</v>
      </c>
      <c r="G326" s="1489"/>
      <c r="H326" s="1489"/>
      <c r="I326" s="1489"/>
      <c r="J326" s="1489"/>
      <c r="K326" s="1489"/>
      <c r="L326" s="1489"/>
      <c r="M326" s="1586"/>
      <c r="N326" s="1500"/>
      <c r="O326" s="1500"/>
      <c r="P326" s="1500"/>
      <c r="Q326" s="1587"/>
      <c r="R326" s="1500"/>
      <c r="S326" s="1500"/>
      <c r="T326" s="1500"/>
      <c r="U326" s="1500"/>
      <c r="V326" s="1500"/>
      <c r="W326" s="1500"/>
      <c r="X326" s="1500"/>
      <c r="Y326" s="1500"/>
      <c r="Z326" s="1500"/>
      <c r="AA326" s="1500"/>
      <c r="AB326" s="1500"/>
      <c r="AC326" s="1500"/>
      <c r="AD326" s="1500"/>
      <c r="AE326" s="1500"/>
      <c r="AF326" s="1587"/>
      <c r="AG326" s="1501"/>
      <c r="AH326" s="1501"/>
      <c r="AI326" s="1501"/>
      <c r="AJ326" s="1501"/>
      <c r="AK326" s="1501"/>
      <c r="AL326" s="1501"/>
    </row>
    <row r="327" spans="1:38" ht="17.100000000000001" customHeight="1">
      <c r="A327" s="552"/>
      <c r="B327" s="1588"/>
      <c r="C327" s="6585" t="s">
        <v>582</v>
      </c>
      <c r="D327" s="6586"/>
      <c r="E327" s="744">
        <f>SUM(E328)</f>
        <v>3762361</v>
      </c>
      <c r="F327" s="523">
        <f t="shared" si="42"/>
        <v>0</v>
      </c>
      <c r="G327" s="1489"/>
      <c r="H327" s="1489"/>
      <c r="I327" s="1489"/>
      <c r="J327" s="1489"/>
      <c r="K327" s="1489"/>
      <c r="L327" s="1489"/>
      <c r="M327" s="1586"/>
      <c r="N327" s="1490"/>
      <c r="O327" s="1490"/>
      <c r="P327" s="1490"/>
      <c r="Q327" s="1587"/>
      <c r="R327" s="1490"/>
      <c r="S327" s="1490"/>
      <c r="T327" s="1490"/>
      <c r="U327" s="1490"/>
      <c r="V327" s="1490"/>
      <c r="W327" s="1490"/>
      <c r="X327" s="1490"/>
      <c r="Y327" s="1490"/>
      <c r="Z327" s="1490"/>
      <c r="AA327" s="1490"/>
      <c r="AB327" s="1490"/>
      <c r="AC327" s="1490"/>
      <c r="AD327" s="1490"/>
      <c r="AE327" s="1490"/>
      <c r="AF327" s="1587"/>
      <c r="AG327" s="1491"/>
      <c r="AH327" s="1491"/>
      <c r="AI327" s="1491"/>
      <c r="AJ327" s="1491"/>
      <c r="AK327" s="1491"/>
      <c r="AL327" s="1491"/>
    </row>
    <row r="328" spans="1:38" ht="17.100000000000001" customHeight="1">
      <c r="A328" s="552"/>
      <c r="B328" s="1589"/>
      <c r="C328" s="6587" t="s">
        <v>583</v>
      </c>
      <c r="D328" s="6588"/>
      <c r="E328" s="1416">
        <f>SUM(E329,E337)</f>
        <v>3762361</v>
      </c>
      <c r="F328" s="523">
        <f t="shared" si="42"/>
        <v>0</v>
      </c>
      <c r="G328" s="1417"/>
      <c r="H328" s="1417"/>
      <c r="I328" s="1417"/>
      <c r="J328" s="1417"/>
      <c r="K328" s="1417"/>
      <c r="L328" s="1417"/>
      <c r="M328" s="1586"/>
      <c r="N328" s="1418"/>
      <c r="O328" s="1418"/>
      <c r="P328" s="1418"/>
      <c r="Q328" s="1587"/>
      <c r="R328" s="1418"/>
      <c r="S328" s="1418"/>
      <c r="T328" s="1418"/>
      <c r="U328" s="1418"/>
      <c r="V328" s="1418"/>
      <c r="W328" s="1418"/>
      <c r="X328" s="1418"/>
      <c r="Y328" s="1418"/>
      <c r="Z328" s="1418"/>
      <c r="AA328" s="1418"/>
      <c r="AB328" s="1418"/>
      <c r="AC328" s="1418"/>
      <c r="AD328" s="1418"/>
      <c r="AE328" s="1418"/>
      <c r="AF328" s="1587"/>
      <c r="AG328" s="1419"/>
      <c r="AH328" s="1419"/>
      <c r="AI328" s="1419"/>
      <c r="AJ328" s="1419"/>
      <c r="AK328" s="1419"/>
      <c r="AL328" s="1419"/>
    </row>
    <row r="329" spans="1:38" ht="17.100000000000001" customHeight="1">
      <c r="A329" s="571"/>
      <c r="B329" s="743"/>
      <c r="C329" s="6589" t="s">
        <v>584</v>
      </c>
      <c r="D329" s="6590"/>
      <c r="E329" s="1590">
        <f>SUM(E330:E335)</f>
        <v>959561</v>
      </c>
      <c r="F329" s="523">
        <f t="shared" si="42"/>
        <v>0</v>
      </c>
      <c r="G329" s="1417"/>
      <c r="H329" s="1417"/>
      <c r="I329" s="1417"/>
      <c r="J329" s="1417"/>
      <c r="K329" s="1417"/>
      <c r="L329" s="1417"/>
      <c r="M329" s="1586"/>
      <c r="N329" s="1418"/>
      <c r="O329" s="1418"/>
      <c r="P329" s="1418"/>
      <c r="Q329" s="1587"/>
      <c r="R329" s="1418"/>
      <c r="S329" s="1418"/>
      <c r="T329" s="1418"/>
      <c r="U329" s="1418"/>
      <c r="V329" s="1418"/>
      <c r="W329" s="1418"/>
      <c r="X329" s="1418"/>
      <c r="Y329" s="1418"/>
      <c r="Z329" s="1418"/>
      <c r="AA329" s="1418"/>
      <c r="AB329" s="1418"/>
      <c r="AC329" s="1418"/>
      <c r="AD329" s="1418"/>
      <c r="AE329" s="1418"/>
      <c r="AF329" s="1587"/>
      <c r="AG329" s="1419"/>
      <c r="AH329" s="1419"/>
      <c r="AI329" s="1419"/>
      <c r="AJ329" s="1419"/>
      <c r="AK329" s="1419"/>
      <c r="AL329" s="1419"/>
    </row>
    <row r="330" spans="1:38" ht="17.100000000000001" customHeight="1">
      <c r="A330" s="571"/>
      <c r="B330" s="743"/>
      <c r="C330" s="1549" t="s">
        <v>585</v>
      </c>
      <c r="D330" s="1591" t="s">
        <v>586</v>
      </c>
      <c r="E330" s="1592">
        <f>F330</f>
        <v>586842</v>
      </c>
      <c r="F330" s="523">
        <f t="shared" si="42"/>
        <v>586842</v>
      </c>
      <c r="G330" s="1417"/>
      <c r="H330" s="1417"/>
      <c r="I330" s="1417">
        <v>586842</v>
      </c>
      <c r="J330" s="1417"/>
      <c r="K330" s="1417"/>
      <c r="L330" s="1417"/>
      <c r="M330" s="639"/>
      <c r="N330" s="1418"/>
      <c r="O330" s="1418"/>
      <c r="P330" s="1418"/>
      <c r="Q330" s="1587"/>
      <c r="R330" s="1418"/>
      <c r="S330" s="1418"/>
      <c r="T330" s="1418"/>
      <c r="U330" s="1418"/>
      <c r="V330" s="1418"/>
      <c r="W330" s="1418"/>
      <c r="X330" s="1418"/>
      <c r="Y330" s="1418"/>
      <c r="Z330" s="1418"/>
      <c r="AA330" s="1418"/>
      <c r="AB330" s="1418"/>
      <c r="AC330" s="1418"/>
      <c r="AD330" s="1418"/>
      <c r="AE330" s="1418"/>
      <c r="AF330" s="1587"/>
      <c r="AG330" s="1419"/>
      <c r="AH330" s="1419"/>
      <c r="AI330" s="1419"/>
      <c r="AJ330" s="1419"/>
      <c r="AK330" s="1419"/>
      <c r="AL330" s="1419"/>
    </row>
    <row r="331" spans="1:38" ht="17.100000000000001" customHeight="1">
      <c r="A331" s="571"/>
      <c r="B331" s="1589"/>
      <c r="C331" s="1549" t="s">
        <v>587</v>
      </c>
      <c r="D331" s="1591" t="s">
        <v>588</v>
      </c>
      <c r="E331" s="1592">
        <f t="shared" ref="E331:E332" si="43">F331</f>
        <v>46481</v>
      </c>
      <c r="F331" s="523">
        <f t="shared" si="42"/>
        <v>46481</v>
      </c>
      <c r="G331" s="1417"/>
      <c r="H331" s="1417"/>
      <c r="I331" s="1417">
        <v>46481</v>
      </c>
      <c r="J331" s="1417"/>
      <c r="K331" s="1417"/>
      <c r="L331" s="1417"/>
      <c r="M331" s="639"/>
      <c r="N331" s="1418"/>
      <c r="O331" s="1418"/>
      <c r="P331" s="1418"/>
      <c r="Q331" s="1587"/>
      <c r="R331" s="1418"/>
      <c r="S331" s="1418"/>
      <c r="T331" s="1418"/>
      <c r="U331" s="1418"/>
      <c r="V331" s="1418"/>
      <c r="W331" s="1418"/>
      <c r="X331" s="1418"/>
      <c r="Y331" s="1418"/>
      <c r="Z331" s="1418"/>
      <c r="AA331" s="1418"/>
      <c r="AB331" s="1418"/>
      <c r="AC331" s="1418"/>
      <c r="AD331" s="1418"/>
      <c r="AE331" s="1418"/>
      <c r="AF331" s="1587"/>
      <c r="AG331" s="1419"/>
      <c r="AH331" s="1419"/>
      <c r="AI331" s="1419"/>
      <c r="AJ331" s="1419"/>
      <c r="AK331" s="1419"/>
      <c r="AL331" s="1419"/>
    </row>
    <row r="332" spans="1:38" ht="17.100000000000001" customHeight="1">
      <c r="A332" s="552"/>
      <c r="B332" s="1589"/>
      <c r="C332" s="1593" t="s">
        <v>589</v>
      </c>
      <c r="D332" s="1594" t="s">
        <v>590</v>
      </c>
      <c r="E332" s="1595">
        <f t="shared" si="43"/>
        <v>107221</v>
      </c>
      <c r="F332" s="523">
        <f t="shared" si="42"/>
        <v>107221</v>
      </c>
      <c r="G332" s="1417"/>
      <c r="H332" s="1417"/>
      <c r="I332" s="1417">
        <v>107221</v>
      </c>
      <c r="J332" s="1417"/>
      <c r="K332" s="1417"/>
      <c r="L332" s="1417"/>
      <c r="M332" s="639"/>
      <c r="N332" s="1418"/>
      <c r="O332" s="1418"/>
      <c r="P332" s="1418"/>
      <c r="Q332" s="1587"/>
      <c r="R332" s="1418"/>
      <c r="S332" s="1418"/>
      <c r="T332" s="1418"/>
      <c r="U332" s="1418"/>
      <c r="V332" s="1418"/>
      <c r="W332" s="1418"/>
      <c r="X332" s="1418"/>
      <c r="Y332" s="1418"/>
      <c r="Z332" s="1418"/>
      <c r="AA332" s="1418"/>
      <c r="AB332" s="1418"/>
      <c r="AC332" s="1418"/>
      <c r="AD332" s="1418"/>
      <c r="AE332" s="1418"/>
      <c r="AF332" s="1587"/>
      <c r="AG332" s="1419"/>
      <c r="AH332" s="1419"/>
      <c r="AI332" s="1419"/>
      <c r="AJ332" s="1419"/>
      <c r="AK332" s="1419"/>
      <c r="AL332" s="1419"/>
    </row>
    <row r="333" spans="1:38" ht="16.5" customHeight="1">
      <c r="A333" s="552"/>
      <c r="B333" s="1589"/>
      <c r="C333" s="1593" t="s">
        <v>591</v>
      </c>
      <c r="D333" s="1594" t="s">
        <v>592</v>
      </c>
      <c r="E333" s="1595">
        <f>F333</f>
        <v>15517</v>
      </c>
      <c r="F333" s="523">
        <f t="shared" si="42"/>
        <v>15517</v>
      </c>
      <c r="G333" s="1417"/>
      <c r="H333" s="1417"/>
      <c r="I333" s="1417">
        <v>15517</v>
      </c>
      <c r="J333" s="1417"/>
      <c r="K333" s="1417"/>
      <c r="L333" s="1417"/>
      <c r="M333" s="639"/>
      <c r="N333" s="1418"/>
      <c r="O333" s="1418"/>
      <c r="P333" s="1418"/>
      <c r="Q333" s="1587"/>
      <c r="R333" s="1418"/>
      <c r="S333" s="1418"/>
      <c r="T333" s="1418"/>
      <c r="U333" s="1418"/>
      <c r="V333" s="1418"/>
      <c r="W333" s="1418"/>
      <c r="X333" s="1418"/>
      <c r="Y333" s="1418"/>
      <c r="Z333" s="1418"/>
      <c r="AA333" s="1418"/>
      <c r="AB333" s="1418"/>
      <c r="AC333" s="1418"/>
      <c r="AD333" s="1418"/>
      <c r="AE333" s="1418"/>
      <c r="AF333" s="1587"/>
      <c r="AG333" s="1419"/>
      <c r="AH333" s="1419"/>
      <c r="AI333" s="1419"/>
      <c r="AJ333" s="1419"/>
      <c r="AK333" s="1419"/>
      <c r="AL333" s="1419"/>
    </row>
    <row r="334" spans="1:38" ht="16.5" customHeight="1">
      <c r="A334" s="552"/>
      <c r="B334" s="1589"/>
      <c r="C334" s="1593" t="s">
        <v>593</v>
      </c>
      <c r="D334" s="1596" t="s">
        <v>594</v>
      </c>
      <c r="E334" s="1595">
        <f t="shared" ref="E334:E335" si="44">F334</f>
        <v>200000</v>
      </c>
      <c r="F334" s="523">
        <f t="shared" si="42"/>
        <v>200000</v>
      </c>
      <c r="G334" s="1417"/>
      <c r="H334" s="1417"/>
      <c r="I334" s="1417">
        <v>0</v>
      </c>
      <c r="J334" s="1417">
        <v>200000</v>
      </c>
      <c r="K334" s="1417"/>
      <c r="L334" s="1417"/>
      <c r="M334" s="639"/>
      <c r="N334" s="1418"/>
      <c r="O334" s="1418"/>
      <c r="P334" s="1418"/>
      <c r="Q334" s="1587"/>
      <c r="R334" s="1418"/>
      <c r="S334" s="1418"/>
      <c r="T334" s="1418"/>
      <c r="U334" s="1418"/>
      <c r="V334" s="1418"/>
      <c r="W334" s="1418"/>
      <c r="X334" s="1418"/>
      <c r="Y334" s="1418"/>
      <c r="Z334" s="1418"/>
      <c r="AA334" s="1418"/>
      <c r="AB334" s="1418"/>
      <c r="AC334" s="1418"/>
      <c r="AD334" s="1418"/>
      <c r="AE334" s="1418"/>
      <c r="AF334" s="1587"/>
      <c r="AG334" s="1419"/>
      <c r="AH334" s="1419"/>
      <c r="AI334" s="1419"/>
      <c r="AJ334" s="1419"/>
      <c r="AK334" s="1419"/>
      <c r="AL334" s="1419"/>
    </row>
    <row r="335" spans="1:38" ht="16.5" customHeight="1">
      <c r="A335" s="552"/>
      <c r="B335" s="1589"/>
      <c r="C335" s="1593" t="s">
        <v>595</v>
      </c>
      <c r="D335" s="1597" t="s">
        <v>596</v>
      </c>
      <c r="E335" s="1598">
        <f t="shared" si="44"/>
        <v>3500</v>
      </c>
      <c r="F335" s="523">
        <f t="shared" si="42"/>
        <v>3500</v>
      </c>
      <c r="G335" s="1599"/>
      <c r="H335" s="1599"/>
      <c r="I335" s="1599">
        <v>3500</v>
      </c>
      <c r="J335" s="1599"/>
      <c r="K335" s="1599"/>
      <c r="L335" s="1599"/>
      <c r="M335" s="639"/>
      <c r="N335" s="1600"/>
      <c r="O335" s="1600"/>
      <c r="P335" s="1600"/>
      <c r="Q335" s="1587"/>
      <c r="R335" s="1600"/>
      <c r="S335" s="1600"/>
      <c r="T335" s="1600"/>
      <c r="U335" s="1600"/>
      <c r="V335" s="1600"/>
      <c r="W335" s="1600"/>
      <c r="X335" s="1600"/>
      <c r="Y335" s="1600"/>
      <c r="Z335" s="1600"/>
      <c r="AA335" s="1600"/>
      <c r="AB335" s="1600"/>
      <c r="AC335" s="1600"/>
      <c r="AD335" s="1600"/>
      <c r="AE335" s="1600"/>
      <c r="AF335" s="1587"/>
      <c r="AG335" s="1601"/>
      <c r="AH335" s="1601"/>
      <c r="AI335" s="1601"/>
      <c r="AJ335" s="1601"/>
      <c r="AK335" s="1601"/>
      <c r="AL335" s="1601"/>
    </row>
    <row r="336" spans="1:38" ht="15" customHeight="1">
      <c r="A336" s="552"/>
      <c r="B336" s="1589"/>
      <c r="C336" s="1602"/>
      <c r="D336" s="1603"/>
      <c r="E336" s="1604"/>
      <c r="F336" s="523">
        <f t="shared" si="42"/>
        <v>0</v>
      </c>
      <c r="G336" s="1599"/>
      <c r="H336" s="1599"/>
      <c r="I336" s="1599"/>
      <c r="J336" s="1599"/>
      <c r="K336" s="1599"/>
      <c r="L336" s="1599"/>
      <c r="M336" s="1586"/>
      <c r="N336" s="1600"/>
      <c r="O336" s="1600"/>
      <c r="P336" s="1600"/>
      <c r="Q336" s="1587"/>
      <c r="R336" s="1600"/>
      <c r="S336" s="1600"/>
      <c r="T336" s="1600"/>
      <c r="U336" s="1600"/>
      <c r="V336" s="1600"/>
      <c r="W336" s="1600"/>
      <c r="X336" s="1600"/>
      <c r="Y336" s="1600"/>
      <c r="Z336" s="1600"/>
      <c r="AA336" s="1600"/>
      <c r="AB336" s="1600"/>
      <c r="AC336" s="1600"/>
      <c r="AD336" s="1600"/>
      <c r="AE336" s="1600"/>
      <c r="AF336" s="1587"/>
      <c r="AG336" s="1601"/>
      <c r="AH336" s="1601"/>
      <c r="AI336" s="1601"/>
      <c r="AJ336" s="1601"/>
      <c r="AK336" s="1601"/>
      <c r="AL336" s="1601"/>
    </row>
    <row r="337" spans="1:38" ht="17.100000000000001" customHeight="1">
      <c r="A337" s="552"/>
      <c r="B337" s="1589"/>
      <c r="C337" s="6591" t="s">
        <v>597</v>
      </c>
      <c r="D337" s="6592"/>
      <c r="E337" s="1605">
        <f>SUM(E338:E340)</f>
        <v>2802800</v>
      </c>
      <c r="F337" s="523">
        <f t="shared" si="42"/>
        <v>0</v>
      </c>
      <c r="G337" s="1599"/>
      <c r="H337" s="1599"/>
      <c r="I337" s="1599"/>
      <c r="J337" s="1599"/>
      <c r="K337" s="1599"/>
      <c r="L337" s="1599"/>
      <c r="M337" s="1586"/>
      <c r="N337" s="1600"/>
      <c r="O337" s="1600"/>
      <c r="P337" s="1600"/>
      <c r="Q337" s="1587"/>
      <c r="R337" s="1600"/>
      <c r="S337" s="1600"/>
      <c r="T337" s="1600"/>
      <c r="U337" s="1600"/>
      <c r="V337" s="1600"/>
      <c r="W337" s="1600"/>
      <c r="X337" s="1600"/>
      <c r="Y337" s="1600"/>
      <c r="Z337" s="1600"/>
      <c r="AA337" s="1600"/>
      <c r="AB337" s="1600"/>
      <c r="AC337" s="1600"/>
      <c r="AD337" s="1600"/>
      <c r="AE337" s="1600"/>
      <c r="AF337" s="1587"/>
      <c r="AG337" s="1601"/>
      <c r="AH337" s="1601"/>
      <c r="AI337" s="1601"/>
      <c r="AJ337" s="1601"/>
      <c r="AK337" s="1601"/>
      <c r="AL337" s="1601"/>
    </row>
    <row r="338" spans="1:38" ht="17.100000000000001" customHeight="1">
      <c r="A338" s="552"/>
      <c r="B338" s="1589"/>
      <c r="C338" s="1606" t="s">
        <v>610</v>
      </c>
      <c r="D338" s="1607" t="s">
        <v>611</v>
      </c>
      <c r="E338" s="1604">
        <f t="shared" ref="E338:E340" si="45">F338</f>
        <v>2375000</v>
      </c>
      <c r="F338" s="523">
        <f t="shared" si="42"/>
        <v>2375000</v>
      </c>
      <c r="G338" s="1599"/>
      <c r="H338" s="1599"/>
      <c r="I338" s="1599"/>
      <c r="J338" s="1599">
        <v>2200000</v>
      </c>
      <c r="K338" s="1599"/>
      <c r="L338" s="1599"/>
      <c r="M338" s="1586"/>
      <c r="N338" s="1600"/>
      <c r="O338" s="1600"/>
      <c r="P338" s="1600"/>
      <c r="Q338" s="1587"/>
      <c r="R338" s="1600"/>
      <c r="S338" s="1600"/>
      <c r="T338" s="1600"/>
      <c r="U338" s="1600"/>
      <c r="V338" s="1600"/>
      <c r="W338" s="1600"/>
      <c r="X338" s="1600"/>
      <c r="Y338" s="1600">
        <v>175000</v>
      </c>
      <c r="Z338" s="1600"/>
      <c r="AA338" s="1600"/>
      <c r="AB338" s="1600"/>
      <c r="AC338" s="1600"/>
      <c r="AD338" s="1600"/>
      <c r="AE338" s="1600"/>
      <c r="AF338" s="1587"/>
      <c r="AG338" s="1601"/>
      <c r="AH338" s="1601"/>
      <c r="AI338" s="1601"/>
      <c r="AJ338" s="1601"/>
      <c r="AK338" s="1601"/>
      <c r="AL338" s="1601"/>
    </row>
    <row r="339" spans="1:38" ht="17.100000000000001" customHeight="1">
      <c r="A339" s="552"/>
      <c r="B339" s="1589"/>
      <c r="C339" s="1606" t="s">
        <v>614</v>
      </c>
      <c r="D339" s="1607" t="s">
        <v>615</v>
      </c>
      <c r="E339" s="1604">
        <f t="shared" si="45"/>
        <v>400000</v>
      </c>
      <c r="F339" s="523">
        <f t="shared" si="42"/>
        <v>400000</v>
      </c>
      <c r="G339" s="1599"/>
      <c r="H339" s="1599"/>
      <c r="I339" s="1599"/>
      <c r="J339" s="1599">
        <v>400000</v>
      </c>
      <c r="K339" s="1599"/>
      <c r="L339" s="1599"/>
      <c r="M339" s="1586"/>
      <c r="N339" s="1600"/>
      <c r="O339" s="1600"/>
      <c r="P339" s="1600"/>
      <c r="Q339" s="1587"/>
      <c r="R339" s="1600"/>
      <c r="S339" s="1600"/>
      <c r="T339" s="1600"/>
      <c r="U339" s="1600"/>
      <c r="V339" s="1600"/>
      <c r="W339" s="1600"/>
      <c r="X339" s="1600"/>
      <c r="Y339" s="1600"/>
      <c r="Z339" s="1600"/>
      <c r="AA339" s="1600"/>
      <c r="AB339" s="1600"/>
      <c r="AC339" s="1600"/>
      <c r="AD339" s="1600"/>
      <c r="AE339" s="1600"/>
      <c r="AF339" s="1587"/>
      <c r="AG339" s="1601"/>
      <c r="AH339" s="1601"/>
      <c r="AI339" s="1601"/>
      <c r="AJ339" s="1601"/>
      <c r="AK339" s="1601"/>
      <c r="AL339" s="1601"/>
    </row>
    <row r="340" spans="1:38" ht="17.100000000000001" customHeight="1">
      <c r="A340" s="552"/>
      <c r="B340" s="1589"/>
      <c r="C340" s="1606" t="s">
        <v>634</v>
      </c>
      <c r="D340" s="1607" t="s">
        <v>635</v>
      </c>
      <c r="E340" s="1604">
        <f t="shared" si="45"/>
        <v>27800</v>
      </c>
      <c r="F340" s="523">
        <f t="shared" si="42"/>
        <v>27800</v>
      </c>
      <c r="G340" s="1599"/>
      <c r="H340" s="1599"/>
      <c r="I340" s="1599"/>
      <c r="J340" s="1599">
        <v>27800</v>
      </c>
      <c r="K340" s="1599"/>
      <c r="L340" s="1599"/>
      <c r="M340" s="1586"/>
      <c r="N340" s="1600"/>
      <c r="O340" s="1600"/>
      <c r="P340" s="1600"/>
      <c r="Q340" s="1587"/>
      <c r="R340" s="1600"/>
      <c r="S340" s="1600"/>
      <c r="T340" s="1600"/>
      <c r="U340" s="1600"/>
      <c r="V340" s="1600"/>
      <c r="W340" s="1600"/>
      <c r="X340" s="1600"/>
      <c r="Y340" s="1600"/>
      <c r="Z340" s="1600"/>
      <c r="AA340" s="1600"/>
      <c r="AB340" s="1600"/>
      <c r="AC340" s="1600"/>
      <c r="AD340" s="1600"/>
      <c r="AE340" s="1600"/>
      <c r="AF340" s="1587"/>
      <c r="AG340" s="1601"/>
      <c r="AH340" s="1601"/>
      <c r="AI340" s="1601"/>
      <c r="AJ340" s="1601"/>
      <c r="AK340" s="1601"/>
      <c r="AL340" s="1601"/>
    </row>
    <row r="341" spans="1:38" ht="17.100000000000001" customHeight="1">
      <c r="A341" s="552"/>
      <c r="B341" s="1589"/>
      <c r="C341" s="1606"/>
      <c r="D341" s="1607"/>
      <c r="E341" s="1604"/>
      <c r="F341" s="523">
        <f t="shared" si="42"/>
        <v>0</v>
      </c>
      <c r="G341" s="1599"/>
      <c r="H341" s="1599"/>
      <c r="I341" s="1599"/>
      <c r="J341" s="1599"/>
      <c r="K341" s="1599"/>
      <c r="L341" s="1599"/>
      <c r="M341" s="1586"/>
      <c r="N341" s="1600"/>
      <c r="O341" s="1600"/>
      <c r="P341" s="1600"/>
      <c r="Q341" s="1587"/>
      <c r="R341" s="1600"/>
      <c r="S341" s="1600"/>
      <c r="T341" s="1600"/>
      <c r="U341" s="1600"/>
      <c r="V341" s="1600"/>
      <c r="W341" s="1600"/>
      <c r="X341" s="1600"/>
      <c r="Y341" s="1600"/>
      <c r="Z341" s="1600"/>
      <c r="AA341" s="1600"/>
      <c r="AB341" s="1600"/>
      <c r="AC341" s="1600"/>
      <c r="AD341" s="1600"/>
      <c r="AE341" s="1600"/>
      <c r="AF341" s="1587"/>
      <c r="AG341" s="1601"/>
      <c r="AH341" s="1601"/>
      <c r="AI341" s="1601"/>
      <c r="AJ341" s="1601"/>
      <c r="AK341" s="1601"/>
      <c r="AL341" s="1601"/>
    </row>
    <row r="342" spans="1:38" ht="17.100000000000001" customHeight="1">
      <c r="A342" s="552"/>
      <c r="B342" s="1589"/>
      <c r="C342" s="6575" t="s">
        <v>639</v>
      </c>
      <c r="D342" s="6576"/>
      <c r="E342" s="1608">
        <f>SUM(E343)</f>
        <v>15000000</v>
      </c>
      <c r="F342" s="523">
        <f t="shared" si="42"/>
        <v>0</v>
      </c>
      <c r="G342" s="1599"/>
      <c r="H342" s="1599"/>
      <c r="I342" s="1599"/>
      <c r="J342" s="1599"/>
      <c r="K342" s="1599"/>
      <c r="L342" s="1599"/>
      <c r="M342" s="1586"/>
      <c r="N342" s="1600"/>
      <c r="O342" s="1600"/>
      <c r="P342" s="1600"/>
      <c r="Q342" s="1587"/>
      <c r="R342" s="1600"/>
      <c r="S342" s="1600"/>
      <c r="T342" s="1600"/>
      <c r="U342" s="1600"/>
      <c r="V342" s="1600"/>
      <c r="W342" s="1600"/>
      <c r="X342" s="1600"/>
      <c r="Y342" s="1600"/>
      <c r="Z342" s="1600"/>
      <c r="AA342" s="1600"/>
      <c r="AB342" s="1600"/>
      <c r="AC342" s="1600"/>
      <c r="AD342" s="1600"/>
      <c r="AE342" s="1600"/>
      <c r="AF342" s="1587"/>
      <c r="AG342" s="1601"/>
      <c r="AH342" s="1601"/>
      <c r="AI342" s="1601"/>
      <c r="AJ342" s="1601"/>
      <c r="AK342" s="1601"/>
      <c r="AL342" s="1601"/>
    </row>
    <row r="343" spans="1:38" ht="18" customHeight="1">
      <c r="A343" s="552"/>
      <c r="B343" s="1589"/>
      <c r="C343" s="6577" t="s">
        <v>744</v>
      </c>
      <c r="D343" s="6578"/>
      <c r="E343" s="1609">
        <f>SUM(E344)</f>
        <v>15000000</v>
      </c>
      <c r="F343" s="523">
        <f t="shared" si="42"/>
        <v>0</v>
      </c>
      <c r="G343" s="1599"/>
      <c r="H343" s="1599"/>
      <c r="I343" s="1599"/>
      <c r="J343" s="1599"/>
      <c r="K343" s="1599"/>
      <c r="L343" s="1599"/>
      <c r="M343" s="1586"/>
      <c r="N343" s="1600"/>
      <c r="O343" s="1600"/>
      <c r="P343" s="1600"/>
      <c r="Q343" s="1587"/>
      <c r="R343" s="1600"/>
      <c r="S343" s="1600"/>
      <c r="T343" s="1600"/>
      <c r="U343" s="1600"/>
      <c r="V343" s="1600"/>
      <c r="W343" s="1600"/>
      <c r="X343" s="1600"/>
      <c r="Y343" s="1600"/>
      <c r="Z343" s="1600"/>
      <c r="AA343" s="1600"/>
      <c r="AB343" s="1600"/>
      <c r="AC343" s="1600"/>
      <c r="AD343" s="1600"/>
      <c r="AE343" s="1600"/>
      <c r="AF343" s="1587"/>
      <c r="AG343" s="1601"/>
      <c r="AH343" s="1601"/>
      <c r="AI343" s="1601"/>
      <c r="AJ343" s="1601"/>
      <c r="AK343" s="1601"/>
      <c r="AL343" s="1601"/>
    </row>
    <row r="344" spans="1:38" ht="40.5" customHeight="1" thickBot="1">
      <c r="A344" s="897"/>
      <c r="B344" s="1610"/>
      <c r="C344" s="6242" t="s">
        <v>745</v>
      </c>
      <c r="D344" s="6243" t="s">
        <v>746</v>
      </c>
      <c r="E344" s="2379">
        <f>F344</f>
        <v>15000000</v>
      </c>
      <c r="F344" s="523">
        <f t="shared" si="42"/>
        <v>15000000</v>
      </c>
      <c r="G344" s="1599"/>
      <c r="H344" s="1599"/>
      <c r="I344" s="1599"/>
      <c r="J344" s="1599"/>
      <c r="K344" s="1599"/>
      <c r="L344" s="1599"/>
      <c r="M344" s="1586"/>
      <c r="N344" s="1600"/>
      <c r="O344" s="1600"/>
      <c r="P344" s="1600"/>
      <c r="Q344" s="1587"/>
      <c r="R344" s="1600"/>
      <c r="S344" s="1600"/>
      <c r="T344" s="1600"/>
      <c r="U344" s="1600"/>
      <c r="V344" s="1600"/>
      <c r="W344" s="1600"/>
      <c r="X344" s="1600"/>
      <c r="Y344" s="1600"/>
      <c r="Z344" s="1600"/>
      <c r="AA344" s="1600"/>
      <c r="AB344" s="1600"/>
      <c r="AC344" s="1600"/>
      <c r="AD344" s="1600"/>
      <c r="AE344" s="1600"/>
      <c r="AF344" s="1587">
        <v>15000000</v>
      </c>
      <c r="AG344" s="1601"/>
      <c r="AH344" s="1601"/>
      <c r="AI344" s="1601"/>
      <c r="AJ344" s="1601"/>
      <c r="AK344" s="1601"/>
      <c r="AL344" s="1601"/>
    </row>
    <row r="345" spans="1:38" ht="17.100000000000001" customHeight="1" thickBot="1">
      <c r="A345" s="546" t="s">
        <v>353</v>
      </c>
      <c r="B345" s="916"/>
      <c r="C345" s="6241"/>
      <c r="D345" s="918" t="s">
        <v>747</v>
      </c>
      <c r="E345" s="919">
        <f>SUM(E346,E356)</f>
        <v>7623327</v>
      </c>
      <c r="F345" s="523">
        <f t="shared" si="42"/>
        <v>0</v>
      </c>
      <c r="G345" s="1599"/>
      <c r="H345" s="1599"/>
      <c r="I345" s="1599"/>
      <c r="J345" s="1599"/>
      <c r="K345" s="1599"/>
      <c r="L345" s="1599"/>
      <c r="M345" s="1586"/>
      <c r="N345" s="1600"/>
      <c r="O345" s="1600"/>
      <c r="P345" s="1600"/>
      <c r="Q345" s="1587"/>
      <c r="R345" s="1600"/>
      <c r="S345" s="1600"/>
      <c r="T345" s="1600"/>
      <c r="U345" s="1600"/>
      <c r="V345" s="1600"/>
      <c r="W345" s="1600"/>
      <c r="X345" s="1600"/>
      <c r="Y345" s="1600"/>
      <c r="Z345" s="1600"/>
      <c r="AA345" s="1600"/>
      <c r="AB345" s="1600"/>
      <c r="AC345" s="1600"/>
      <c r="AD345" s="1600"/>
      <c r="AE345" s="1600"/>
      <c r="AF345" s="1587"/>
      <c r="AG345" s="1601"/>
      <c r="AH345" s="1601"/>
      <c r="AI345" s="1601"/>
      <c r="AJ345" s="1601"/>
      <c r="AK345" s="1601"/>
      <c r="AL345" s="1601"/>
    </row>
    <row r="346" spans="1:38" ht="17.100000000000001" customHeight="1" thickBot="1">
      <c r="A346" s="552"/>
      <c r="B346" s="803" t="s">
        <v>354</v>
      </c>
      <c r="C346" s="804"/>
      <c r="D346" s="805" t="s">
        <v>748</v>
      </c>
      <c r="E346" s="806">
        <f>SUM(E347,)</f>
        <v>5866846</v>
      </c>
      <c r="F346" s="523">
        <f t="shared" si="42"/>
        <v>0</v>
      </c>
      <c r="G346" s="1599"/>
      <c r="H346" s="1599"/>
      <c r="I346" s="1599"/>
      <c r="J346" s="1599"/>
      <c r="K346" s="1599"/>
      <c r="L346" s="1599"/>
      <c r="M346" s="1586"/>
      <c r="N346" s="1600"/>
      <c r="O346" s="1600"/>
      <c r="P346" s="1600"/>
      <c r="Q346" s="1587"/>
      <c r="R346" s="1600"/>
      <c r="S346" s="1600"/>
      <c r="T346" s="1600"/>
      <c r="U346" s="1600"/>
      <c r="V346" s="1600"/>
      <c r="W346" s="1600"/>
      <c r="X346" s="1600"/>
      <c r="Y346" s="1600"/>
      <c r="Z346" s="1600"/>
      <c r="AA346" s="1600"/>
      <c r="AB346" s="1600"/>
      <c r="AC346" s="1600"/>
      <c r="AD346" s="1600"/>
      <c r="AE346" s="1600"/>
      <c r="AF346" s="1587"/>
      <c r="AG346" s="1601"/>
      <c r="AH346" s="1601"/>
      <c r="AI346" s="1601"/>
      <c r="AJ346" s="1601"/>
      <c r="AK346" s="1601"/>
      <c r="AL346" s="1601"/>
    </row>
    <row r="347" spans="1:38" ht="17.100000000000001" customHeight="1">
      <c r="A347" s="552"/>
      <c r="B347" s="571"/>
      <c r="C347" s="6549" t="s">
        <v>582</v>
      </c>
      <c r="D347" s="6549"/>
      <c r="E347" s="677">
        <f>SUM(E348,E354)</f>
        <v>5866846</v>
      </c>
      <c r="F347" s="523">
        <f t="shared" si="42"/>
        <v>0</v>
      </c>
      <c r="G347" s="1599"/>
      <c r="H347" s="1599"/>
      <c r="I347" s="1599"/>
      <c r="J347" s="1599"/>
      <c r="K347" s="1599"/>
      <c r="L347" s="1599"/>
      <c r="M347" s="1586"/>
      <c r="N347" s="1600"/>
      <c r="O347" s="1600"/>
      <c r="P347" s="1600"/>
      <c r="Q347" s="1587"/>
      <c r="R347" s="1600"/>
      <c r="S347" s="1600"/>
      <c r="T347" s="1600"/>
      <c r="U347" s="1600"/>
      <c r="V347" s="1600"/>
      <c r="W347" s="1600"/>
      <c r="X347" s="1600"/>
      <c r="Y347" s="1600"/>
      <c r="Z347" s="1600"/>
      <c r="AA347" s="1600"/>
      <c r="AB347" s="1600"/>
      <c r="AC347" s="1600"/>
      <c r="AD347" s="1600"/>
      <c r="AE347" s="1600"/>
      <c r="AF347" s="1587"/>
      <c r="AG347" s="1601"/>
      <c r="AH347" s="1601"/>
      <c r="AI347" s="1601"/>
      <c r="AJ347" s="1601"/>
      <c r="AK347" s="1601"/>
      <c r="AL347" s="1601"/>
    </row>
    <row r="348" spans="1:38" ht="17.100000000000001" customHeight="1">
      <c r="A348" s="552"/>
      <c r="B348" s="571"/>
      <c r="C348" s="6579" t="s">
        <v>583</v>
      </c>
      <c r="D348" s="6579"/>
      <c r="E348" s="1611">
        <f>SUM(E349)</f>
        <v>3726846</v>
      </c>
      <c r="F348" s="523">
        <f t="shared" si="42"/>
        <v>0</v>
      </c>
      <c r="G348" s="1612"/>
      <c r="H348" s="1612"/>
      <c r="I348" s="1612"/>
      <c r="J348" s="1612"/>
      <c r="K348" s="1612"/>
      <c r="L348" s="1612"/>
      <c r="M348" s="639"/>
      <c r="N348" s="1613"/>
      <c r="O348" s="1613"/>
      <c r="P348" s="1613"/>
      <c r="Q348" s="1394"/>
      <c r="R348" s="1613"/>
      <c r="S348" s="1613"/>
      <c r="T348" s="1613"/>
      <c r="U348" s="1613"/>
      <c r="V348" s="1613"/>
      <c r="W348" s="1613"/>
      <c r="X348" s="1613"/>
      <c r="Y348" s="1613"/>
      <c r="Z348" s="1613"/>
      <c r="AA348" s="1613"/>
      <c r="AB348" s="1613"/>
      <c r="AC348" s="1613"/>
      <c r="AD348" s="1613"/>
      <c r="AE348" s="1613"/>
      <c r="AF348" s="1394"/>
      <c r="AG348" s="1614"/>
      <c r="AH348" s="1614"/>
      <c r="AI348" s="1614"/>
      <c r="AJ348" s="1614"/>
      <c r="AK348" s="1614"/>
      <c r="AL348" s="1614"/>
    </row>
    <row r="349" spans="1:38" ht="17.100000000000001" customHeight="1">
      <c r="A349" s="552"/>
      <c r="B349" s="571"/>
      <c r="C349" s="6580" t="s">
        <v>597</v>
      </c>
      <c r="D349" s="6580"/>
      <c r="E349" s="1615">
        <f>SUM(E350:E352)</f>
        <v>3726846</v>
      </c>
      <c r="F349" s="523">
        <f t="shared" si="42"/>
        <v>0</v>
      </c>
      <c r="G349" s="1616"/>
      <c r="H349" s="1616"/>
      <c r="I349" s="1616"/>
      <c r="J349" s="1616"/>
      <c r="K349" s="1616"/>
      <c r="L349" s="1616"/>
      <c r="M349" s="639"/>
      <c r="N349" s="1617"/>
      <c r="O349" s="1617"/>
      <c r="P349" s="1617"/>
      <c r="Q349" s="1394"/>
      <c r="R349" s="1617"/>
      <c r="S349" s="1617"/>
      <c r="T349" s="1617"/>
      <c r="U349" s="1617"/>
      <c r="V349" s="1617"/>
      <c r="W349" s="1617"/>
      <c r="X349" s="1617"/>
      <c r="Y349" s="1617"/>
      <c r="Z349" s="1617"/>
      <c r="AA349" s="1617"/>
      <c r="AB349" s="1617"/>
      <c r="AC349" s="1617"/>
      <c r="AD349" s="1617"/>
      <c r="AE349" s="1617"/>
      <c r="AF349" s="1394"/>
      <c r="AG349" s="1618"/>
      <c r="AH349" s="1618"/>
      <c r="AI349" s="1618"/>
      <c r="AJ349" s="1618"/>
      <c r="AK349" s="1618"/>
      <c r="AL349" s="1618"/>
    </row>
    <row r="350" spans="1:38" ht="17.100000000000001" customHeight="1">
      <c r="A350" s="552"/>
      <c r="B350" s="571"/>
      <c r="C350" s="1619" t="s">
        <v>600</v>
      </c>
      <c r="D350" s="1620" t="s">
        <v>601</v>
      </c>
      <c r="E350" s="1621">
        <f>F350</f>
        <v>126846</v>
      </c>
      <c r="F350" s="523">
        <f t="shared" si="42"/>
        <v>126846</v>
      </c>
      <c r="G350" s="1622"/>
      <c r="H350" s="1622"/>
      <c r="I350" s="1622"/>
      <c r="J350" s="1622"/>
      <c r="K350" s="1622"/>
      <c r="L350" s="1622"/>
      <c r="M350" s="639"/>
      <c r="N350" s="1623"/>
      <c r="O350" s="1623"/>
      <c r="P350" s="1623"/>
      <c r="Q350" s="1394"/>
      <c r="R350" s="1623"/>
      <c r="S350" s="1623"/>
      <c r="T350" s="1623"/>
      <c r="U350" s="1623"/>
      <c r="V350" s="1623"/>
      <c r="W350" s="1623"/>
      <c r="X350" s="1623"/>
      <c r="Y350" s="1623"/>
      <c r="Z350" s="1623"/>
      <c r="AA350" s="1623"/>
      <c r="AB350" s="1623"/>
      <c r="AC350" s="1623"/>
      <c r="AD350" s="1623">
        <v>126846</v>
      </c>
      <c r="AE350" s="1623"/>
      <c r="AF350" s="1394"/>
      <c r="AG350" s="1624"/>
      <c r="AH350" s="1624"/>
      <c r="AI350" s="1624"/>
      <c r="AJ350" s="1624"/>
      <c r="AK350" s="1624"/>
      <c r="AL350" s="1624"/>
    </row>
    <row r="351" spans="1:38" ht="17.100000000000001" customHeight="1">
      <c r="A351" s="552"/>
      <c r="B351" s="571"/>
      <c r="C351" s="1625" t="s">
        <v>610</v>
      </c>
      <c r="D351" s="1626" t="s">
        <v>611</v>
      </c>
      <c r="E351" s="1627">
        <f t="shared" ref="E351:E352" si="46">F351</f>
        <v>2650000</v>
      </c>
      <c r="F351" s="523">
        <f t="shared" si="42"/>
        <v>2650000</v>
      </c>
      <c r="G351" s="1628"/>
      <c r="H351" s="1628"/>
      <c r="I351" s="1628"/>
      <c r="J351" s="1628"/>
      <c r="K351" s="1628"/>
      <c r="L351" s="1628"/>
      <c r="M351" s="639"/>
      <c r="N351" s="1629"/>
      <c r="O351" s="1629"/>
      <c r="P351" s="1629"/>
      <c r="Q351" s="1394"/>
      <c r="R351" s="1629"/>
      <c r="S351" s="1629"/>
      <c r="T351" s="1629"/>
      <c r="U351" s="1629"/>
      <c r="V351" s="1629"/>
      <c r="W351" s="1629"/>
      <c r="X351" s="1629"/>
      <c r="Y351" s="1629"/>
      <c r="Z351" s="1629"/>
      <c r="AA351" s="1629"/>
      <c r="AB351" s="1629"/>
      <c r="AC351" s="1629"/>
      <c r="AD351" s="1629">
        <v>2650000</v>
      </c>
      <c r="AE351" s="1629"/>
      <c r="AF351" s="1394"/>
      <c r="AG351" s="1630"/>
      <c r="AH351" s="1630"/>
      <c r="AI351" s="1630"/>
      <c r="AJ351" s="1630"/>
      <c r="AK351" s="1630"/>
      <c r="AL351" s="1630"/>
    </row>
    <row r="352" spans="1:38" ht="17.100000000000001" customHeight="1">
      <c r="A352" s="552"/>
      <c r="B352" s="571"/>
      <c r="C352" s="1631" t="s">
        <v>622</v>
      </c>
      <c r="D352" s="1632" t="s">
        <v>623</v>
      </c>
      <c r="E352" s="1633">
        <f t="shared" si="46"/>
        <v>950000</v>
      </c>
      <c r="F352" s="523">
        <f t="shared" si="42"/>
        <v>950000</v>
      </c>
      <c r="G352" s="1634"/>
      <c r="H352" s="1634"/>
      <c r="I352" s="1634"/>
      <c r="J352" s="1634"/>
      <c r="K352" s="1634"/>
      <c r="L352" s="1634"/>
      <c r="M352" s="639"/>
      <c r="N352" s="1635"/>
      <c r="O352" s="1635"/>
      <c r="P352" s="1635"/>
      <c r="Q352" s="1394"/>
      <c r="R352" s="1635"/>
      <c r="S352" s="1635"/>
      <c r="T352" s="1635"/>
      <c r="U352" s="1635"/>
      <c r="V352" s="1635"/>
      <c r="W352" s="1635"/>
      <c r="X352" s="1635"/>
      <c r="Y352" s="1635"/>
      <c r="Z352" s="1635"/>
      <c r="AA352" s="1635"/>
      <c r="AB352" s="1635"/>
      <c r="AC352" s="1635"/>
      <c r="AD352" s="1635">
        <v>950000</v>
      </c>
      <c r="AE352" s="1635"/>
      <c r="AF352" s="1394"/>
      <c r="AG352" s="1636"/>
      <c r="AH352" s="1636"/>
      <c r="AI352" s="1636"/>
      <c r="AJ352" s="1636"/>
      <c r="AK352" s="1636"/>
      <c r="AL352" s="1636"/>
    </row>
    <row r="353" spans="1:38" ht="17.100000000000001" customHeight="1">
      <c r="A353" s="571"/>
      <c r="B353" s="571"/>
      <c r="C353" s="1637"/>
      <c r="D353" s="1638"/>
      <c r="E353" s="1639"/>
      <c r="F353" s="523">
        <f t="shared" si="42"/>
        <v>0</v>
      </c>
      <c r="G353" s="1640"/>
      <c r="H353" s="1640"/>
      <c r="I353" s="1640"/>
      <c r="J353" s="1640"/>
      <c r="K353" s="1640"/>
      <c r="L353" s="1640"/>
      <c r="M353" s="639"/>
      <c r="N353" s="1641"/>
      <c r="O353" s="1641"/>
      <c r="P353" s="1641"/>
      <c r="Q353" s="1394"/>
      <c r="R353" s="1641"/>
      <c r="S353" s="1641"/>
      <c r="T353" s="1641"/>
      <c r="U353" s="1641"/>
      <c r="V353" s="1641"/>
      <c r="W353" s="1641"/>
      <c r="X353" s="1641"/>
      <c r="Y353" s="1641"/>
      <c r="Z353" s="1641"/>
      <c r="AA353" s="1641"/>
      <c r="AB353" s="1641"/>
      <c r="AC353" s="1641"/>
      <c r="AD353" s="1641"/>
      <c r="AE353" s="1641"/>
      <c r="AF353" s="1394"/>
      <c r="AG353" s="1642"/>
      <c r="AH353" s="1642"/>
      <c r="AI353" s="1642"/>
      <c r="AJ353" s="1642"/>
      <c r="AK353" s="1642"/>
      <c r="AL353" s="1642"/>
    </row>
    <row r="354" spans="1:38" ht="17.100000000000001" customHeight="1">
      <c r="A354" s="552"/>
      <c r="B354" s="571"/>
      <c r="C354" s="6581" t="s">
        <v>676</v>
      </c>
      <c r="D354" s="6581"/>
      <c r="E354" s="685">
        <f>SUM(E355:E355)</f>
        <v>2140000</v>
      </c>
      <c r="F354" s="523">
        <f t="shared" si="42"/>
        <v>0</v>
      </c>
      <c r="G354" s="1640"/>
      <c r="H354" s="1640"/>
      <c r="I354" s="1640"/>
      <c r="J354" s="1640"/>
      <c r="K354" s="1640"/>
      <c r="L354" s="1640"/>
      <c r="M354" s="639"/>
      <c r="N354" s="1641"/>
      <c r="O354" s="1641"/>
      <c r="P354" s="1641"/>
      <c r="Q354" s="1394"/>
      <c r="R354" s="1641"/>
      <c r="S354" s="1641"/>
      <c r="T354" s="1641"/>
      <c r="U354" s="1641"/>
      <c r="V354" s="1641"/>
      <c r="W354" s="1641"/>
      <c r="X354" s="1641"/>
      <c r="Y354" s="1641"/>
      <c r="Z354" s="1641"/>
      <c r="AA354" s="1641"/>
      <c r="AB354" s="1641"/>
      <c r="AC354" s="1641"/>
      <c r="AD354" s="1641"/>
      <c r="AE354" s="1641"/>
      <c r="AF354" s="1394"/>
      <c r="AG354" s="1642"/>
      <c r="AH354" s="1642"/>
      <c r="AI354" s="1642"/>
      <c r="AJ354" s="1642"/>
      <c r="AK354" s="1642"/>
      <c r="AL354" s="1642"/>
    </row>
    <row r="355" spans="1:38" ht="53.25" customHeight="1" thickBot="1">
      <c r="A355" s="552"/>
      <c r="B355" s="571"/>
      <c r="C355" s="1643" t="s">
        <v>61</v>
      </c>
      <c r="D355" s="1644" t="s">
        <v>688</v>
      </c>
      <c r="E355" s="1645">
        <f>F355</f>
        <v>2140000</v>
      </c>
      <c r="F355" s="523">
        <f t="shared" si="42"/>
        <v>2140000</v>
      </c>
      <c r="G355" s="1646"/>
      <c r="H355" s="1646"/>
      <c r="I355" s="1646"/>
      <c r="J355" s="1646"/>
      <c r="K355" s="1646"/>
      <c r="L355" s="1646"/>
      <c r="M355" s="639"/>
      <c r="N355" s="1647"/>
      <c r="O355" s="1647"/>
      <c r="P355" s="1647"/>
      <c r="Q355" s="1394"/>
      <c r="R355" s="1647"/>
      <c r="S355" s="1647"/>
      <c r="T355" s="1647"/>
      <c r="U355" s="1647"/>
      <c r="V355" s="1647"/>
      <c r="W355" s="1647"/>
      <c r="X355" s="1647"/>
      <c r="Y355" s="1647"/>
      <c r="Z355" s="1647"/>
      <c r="AA355" s="1647"/>
      <c r="AB355" s="1647"/>
      <c r="AC355" s="1647"/>
      <c r="AD355" s="1647">
        <v>2140000</v>
      </c>
      <c r="AE355" s="1647"/>
      <c r="AF355" s="1394"/>
      <c r="AG355" s="1648"/>
      <c r="AH355" s="1648"/>
      <c r="AI355" s="1648"/>
      <c r="AJ355" s="1648"/>
      <c r="AK355" s="1648"/>
      <c r="AL355" s="1648"/>
    </row>
    <row r="356" spans="1:38" ht="17.100000000000001" customHeight="1" thickBot="1">
      <c r="A356" s="552"/>
      <c r="B356" s="803" t="s">
        <v>355</v>
      </c>
      <c r="C356" s="804"/>
      <c r="D356" s="805" t="s">
        <v>30</v>
      </c>
      <c r="E356" s="806">
        <f t="shared" ref="E356" si="47">SUM(E357,)</f>
        <v>1756481</v>
      </c>
      <c r="F356" s="523">
        <f t="shared" ref="F356:F419" si="48">SUM(G356:AJ356)</f>
        <v>0</v>
      </c>
      <c r="G356" s="1646"/>
      <c r="H356" s="1646"/>
      <c r="I356" s="1646"/>
      <c r="J356" s="1646"/>
      <c r="K356" s="1646"/>
      <c r="L356" s="1646"/>
      <c r="M356" s="639"/>
      <c r="N356" s="1647"/>
      <c r="O356" s="1647"/>
      <c r="P356" s="1647"/>
      <c r="Q356" s="1394"/>
      <c r="R356" s="1647"/>
      <c r="S356" s="1647"/>
      <c r="T356" s="1647"/>
      <c r="U356" s="1647"/>
      <c r="V356" s="1647"/>
      <c r="W356" s="1647"/>
      <c r="X356" s="1647"/>
      <c r="Y356" s="1647"/>
      <c r="Z356" s="1647"/>
      <c r="AA356" s="1647"/>
      <c r="AB356" s="1647"/>
      <c r="AC356" s="1647"/>
      <c r="AD356" s="1647"/>
      <c r="AE356" s="1647"/>
      <c r="AF356" s="1394"/>
      <c r="AG356" s="1648"/>
      <c r="AH356" s="1648"/>
      <c r="AI356" s="1648"/>
      <c r="AJ356" s="1648"/>
      <c r="AK356" s="1648"/>
      <c r="AL356" s="1648"/>
    </row>
    <row r="357" spans="1:38" ht="17.100000000000001" customHeight="1">
      <c r="A357" s="552"/>
      <c r="B357" s="676"/>
      <c r="C357" s="6601" t="s">
        <v>582</v>
      </c>
      <c r="D357" s="6602"/>
      <c r="E357" s="1649">
        <f>SUM(E358,E369,)</f>
        <v>1756481</v>
      </c>
      <c r="F357" s="523">
        <f t="shared" si="48"/>
        <v>0</v>
      </c>
      <c r="G357" s="1646"/>
      <c r="H357" s="1646"/>
      <c r="I357" s="1646"/>
      <c r="J357" s="1646"/>
      <c r="K357" s="1646"/>
      <c r="L357" s="1646"/>
      <c r="M357" s="639"/>
      <c r="N357" s="1647"/>
      <c r="O357" s="1647"/>
      <c r="P357" s="1647"/>
      <c r="Q357" s="1394"/>
      <c r="R357" s="1647"/>
      <c r="S357" s="1647"/>
      <c r="T357" s="1647"/>
      <c r="U357" s="1647"/>
      <c r="V357" s="1647"/>
      <c r="W357" s="1647"/>
      <c r="X357" s="1647"/>
      <c r="Y357" s="1647"/>
      <c r="Z357" s="1647"/>
      <c r="AA357" s="1647"/>
      <c r="AB357" s="1647"/>
      <c r="AC357" s="1647"/>
      <c r="AD357" s="1647"/>
      <c r="AE357" s="1647"/>
      <c r="AF357" s="1394"/>
      <c r="AG357" s="1648"/>
      <c r="AH357" s="1648"/>
      <c r="AI357" s="1648"/>
      <c r="AJ357" s="1648"/>
      <c r="AK357" s="1648"/>
      <c r="AL357" s="1648"/>
    </row>
    <row r="358" spans="1:38" ht="16.5" customHeight="1">
      <c r="A358" s="552"/>
      <c r="B358" s="678"/>
      <c r="C358" s="6603" t="s">
        <v>583</v>
      </c>
      <c r="D358" s="6604"/>
      <c r="E358" s="1650">
        <f>SUM(E359,E366)</f>
        <v>746561</v>
      </c>
      <c r="F358" s="523">
        <f t="shared" si="48"/>
        <v>0</v>
      </c>
      <c r="G358" s="1651"/>
      <c r="H358" s="1651"/>
      <c r="I358" s="1651"/>
      <c r="J358" s="1651"/>
      <c r="K358" s="1651"/>
      <c r="L358" s="1651"/>
      <c r="M358" s="639"/>
      <c r="N358" s="1652"/>
      <c r="O358" s="1652"/>
      <c r="P358" s="1652"/>
      <c r="Q358" s="1394"/>
      <c r="R358" s="1652"/>
      <c r="S358" s="1652"/>
      <c r="T358" s="1652"/>
      <c r="U358" s="1652"/>
      <c r="V358" s="1652"/>
      <c r="W358" s="1652"/>
      <c r="X358" s="1652"/>
      <c r="Y358" s="1652"/>
      <c r="Z358" s="1652"/>
      <c r="AA358" s="1652"/>
      <c r="AB358" s="1652"/>
      <c r="AC358" s="1652"/>
      <c r="AD358" s="1652"/>
      <c r="AE358" s="1652"/>
      <c r="AF358" s="1394"/>
      <c r="AG358" s="1653"/>
      <c r="AH358" s="1653"/>
      <c r="AI358" s="1653"/>
      <c r="AJ358" s="1653"/>
      <c r="AK358" s="1653"/>
      <c r="AL358" s="1653"/>
    </row>
    <row r="359" spans="1:38" ht="16.5" customHeight="1">
      <c r="A359" s="552"/>
      <c r="B359" s="678"/>
      <c r="C359" s="6605" t="s">
        <v>584</v>
      </c>
      <c r="D359" s="6605"/>
      <c r="E359" s="1654">
        <f>SUM(E360:E364)</f>
        <v>735561</v>
      </c>
      <c r="F359" s="523">
        <f t="shared" si="48"/>
        <v>0</v>
      </c>
      <c r="G359" s="1655"/>
      <c r="H359" s="1655"/>
      <c r="I359" s="1655"/>
      <c r="J359" s="1655"/>
      <c r="K359" s="1655"/>
      <c r="L359" s="1655"/>
      <c r="M359" s="639"/>
      <c r="N359" s="1656"/>
      <c r="O359" s="1656"/>
      <c r="P359" s="1656"/>
      <c r="Q359" s="1394"/>
      <c r="R359" s="1656"/>
      <c r="S359" s="1656"/>
      <c r="T359" s="1656"/>
      <c r="U359" s="1656"/>
      <c r="V359" s="1656"/>
      <c r="W359" s="1656"/>
      <c r="X359" s="1656"/>
      <c r="Y359" s="1656"/>
      <c r="Z359" s="1656"/>
      <c r="AA359" s="1656"/>
      <c r="AB359" s="1656"/>
      <c r="AC359" s="1656"/>
      <c r="AD359" s="1656"/>
      <c r="AE359" s="1656"/>
      <c r="AF359" s="1394"/>
      <c r="AG359" s="1657"/>
      <c r="AH359" s="1657"/>
      <c r="AI359" s="1657"/>
      <c r="AJ359" s="1657"/>
      <c r="AK359" s="1657"/>
      <c r="AL359" s="1657"/>
    </row>
    <row r="360" spans="1:38" ht="16.5" customHeight="1">
      <c r="A360" s="552"/>
      <c r="B360" s="678"/>
      <c r="C360" s="1658" t="s">
        <v>585</v>
      </c>
      <c r="D360" s="1659" t="s">
        <v>586</v>
      </c>
      <c r="E360" s="1660">
        <f>F360</f>
        <v>570240</v>
      </c>
      <c r="F360" s="523">
        <f t="shared" si="48"/>
        <v>570240</v>
      </c>
      <c r="G360" s="1661"/>
      <c r="H360" s="1661"/>
      <c r="I360" s="1661">
        <v>570240</v>
      </c>
      <c r="J360" s="1661"/>
      <c r="K360" s="1661"/>
      <c r="L360" s="1661"/>
      <c r="M360" s="639"/>
      <c r="N360" s="1662"/>
      <c r="O360" s="1662"/>
      <c r="P360" s="1662"/>
      <c r="Q360" s="1394"/>
      <c r="R360" s="1662"/>
      <c r="S360" s="1662"/>
      <c r="T360" s="1662"/>
      <c r="U360" s="1662"/>
      <c r="V360" s="1662"/>
      <c r="W360" s="1662"/>
      <c r="X360" s="1662"/>
      <c r="Y360" s="1662"/>
      <c r="Z360" s="1662"/>
      <c r="AA360" s="1662"/>
      <c r="AB360" s="1662"/>
      <c r="AC360" s="1662"/>
      <c r="AD360" s="1662"/>
      <c r="AE360" s="1662"/>
      <c r="AF360" s="1394"/>
      <c r="AG360" s="1663"/>
      <c r="AH360" s="1663"/>
      <c r="AI360" s="1663"/>
      <c r="AJ360" s="1663"/>
      <c r="AK360" s="1663"/>
      <c r="AL360" s="1663"/>
    </row>
    <row r="361" spans="1:38" ht="16.5" customHeight="1">
      <c r="A361" s="552"/>
      <c r="B361" s="678"/>
      <c r="C361" s="1664" t="s">
        <v>587</v>
      </c>
      <c r="D361" s="1665" t="s">
        <v>588</v>
      </c>
      <c r="E361" s="1666">
        <f t="shared" ref="E361:E364" si="49">F361</f>
        <v>40768</v>
      </c>
      <c r="F361" s="523">
        <f t="shared" si="48"/>
        <v>40768</v>
      </c>
      <c r="G361" s="1667"/>
      <c r="H361" s="1667"/>
      <c r="I361" s="1667">
        <v>40768</v>
      </c>
      <c r="J361" s="1667"/>
      <c r="K361" s="1667"/>
      <c r="L361" s="1667"/>
      <c r="M361" s="639"/>
      <c r="N361" s="1668"/>
      <c r="O361" s="1668"/>
      <c r="P361" s="1668"/>
      <c r="Q361" s="1394"/>
      <c r="R361" s="1668"/>
      <c r="S361" s="1668"/>
      <c r="T361" s="1668"/>
      <c r="U361" s="1668"/>
      <c r="V361" s="1668"/>
      <c r="W361" s="1668"/>
      <c r="X361" s="1668"/>
      <c r="Y361" s="1668"/>
      <c r="Z361" s="1668"/>
      <c r="AA361" s="1668"/>
      <c r="AB361" s="1668"/>
      <c r="AC361" s="1668"/>
      <c r="AD361" s="1668"/>
      <c r="AE361" s="1668"/>
      <c r="AF361" s="1394"/>
      <c r="AG361" s="1669"/>
      <c r="AH361" s="1669"/>
      <c r="AI361" s="1669"/>
      <c r="AJ361" s="1669"/>
      <c r="AK361" s="1669"/>
      <c r="AL361" s="1669"/>
    </row>
    <row r="362" spans="1:38" ht="16.5" customHeight="1">
      <c r="A362" s="552"/>
      <c r="B362" s="678"/>
      <c r="C362" s="1670" t="s">
        <v>589</v>
      </c>
      <c r="D362" s="1671" t="s">
        <v>590</v>
      </c>
      <c r="E362" s="1672">
        <f t="shared" si="49"/>
        <v>103444</v>
      </c>
      <c r="F362" s="523">
        <f t="shared" si="48"/>
        <v>103444</v>
      </c>
      <c r="G362" s="1673"/>
      <c r="H362" s="1673"/>
      <c r="I362" s="1673">
        <v>103444</v>
      </c>
      <c r="J362" s="1673"/>
      <c r="K362" s="1673"/>
      <c r="L362" s="1673"/>
      <c r="M362" s="639"/>
      <c r="N362" s="1674"/>
      <c r="O362" s="1674"/>
      <c r="P362" s="1674"/>
      <c r="Q362" s="1394"/>
      <c r="R362" s="1674"/>
      <c r="S362" s="1674"/>
      <c r="T362" s="1674"/>
      <c r="U362" s="1674"/>
      <c r="V362" s="1674"/>
      <c r="W362" s="1674"/>
      <c r="X362" s="1674"/>
      <c r="Y362" s="1674"/>
      <c r="Z362" s="1674"/>
      <c r="AA362" s="1674"/>
      <c r="AB362" s="1674"/>
      <c r="AC362" s="1674"/>
      <c r="AD362" s="1674"/>
      <c r="AE362" s="1674"/>
      <c r="AF362" s="1394"/>
      <c r="AG362" s="1675"/>
      <c r="AH362" s="1675"/>
      <c r="AI362" s="1675"/>
      <c r="AJ362" s="1675"/>
      <c r="AK362" s="1675"/>
      <c r="AL362" s="1675"/>
    </row>
    <row r="363" spans="1:38" ht="17.25" customHeight="1">
      <c r="A363" s="552"/>
      <c r="B363" s="678"/>
      <c r="C363" s="1676" t="s">
        <v>591</v>
      </c>
      <c r="D363" s="1677" t="s">
        <v>592</v>
      </c>
      <c r="E363" s="1678">
        <f t="shared" si="49"/>
        <v>14969</v>
      </c>
      <c r="F363" s="523">
        <f t="shared" si="48"/>
        <v>14969</v>
      </c>
      <c r="G363" s="1679"/>
      <c r="H363" s="1679"/>
      <c r="I363" s="1679">
        <v>14969</v>
      </c>
      <c r="J363" s="1679"/>
      <c r="K363" s="1679"/>
      <c r="L363" s="1679"/>
      <c r="M363" s="639"/>
      <c r="N363" s="1680"/>
      <c r="O363" s="1680"/>
      <c r="P363" s="1680"/>
      <c r="Q363" s="1394"/>
      <c r="R363" s="1680"/>
      <c r="S363" s="1680"/>
      <c r="T363" s="1680"/>
      <c r="U363" s="1680"/>
      <c r="V363" s="1680"/>
      <c r="W363" s="1680"/>
      <c r="X363" s="1680"/>
      <c r="Y363" s="1680"/>
      <c r="Z363" s="1680"/>
      <c r="AA363" s="1680"/>
      <c r="AB363" s="1680"/>
      <c r="AC363" s="1680"/>
      <c r="AD363" s="1680"/>
      <c r="AE363" s="1680"/>
      <c r="AF363" s="1394"/>
      <c r="AG363" s="1681"/>
      <c r="AH363" s="1681"/>
      <c r="AI363" s="1681"/>
      <c r="AJ363" s="1681"/>
      <c r="AK363" s="1681"/>
      <c r="AL363" s="1681"/>
    </row>
    <row r="364" spans="1:38" ht="16.5" customHeight="1">
      <c r="A364" s="552"/>
      <c r="B364" s="678"/>
      <c r="C364" s="1682" t="s">
        <v>595</v>
      </c>
      <c r="D364" s="1683" t="s">
        <v>596</v>
      </c>
      <c r="E364" s="1684">
        <f t="shared" si="49"/>
        <v>6140</v>
      </c>
      <c r="F364" s="523">
        <f t="shared" si="48"/>
        <v>6140</v>
      </c>
      <c r="G364" s="1685"/>
      <c r="H364" s="1685"/>
      <c r="I364" s="1685">
        <v>6140</v>
      </c>
      <c r="J364" s="1685"/>
      <c r="K364" s="1685"/>
      <c r="L364" s="1685"/>
      <c r="M364" s="639"/>
      <c r="N364" s="1686"/>
      <c r="O364" s="1686"/>
      <c r="P364" s="1686"/>
      <c r="Q364" s="1394"/>
      <c r="R364" s="1686"/>
      <c r="S364" s="1686"/>
      <c r="T364" s="1686"/>
      <c r="U364" s="1686"/>
      <c r="V364" s="1686"/>
      <c r="W364" s="1686"/>
      <c r="X364" s="1686"/>
      <c r="Y364" s="1686"/>
      <c r="Z364" s="1686"/>
      <c r="AA364" s="1686"/>
      <c r="AB364" s="1686"/>
      <c r="AC364" s="1686"/>
      <c r="AD364" s="1686"/>
      <c r="AE364" s="1686"/>
      <c r="AF364" s="1394"/>
      <c r="AG364" s="1687"/>
      <c r="AH364" s="1687"/>
      <c r="AI364" s="1687"/>
      <c r="AJ364" s="1687"/>
      <c r="AK364" s="1687"/>
      <c r="AL364" s="1687"/>
    </row>
    <row r="365" spans="1:38" ht="13.5" customHeight="1">
      <c r="A365" s="552"/>
      <c r="B365" s="678"/>
      <c r="C365" s="6606"/>
      <c r="D365" s="6607"/>
      <c r="E365" s="1688"/>
      <c r="F365" s="523">
        <f t="shared" si="48"/>
        <v>0</v>
      </c>
      <c r="G365" s="1689"/>
      <c r="H365" s="1689"/>
      <c r="I365" s="1689"/>
      <c r="J365" s="1689"/>
      <c r="K365" s="1689"/>
      <c r="L365" s="1689"/>
      <c r="M365" s="639"/>
      <c r="N365" s="1690"/>
      <c r="O365" s="1690"/>
      <c r="P365" s="1690"/>
      <c r="Q365" s="1394"/>
      <c r="R365" s="1690"/>
      <c r="S365" s="1690"/>
      <c r="T365" s="1690"/>
      <c r="U365" s="1690"/>
      <c r="V365" s="1690"/>
      <c r="W365" s="1690"/>
      <c r="X365" s="1690"/>
      <c r="Y365" s="1690"/>
      <c r="Z365" s="1690"/>
      <c r="AA365" s="1690"/>
      <c r="AB365" s="1690"/>
      <c r="AC365" s="1690"/>
      <c r="AD365" s="1690"/>
      <c r="AE365" s="1690"/>
      <c r="AF365" s="1394"/>
      <c r="AG365" s="1691"/>
      <c r="AH365" s="1691"/>
      <c r="AI365" s="1691"/>
      <c r="AJ365" s="1691"/>
      <c r="AK365" s="1691"/>
      <c r="AL365" s="1691"/>
    </row>
    <row r="366" spans="1:38" ht="16.5" customHeight="1">
      <c r="A366" s="552"/>
      <c r="B366" s="678"/>
      <c r="C366" s="6608" t="s">
        <v>597</v>
      </c>
      <c r="D366" s="6608"/>
      <c r="E366" s="1692">
        <f>SUM(E367:E367)</f>
        <v>11000</v>
      </c>
      <c r="F366" s="523">
        <f t="shared" si="48"/>
        <v>0</v>
      </c>
      <c r="G366" s="1689"/>
      <c r="H366" s="1689"/>
      <c r="I366" s="1689"/>
      <c r="J366" s="1689"/>
      <c r="K366" s="1689"/>
      <c r="L366" s="1689"/>
      <c r="M366" s="639"/>
      <c r="N366" s="1690"/>
      <c r="O366" s="1690"/>
      <c r="P366" s="1690"/>
      <c r="Q366" s="1394"/>
      <c r="R366" s="1690"/>
      <c r="S366" s="1690"/>
      <c r="T366" s="1690"/>
      <c r="U366" s="1690"/>
      <c r="V366" s="1690"/>
      <c r="W366" s="1690"/>
      <c r="X366" s="1690"/>
      <c r="Y366" s="1690"/>
      <c r="Z366" s="1690"/>
      <c r="AA366" s="1690"/>
      <c r="AB366" s="1690"/>
      <c r="AC366" s="1690"/>
      <c r="AD366" s="1690"/>
      <c r="AE366" s="1690"/>
      <c r="AF366" s="1394"/>
      <c r="AG366" s="1691"/>
      <c r="AH366" s="1691"/>
      <c r="AI366" s="1691"/>
      <c r="AJ366" s="1691"/>
      <c r="AK366" s="1691"/>
      <c r="AL366" s="1691"/>
    </row>
    <row r="367" spans="1:38" ht="16.5" customHeight="1">
      <c r="A367" s="552"/>
      <c r="B367" s="678"/>
      <c r="C367" s="1693" t="s">
        <v>610</v>
      </c>
      <c r="D367" s="1694" t="s">
        <v>611</v>
      </c>
      <c r="E367" s="1688">
        <f>F367</f>
        <v>11000</v>
      </c>
      <c r="F367" s="523">
        <f t="shared" si="48"/>
        <v>11000</v>
      </c>
      <c r="G367" s="1689"/>
      <c r="H367" s="1689"/>
      <c r="I367" s="1689"/>
      <c r="J367" s="1689"/>
      <c r="K367" s="1689"/>
      <c r="L367" s="1689"/>
      <c r="M367" s="639"/>
      <c r="N367" s="1690"/>
      <c r="O367" s="1690"/>
      <c r="P367" s="1690"/>
      <c r="Q367" s="1394"/>
      <c r="R367" s="1690"/>
      <c r="S367" s="1690"/>
      <c r="T367" s="1690"/>
      <c r="U367" s="1690"/>
      <c r="V367" s="1690"/>
      <c r="W367" s="1690"/>
      <c r="X367" s="1690"/>
      <c r="Y367" s="1690">
        <v>11000</v>
      </c>
      <c r="Z367" s="1690"/>
      <c r="AA367" s="1690"/>
      <c r="AB367" s="1690"/>
      <c r="AC367" s="1690"/>
      <c r="AD367" s="1690"/>
      <c r="AE367" s="1690"/>
      <c r="AF367" s="1394"/>
      <c r="AG367" s="1691"/>
      <c r="AH367" s="1691"/>
      <c r="AI367" s="1691"/>
      <c r="AJ367" s="1691"/>
      <c r="AK367" s="1691"/>
      <c r="AL367" s="1691"/>
    </row>
    <row r="368" spans="1:38" ht="14.25" customHeight="1">
      <c r="A368" s="552"/>
      <c r="B368" s="694"/>
      <c r="C368" s="1695"/>
      <c r="D368" s="5742"/>
      <c r="E368" s="685"/>
      <c r="F368" s="523">
        <f t="shared" si="48"/>
        <v>0</v>
      </c>
      <c r="G368" s="1689"/>
      <c r="H368" s="1689"/>
      <c r="I368" s="1689"/>
      <c r="J368" s="1689"/>
      <c r="K368" s="1689"/>
      <c r="L368" s="1689"/>
      <c r="M368" s="639"/>
      <c r="N368" s="1690"/>
      <c r="O368" s="1690"/>
      <c r="P368" s="1690"/>
      <c r="Q368" s="1394"/>
      <c r="R368" s="1690"/>
      <c r="S368" s="1690"/>
      <c r="T368" s="1690"/>
      <c r="U368" s="1690"/>
      <c r="V368" s="1690"/>
      <c r="W368" s="1690"/>
      <c r="X368" s="1690"/>
      <c r="Y368" s="1690"/>
      <c r="Z368" s="1690"/>
      <c r="AA368" s="1690"/>
      <c r="AB368" s="1690"/>
      <c r="AC368" s="1690"/>
      <c r="AD368" s="1690"/>
      <c r="AE368" s="1690"/>
      <c r="AF368" s="1394"/>
      <c r="AG368" s="1691"/>
      <c r="AH368" s="1691"/>
      <c r="AI368" s="1691"/>
      <c r="AJ368" s="1691"/>
      <c r="AK368" s="1691"/>
      <c r="AL368" s="1691"/>
    </row>
    <row r="369" spans="1:38" ht="18.75" customHeight="1">
      <c r="A369" s="552"/>
      <c r="B369" s="1696"/>
      <c r="C369" s="6609" t="s">
        <v>646</v>
      </c>
      <c r="D369" s="6610"/>
      <c r="E369" s="1697">
        <f>SUM(E370:E384)</f>
        <v>1009920</v>
      </c>
      <c r="F369" s="523">
        <f t="shared" si="48"/>
        <v>0</v>
      </c>
      <c r="G369" s="1689"/>
      <c r="H369" s="1689"/>
      <c r="I369" s="1689"/>
      <c r="J369" s="1689"/>
      <c r="K369" s="1689"/>
      <c r="L369" s="1689"/>
      <c r="M369" s="639"/>
      <c r="N369" s="1690"/>
      <c r="O369" s="1690"/>
      <c r="P369" s="1690"/>
      <c r="Q369" s="1394"/>
      <c r="R369" s="1690"/>
      <c r="S369" s="1690"/>
      <c r="T369" s="1690"/>
      <c r="U369" s="1690"/>
      <c r="V369" s="1690"/>
      <c r="W369" s="1690"/>
      <c r="X369" s="1690"/>
      <c r="Y369" s="1690"/>
      <c r="Z369" s="1690"/>
      <c r="AA369" s="1690"/>
      <c r="AB369" s="1690"/>
      <c r="AC369" s="1690"/>
      <c r="AD369" s="1690"/>
      <c r="AE369" s="1690"/>
      <c r="AF369" s="1394"/>
      <c r="AG369" s="1691"/>
      <c r="AH369" s="1691"/>
      <c r="AI369" s="1691"/>
      <c r="AJ369" s="1691"/>
      <c r="AK369" s="1691"/>
      <c r="AL369" s="1691"/>
    </row>
    <row r="370" spans="1:38" ht="54" customHeight="1">
      <c r="A370" s="552"/>
      <c r="B370" s="1696"/>
      <c r="C370" s="1698" t="s">
        <v>749</v>
      </c>
      <c r="D370" s="1699" t="s">
        <v>750</v>
      </c>
      <c r="E370" s="1700">
        <f>M370</f>
        <v>818824</v>
      </c>
      <c r="F370" s="523">
        <f t="shared" si="48"/>
        <v>818824</v>
      </c>
      <c r="G370" s="1701"/>
      <c r="H370" s="1701"/>
      <c r="I370" s="1701"/>
      <c r="J370" s="1701"/>
      <c r="K370" s="1701"/>
      <c r="L370" s="1701"/>
      <c r="M370" s="639">
        <v>818824</v>
      </c>
      <c r="N370" s="1702"/>
      <c r="O370" s="1702"/>
      <c r="P370" s="1702"/>
      <c r="Q370" s="1394"/>
      <c r="R370" s="1702"/>
      <c r="S370" s="1702"/>
      <c r="T370" s="1702"/>
      <c r="U370" s="1702"/>
      <c r="V370" s="1702"/>
      <c r="W370" s="1702"/>
      <c r="X370" s="1702"/>
      <c r="Y370" s="1702"/>
      <c r="Z370" s="1702"/>
      <c r="AA370" s="1702"/>
      <c r="AB370" s="1702"/>
      <c r="AC370" s="1702"/>
      <c r="AD370" s="1702"/>
      <c r="AE370" s="1702"/>
      <c r="AF370" s="1394"/>
      <c r="AG370" s="1703"/>
      <c r="AH370" s="1703"/>
      <c r="AI370" s="1703"/>
      <c r="AJ370" s="1703"/>
      <c r="AK370" s="1703"/>
      <c r="AL370" s="1703"/>
    </row>
    <row r="371" spans="1:38" ht="20.25" customHeight="1">
      <c r="A371" s="552"/>
      <c r="B371" s="1696"/>
      <c r="C371" s="1549" t="s">
        <v>647</v>
      </c>
      <c r="D371" s="1704" t="s">
        <v>586</v>
      </c>
      <c r="E371" s="1700">
        <f t="shared" ref="E371:E384" si="50">M371</f>
        <v>79393</v>
      </c>
      <c r="F371" s="523">
        <f t="shared" si="48"/>
        <v>79393</v>
      </c>
      <c r="G371" s="1701"/>
      <c r="H371" s="1701"/>
      <c r="I371" s="1701"/>
      <c r="J371" s="1701"/>
      <c r="K371" s="1701"/>
      <c r="L371" s="1701"/>
      <c r="M371" s="639">
        <v>79393</v>
      </c>
      <c r="N371" s="1702"/>
      <c r="O371" s="1702"/>
      <c r="P371" s="1702"/>
      <c r="Q371" s="1394"/>
      <c r="R371" s="1702"/>
      <c r="S371" s="1702"/>
      <c r="T371" s="1702"/>
      <c r="U371" s="1702"/>
      <c r="V371" s="1702"/>
      <c r="W371" s="1702"/>
      <c r="X371" s="1702"/>
      <c r="Y371" s="1702"/>
      <c r="Z371" s="1702"/>
      <c r="AA371" s="1702"/>
      <c r="AB371" s="1702"/>
      <c r="AC371" s="1702"/>
      <c r="AD371" s="1702"/>
      <c r="AE371" s="1702"/>
      <c r="AF371" s="1394"/>
      <c r="AG371" s="1703"/>
      <c r="AH371" s="1703"/>
      <c r="AI371" s="1703"/>
      <c r="AJ371" s="1703"/>
      <c r="AK371" s="1703"/>
      <c r="AL371" s="1703"/>
    </row>
    <row r="372" spans="1:38" ht="20.25" customHeight="1">
      <c r="A372" s="552"/>
      <c r="B372" s="1696"/>
      <c r="C372" s="1549" t="s">
        <v>648</v>
      </c>
      <c r="D372" s="1704" t="s">
        <v>586</v>
      </c>
      <c r="E372" s="1700">
        <f t="shared" si="50"/>
        <v>8822</v>
      </c>
      <c r="F372" s="523">
        <f t="shared" si="48"/>
        <v>8822</v>
      </c>
      <c r="G372" s="1701"/>
      <c r="H372" s="1701"/>
      <c r="I372" s="1701"/>
      <c r="J372" s="1701"/>
      <c r="K372" s="1701"/>
      <c r="L372" s="1701"/>
      <c r="M372" s="639">
        <v>8822</v>
      </c>
      <c r="N372" s="1702"/>
      <c r="O372" s="1702"/>
      <c r="P372" s="1702"/>
      <c r="Q372" s="1394"/>
      <c r="R372" s="1702"/>
      <c r="S372" s="1702"/>
      <c r="T372" s="1702"/>
      <c r="U372" s="1702"/>
      <c r="V372" s="1702"/>
      <c r="W372" s="1702"/>
      <c r="X372" s="1702"/>
      <c r="Y372" s="1702"/>
      <c r="Z372" s="1702"/>
      <c r="AA372" s="1702"/>
      <c r="AB372" s="1702"/>
      <c r="AC372" s="1702"/>
      <c r="AD372" s="1702"/>
      <c r="AE372" s="1702"/>
      <c r="AF372" s="1394"/>
      <c r="AG372" s="1703"/>
      <c r="AH372" s="1703"/>
      <c r="AI372" s="1703"/>
      <c r="AJ372" s="1703"/>
      <c r="AK372" s="1703"/>
      <c r="AL372" s="1703"/>
    </row>
    <row r="373" spans="1:38" ht="18.75" customHeight="1">
      <c r="A373" s="552"/>
      <c r="B373" s="1696"/>
      <c r="C373" s="1549" t="s">
        <v>651</v>
      </c>
      <c r="D373" s="1704" t="s">
        <v>590</v>
      </c>
      <c r="E373" s="1700">
        <f t="shared" si="50"/>
        <v>13517</v>
      </c>
      <c r="F373" s="523">
        <f t="shared" si="48"/>
        <v>13517</v>
      </c>
      <c r="G373" s="1701"/>
      <c r="H373" s="1701"/>
      <c r="I373" s="1701"/>
      <c r="J373" s="1701"/>
      <c r="K373" s="1701"/>
      <c r="L373" s="1701"/>
      <c r="M373" s="639">
        <v>13517</v>
      </c>
      <c r="N373" s="1702"/>
      <c r="O373" s="1702"/>
      <c r="P373" s="1702"/>
      <c r="Q373" s="1394"/>
      <c r="R373" s="1702"/>
      <c r="S373" s="1702"/>
      <c r="T373" s="1702"/>
      <c r="U373" s="1702"/>
      <c r="V373" s="1702"/>
      <c r="W373" s="1702"/>
      <c r="X373" s="1702"/>
      <c r="Y373" s="1702"/>
      <c r="Z373" s="1702"/>
      <c r="AA373" s="1702"/>
      <c r="AB373" s="1702"/>
      <c r="AC373" s="1702"/>
      <c r="AD373" s="1702"/>
      <c r="AE373" s="1702"/>
      <c r="AF373" s="1394"/>
      <c r="AG373" s="1703"/>
      <c r="AH373" s="1703"/>
      <c r="AI373" s="1703"/>
      <c r="AJ373" s="1703"/>
      <c r="AK373" s="1703"/>
      <c r="AL373" s="1703"/>
    </row>
    <row r="374" spans="1:38" ht="20.25" customHeight="1">
      <c r="A374" s="552"/>
      <c r="B374" s="1696"/>
      <c r="C374" s="1549" t="s">
        <v>652</v>
      </c>
      <c r="D374" s="1114" t="s">
        <v>590</v>
      </c>
      <c r="E374" s="1700">
        <f t="shared" si="50"/>
        <v>1502</v>
      </c>
      <c r="F374" s="523">
        <f t="shared" si="48"/>
        <v>1502</v>
      </c>
      <c r="G374" s="1701"/>
      <c r="H374" s="1701"/>
      <c r="I374" s="1701"/>
      <c r="J374" s="1701"/>
      <c r="K374" s="1701"/>
      <c r="L374" s="1701"/>
      <c r="M374" s="639">
        <v>1502</v>
      </c>
      <c r="N374" s="1702"/>
      <c r="O374" s="1702"/>
      <c r="P374" s="1702"/>
      <c r="Q374" s="1394"/>
      <c r="R374" s="1702"/>
      <c r="S374" s="1702"/>
      <c r="T374" s="1702"/>
      <c r="U374" s="1702"/>
      <c r="V374" s="1702"/>
      <c r="W374" s="1702"/>
      <c r="X374" s="1702"/>
      <c r="Y374" s="1702"/>
      <c r="Z374" s="1702"/>
      <c r="AA374" s="1702"/>
      <c r="AB374" s="1702"/>
      <c r="AC374" s="1702"/>
      <c r="AD374" s="1702"/>
      <c r="AE374" s="1702"/>
      <c r="AF374" s="1394"/>
      <c r="AG374" s="1703"/>
      <c r="AH374" s="1703"/>
      <c r="AI374" s="1703"/>
      <c r="AJ374" s="1703"/>
      <c r="AK374" s="1703"/>
      <c r="AL374" s="1703"/>
    </row>
    <row r="375" spans="1:38" ht="27.75" customHeight="1">
      <c r="A375" s="552"/>
      <c r="B375" s="1696"/>
      <c r="C375" s="1705" t="s">
        <v>653</v>
      </c>
      <c r="D375" s="1114" t="s">
        <v>701</v>
      </c>
      <c r="E375" s="1700">
        <f t="shared" si="50"/>
        <v>1957</v>
      </c>
      <c r="F375" s="523">
        <f t="shared" si="48"/>
        <v>1957</v>
      </c>
      <c r="G375" s="1701"/>
      <c r="H375" s="1701"/>
      <c r="I375" s="1701"/>
      <c r="J375" s="1701"/>
      <c r="K375" s="1701"/>
      <c r="L375" s="1701"/>
      <c r="M375" s="639">
        <v>1957</v>
      </c>
      <c r="N375" s="1702"/>
      <c r="O375" s="1702"/>
      <c r="P375" s="1702"/>
      <c r="Q375" s="1394"/>
      <c r="R375" s="1702"/>
      <c r="S375" s="1702"/>
      <c r="T375" s="1702"/>
      <c r="U375" s="1702"/>
      <c r="V375" s="1702"/>
      <c r="W375" s="1702"/>
      <c r="X375" s="1702"/>
      <c r="Y375" s="1702"/>
      <c r="Z375" s="1702"/>
      <c r="AA375" s="1702"/>
      <c r="AB375" s="1702"/>
      <c r="AC375" s="1702"/>
      <c r="AD375" s="1702"/>
      <c r="AE375" s="1702"/>
      <c r="AF375" s="1394"/>
      <c r="AG375" s="1703"/>
      <c r="AH375" s="1703"/>
      <c r="AI375" s="1703"/>
      <c r="AJ375" s="1703"/>
      <c r="AK375" s="1703"/>
      <c r="AL375" s="1703"/>
    </row>
    <row r="376" spans="1:38" ht="27" customHeight="1">
      <c r="A376" s="552"/>
      <c r="B376" s="1696"/>
      <c r="C376" s="1705" t="s">
        <v>654</v>
      </c>
      <c r="D376" s="1114" t="s">
        <v>701</v>
      </c>
      <c r="E376" s="1700">
        <f t="shared" si="50"/>
        <v>217</v>
      </c>
      <c r="F376" s="523">
        <f t="shared" si="48"/>
        <v>217</v>
      </c>
      <c r="G376" s="1701"/>
      <c r="H376" s="1701"/>
      <c r="I376" s="1701"/>
      <c r="J376" s="1701"/>
      <c r="K376" s="1701"/>
      <c r="L376" s="1701"/>
      <c r="M376" s="639">
        <v>217</v>
      </c>
      <c r="N376" s="1702"/>
      <c r="O376" s="1702"/>
      <c r="P376" s="1702"/>
      <c r="Q376" s="1394"/>
      <c r="R376" s="1702"/>
      <c r="S376" s="1702"/>
      <c r="T376" s="1702"/>
      <c r="U376" s="1702"/>
      <c r="V376" s="1702"/>
      <c r="W376" s="1702"/>
      <c r="X376" s="1702"/>
      <c r="Y376" s="1702"/>
      <c r="Z376" s="1702"/>
      <c r="AA376" s="1702"/>
      <c r="AB376" s="1702"/>
      <c r="AC376" s="1702"/>
      <c r="AD376" s="1702"/>
      <c r="AE376" s="1702"/>
      <c r="AF376" s="1394"/>
      <c r="AG376" s="1703"/>
      <c r="AH376" s="1703"/>
      <c r="AI376" s="1703"/>
      <c r="AJ376" s="1703"/>
      <c r="AK376" s="1703"/>
      <c r="AL376" s="1703"/>
    </row>
    <row r="377" spans="1:38" ht="18" customHeight="1">
      <c r="A377" s="552"/>
      <c r="B377" s="1696"/>
      <c r="C377" s="1705" t="s">
        <v>660</v>
      </c>
      <c r="D377" s="1114" t="s">
        <v>601</v>
      </c>
      <c r="E377" s="1700">
        <f t="shared" si="50"/>
        <v>43491</v>
      </c>
      <c r="F377" s="523">
        <f t="shared" si="48"/>
        <v>43491</v>
      </c>
      <c r="G377" s="1701"/>
      <c r="H377" s="1701"/>
      <c r="I377" s="1701"/>
      <c r="J377" s="1701"/>
      <c r="K377" s="1701"/>
      <c r="L377" s="1701"/>
      <c r="M377" s="639">
        <v>43491</v>
      </c>
      <c r="N377" s="1702"/>
      <c r="O377" s="1702"/>
      <c r="P377" s="1702"/>
      <c r="Q377" s="1394"/>
      <c r="R377" s="1702"/>
      <c r="S377" s="1702"/>
      <c r="T377" s="1702"/>
      <c r="U377" s="1702"/>
      <c r="V377" s="1702"/>
      <c r="W377" s="1702"/>
      <c r="X377" s="1702"/>
      <c r="Y377" s="1702"/>
      <c r="Z377" s="1702"/>
      <c r="AA377" s="1702"/>
      <c r="AB377" s="1702"/>
      <c r="AC377" s="1702"/>
      <c r="AD377" s="1702"/>
      <c r="AE377" s="1702"/>
      <c r="AF377" s="1394"/>
      <c r="AG377" s="1703"/>
      <c r="AH377" s="1703"/>
      <c r="AI377" s="1703"/>
      <c r="AJ377" s="1703"/>
      <c r="AK377" s="1703"/>
      <c r="AL377" s="1703"/>
    </row>
    <row r="378" spans="1:38" ht="18" customHeight="1">
      <c r="A378" s="552"/>
      <c r="B378" s="1696"/>
      <c r="C378" s="1705" t="s">
        <v>661</v>
      </c>
      <c r="D378" s="1114" t="s">
        <v>601</v>
      </c>
      <c r="E378" s="1700">
        <f t="shared" si="50"/>
        <v>4832</v>
      </c>
      <c r="F378" s="523">
        <f t="shared" si="48"/>
        <v>4832</v>
      </c>
      <c r="G378" s="1701"/>
      <c r="H378" s="1701"/>
      <c r="I378" s="1701"/>
      <c r="J378" s="1701"/>
      <c r="K378" s="1701"/>
      <c r="L378" s="1701"/>
      <c r="M378" s="639">
        <v>4832</v>
      </c>
      <c r="N378" s="1702"/>
      <c r="O378" s="1702"/>
      <c r="P378" s="1702"/>
      <c r="Q378" s="1394"/>
      <c r="R378" s="1702"/>
      <c r="S378" s="1702"/>
      <c r="T378" s="1702"/>
      <c r="U378" s="1702"/>
      <c r="V378" s="1702"/>
      <c r="W378" s="1702"/>
      <c r="X378" s="1702"/>
      <c r="Y378" s="1702"/>
      <c r="Z378" s="1702"/>
      <c r="AA378" s="1702"/>
      <c r="AB378" s="1702"/>
      <c r="AC378" s="1702"/>
      <c r="AD378" s="1702"/>
      <c r="AE378" s="1702"/>
      <c r="AF378" s="1394"/>
      <c r="AG378" s="1703"/>
      <c r="AH378" s="1703"/>
      <c r="AI378" s="1703"/>
      <c r="AJ378" s="1703"/>
      <c r="AK378" s="1703"/>
      <c r="AL378" s="1703"/>
    </row>
    <row r="379" spans="1:38" ht="18" customHeight="1">
      <c r="A379" s="552"/>
      <c r="B379" s="1696"/>
      <c r="C379" s="1549" t="s">
        <v>664</v>
      </c>
      <c r="D379" s="1114" t="s">
        <v>611</v>
      </c>
      <c r="E379" s="1700">
        <f t="shared" si="50"/>
        <v>22044</v>
      </c>
      <c r="F379" s="523">
        <f t="shared" si="48"/>
        <v>22044</v>
      </c>
      <c r="G379" s="1701"/>
      <c r="H379" s="1701"/>
      <c r="I379" s="1701"/>
      <c r="J379" s="1701"/>
      <c r="K379" s="1701"/>
      <c r="L379" s="1701"/>
      <c r="M379" s="639">
        <v>22044</v>
      </c>
      <c r="N379" s="1702"/>
      <c r="O379" s="1702"/>
      <c r="P379" s="1702"/>
      <c r="Q379" s="1394"/>
      <c r="R379" s="1702"/>
      <c r="S379" s="1702"/>
      <c r="T379" s="1702"/>
      <c r="U379" s="1702"/>
      <c r="V379" s="1702"/>
      <c r="W379" s="1702"/>
      <c r="X379" s="1702"/>
      <c r="Y379" s="1702"/>
      <c r="Z379" s="1702"/>
      <c r="AA379" s="1702"/>
      <c r="AB379" s="1702"/>
      <c r="AC379" s="1702"/>
      <c r="AD379" s="1702"/>
      <c r="AE379" s="1702"/>
      <c r="AF379" s="1394"/>
      <c r="AG379" s="1703"/>
      <c r="AH379" s="1703"/>
      <c r="AI379" s="1703"/>
      <c r="AJ379" s="1703"/>
      <c r="AK379" s="1703"/>
      <c r="AL379" s="1703"/>
    </row>
    <row r="380" spans="1:38" ht="18" customHeight="1">
      <c r="A380" s="552"/>
      <c r="B380" s="1696"/>
      <c r="C380" s="1549" t="s">
        <v>665</v>
      </c>
      <c r="D380" s="1114" t="s">
        <v>611</v>
      </c>
      <c r="E380" s="1700">
        <f t="shared" si="50"/>
        <v>2449</v>
      </c>
      <c r="F380" s="523">
        <f t="shared" si="48"/>
        <v>2449</v>
      </c>
      <c r="G380" s="1701"/>
      <c r="H380" s="1701"/>
      <c r="I380" s="1701"/>
      <c r="J380" s="1701"/>
      <c r="K380" s="1701"/>
      <c r="L380" s="1701"/>
      <c r="M380" s="639">
        <v>2449</v>
      </c>
      <c r="N380" s="1702"/>
      <c r="O380" s="1702"/>
      <c r="P380" s="1702"/>
      <c r="Q380" s="1394"/>
      <c r="R380" s="1702"/>
      <c r="S380" s="1702"/>
      <c r="T380" s="1702"/>
      <c r="U380" s="1702"/>
      <c r="V380" s="1702"/>
      <c r="W380" s="1702"/>
      <c r="X380" s="1702"/>
      <c r="Y380" s="1702"/>
      <c r="Z380" s="1702"/>
      <c r="AA380" s="1702"/>
      <c r="AB380" s="1702"/>
      <c r="AC380" s="1702"/>
      <c r="AD380" s="1702"/>
      <c r="AE380" s="1702"/>
      <c r="AF380" s="1394"/>
      <c r="AG380" s="1703"/>
      <c r="AH380" s="1703"/>
      <c r="AI380" s="1703"/>
      <c r="AJ380" s="1703"/>
      <c r="AK380" s="1703"/>
      <c r="AL380" s="1703"/>
    </row>
    <row r="381" spans="1:38" ht="18.75" customHeight="1">
      <c r="A381" s="552"/>
      <c r="B381" s="1696"/>
      <c r="C381" s="1549" t="s">
        <v>709</v>
      </c>
      <c r="D381" s="1114" t="s">
        <v>621</v>
      </c>
      <c r="E381" s="1700">
        <f t="shared" si="50"/>
        <v>11134</v>
      </c>
      <c r="F381" s="523">
        <f t="shared" si="48"/>
        <v>11134</v>
      </c>
      <c r="G381" s="1701"/>
      <c r="H381" s="1701"/>
      <c r="I381" s="1701"/>
      <c r="J381" s="1701"/>
      <c r="K381" s="1701"/>
      <c r="L381" s="1701"/>
      <c r="M381" s="639">
        <v>11134</v>
      </c>
      <c r="N381" s="1702"/>
      <c r="O381" s="1702"/>
      <c r="P381" s="1702"/>
      <c r="Q381" s="1394"/>
      <c r="R381" s="1702"/>
      <c r="S381" s="1702"/>
      <c r="T381" s="1702"/>
      <c r="U381" s="1702"/>
      <c r="V381" s="1702"/>
      <c r="W381" s="1702"/>
      <c r="X381" s="1702"/>
      <c r="Y381" s="1702"/>
      <c r="Z381" s="1702"/>
      <c r="AA381" s="1702"/>
      <c r="AB381" s="1702"/>
      <c r="AC381" s="1702"/>
      <c r="AD381" s="1702"/>
      <c r="AE381" s="1702"/>
      <c r="AF381" s="1394"/>
      <c r="AG381" s="1703"/>
      <c r="AH381" s="1703"/>
      <c r="AI381" s="1703"/>
      <c r="AJ381" s="1703"/>
      <c r="AK381" s="1703"/>
      <c r="AL381" s="1703"/>
    </row>
    <row r="382" spans="1:38" ht="20.25" customHeight="1">
      <c r="A382" s="552"/>
      <c r="B382" s="1696"/>
      <c r="C382" s="1549" t="s">
        <v>710</v>
      </c>
      <c r="D382" s="1114" t="s">
        <v>621</v>
      </c>
      <c r="E382" s="1700">
        <f t="shared" si="50"/>
        <v>1238</v>
      </c>
      <c r="F382" s="523">
        <f t="shared" si="48"/>
        <v>1238</v>
      </c>
      <c r="G382" s="1701"/>
      <c r="H382" s="1701"/>
      <c r="I382" s="1701"/>
      <c r="J382" s="1701"/>
      <c r="K382" s="1701"/>
      <c r="L382" s="1701"/>
      <c r="M382" s="639">
        <v>1238</v>
      </c>
      <c r="N382" s="1702"/>
      <c r="O382" s="1702"/>
      <c r="P382" s="1702"/>
      <c r="Q382" s="1394"/>
      <c r="R382" s="1702"/>
      <c r="S382" s="1702"/>
      <c r="T382" s="1702"/>
      <c r="U382" s="1702"/>
      <c r="V382" s="1702"/>
      <c r="W382" s="1702"/>
      <c r="X382" s="1702"/>
      <c r="Y382" s="1702"/>
      <c r="Z382" s="1702"/>
      <c r="AA382" s="1702"/>
      <c r="AB382" s="1702"/>
      <c r="AC382" s="1702"/>
      <c r="AD382" s="1702"/>
      <c r="AE382" s="1702"/>
      <c r="AF382" s="1394"/>
      <c r="AG382" s="1703"/>
      <c r="AH382" s="1703"/>
      <c r="AI382" s="1703"/>
      <c r="AJ382" s="1703"/>
      <c r="AK382" s="1703"/>
      <c r="AL382" s="1703"/>
    </row>
    <row r="383" spans="1:38" ht="19.5" customHeight="1">
      <c r="A383" s="552"/>
      <c r="B383" s="1696"/>
      <c r="C383" s="1549" t="s">
        <v>674</v>
      </c>
      <c r="D383" s="1114" t="s">
        <v>596</v>
      </c>
      <c r="E383" s="1700">
        <f t="shared" si="50"/>
        <v>450</v>
      </c>
      <c r="F383" s="523">
        <f t="shared" si="48"/>
        <v>450</v>
      </c>
      <c r="G383" s="1701"/>
      <c r="H383" s="1701"/>
      <c r="I383" s="1701"/>
      <c r="J383" s="1701"/>
      <c r="K383" s="1701"/>
      <c r="L383" s="1701"/>
      <c r="M383" s="639">
        <v>450</v>
      </c>
      <c r="N383" s="1702"/>
      <c r="O383" s="1702"/>
      <c r="P383" s="1702"/>
      <c r="Q383" s="1394"/>
      <c r="R383" s="1702"/>
      <c r="S383" s="1702"/>
      <c r="T383" s="1702"/>
      <c r="U383" s="1702"/>
      <c r="V383" s="1702"/>
      <c r="W383" s="1702"/>
      <c r="X383" s="1702"/>
      <c r="Y383" s="1702"/>
      <c r="Z383" s="1702"/>
      <c r="AA383" s="1702"/>
      <c r="AB383" s="1702"/>
      <c r="AC383" s="1702"/>
      <c r="AD383" s="1702"/>
      <c r="AE383" s="1702"/>
      <c r="AF383" s="1394"/>
      <c r="AG383" s="1703"/>
      <c r="AH383" s="1703"/>
      <c r="AI383" s="1703"/>
      <c r="AJ383" s="1703"/>
      <c r="AK383" s="1703"/>
      <c r="AL383" s="1703"/>
    </row>
    <row r="384" spans="1:38" ht="18" customHeight="1" thickBot="1">
      <c r="A384" s="552"/>
      <c r="B384" s="1696"/>
      <c r="C384" s="1705" t="s">
        <v>675</v>
      </c>
      <c r="D384" s="1114" t="s">
        <v>596</v>
      </c>
      <c r="E384" s="1700">
        <f t="shared" si="50"/>
        <v>50</v>
      </c>
      <c r="F384" s="523">
        <f t="shared" si="48"/>
        <v>50</v>
      </c>
      <c r="G384" s="1701"/>
      <c r="H384" s="1701"/>
      <c r="I384" s="1701"/>
      <c r="J384" s="1701"/>
      <c r="K384" s="1701"/>
      <c r="L384" s="1701"/>
      <c r="M384" s="639">
        <v>50</v>
      </c>
      <c r="N384" s="1702"/>
      <c r="O384" s="1702"/>
      <c r="P384" s="1702"/>
      <c r="Q384" s="1394"/>
      <c r="R384" s="1702"/>
      <c r="S384" s="1702"/>
      <c r="T384" s="1702"/>
      <c r="U384" s="1702"/>
      <c r="V384" s="1702"/>
      <c r="W384" s="1702"/>
      <c r="X384" s="1702"/>
      <c r="Y384" s="1702"/>
      <c r="Z384" s="1702"/>
      <c r="AA384" s="1702"/>
      <c r="AB384" s="1702"/>
      <c r="AC384" s="1702"/>
      <c r="AD384" s="1702"/>
      <c r="AE384" s="1702"/>
      <c r="AF384" s="1394"/>
      <c r="AG384" s="1703"/>
      <c r="AH384" s="1703"/>
      <c r="AI384" s="1703"/>
      <c r="AJ384" s="1703"/>
      <c r="AK384" s="1703"/>
      <c r="AL384" s="1703"/>
    </row>
    <row r="385" spans="1:38" ht="17.100000000000001" customHeight="1" thickBot="1">
      <c r="A385" s="546" t="s">
        <v>751</v>
      </c>
      <c r="B385" s="916"/>
      <c r="C385" s="917"/>
      <c r="D385" s="918" t="s">
        <v>752</v>
      </c>
      <c r="E385" s="919">
        <f>SUM(E386,)</f>
        <v>716328</v>
      </c>
      <c r="F385" s="523">
        <f t="shared" si="48"/>
        <v>0</v>
      </c>
      <c r="G385" s="1701"/>
      <c r="H385" s="1701"/>
      <c r="I385" s="1701"/>
      <c r="J385" s="1701"/>
      <c r="K385" s="1701"/>
      <c r="L385" s="1701"/>
      <c r="M385" s="639"/>
      <c r="N385" s="1702"/>
      <c r="O385" s="1702"/>
      <c r="P385" s="1702"/>
      <c r="Q385" s="1394"/>
      <c r="R385" s="1702"/>
      <c r="S385" s="1702"/>
      <c r="T385" s="1702"/>
      <c r="U385" s="1702"/>
      <c r="V385" s="1702"/>
      <c r="W385" s="1702"/>
      <c r="X385" s="1702"/>
      <c r="Y385" s="1702"/>
      <c r="Z385" s="1702"/>
      <c r="AA385" s="1702"/>
      <c r="AB385" s="1702"/>
      <c r="AC385" s="1702"/>
      <c r="AD385" s="1702"/>
      <c r="AE385" s="1702"/>
      <c r="AF385" s="1394"/>
      <c r="AG385" s="1703"/>
      <c r="AH385" s="1703"/>
      <c r="AI385" s="1703"/>
      <c r="AJ385" s="1703"/>
      <c r="AK385" s="1703"/>
      <c r="AL385" s="1703"/>
    </row>
    <row r="386" spans="1:38" ht="17.100000000000001" customHeight="1" thickBot="1">
      <c r="A386" s="920"/>
      <c r="B386" s="803" t="s">
        <v>753</v>
      </c>
      <c r="C386" s="804"/>
      <c r="D386" s="805" t="s">
        <v>70</v>
      </c>
      <c r="E386" s="806">
        <f>SUM(E387,)</f>
        <v>716328</v>
      </c>
      <c r="F386" s="523">
        <f t="shared" si="48"/>
        <v>0</v>
      </c>
      <c r="G386" s="1701"/>
      <c r="H386" s="1701"/>
      <c r="I386" s="1701"/>
      <c r="J386" s="1701"/>
      <c r="K386" s="1701"/>
      <c r="L386" s="1701"/>
      <c r="M386" s="639"/>
      <c r="N386" s="1702"/>
      <c r="O386" s="1702"/>
      <c r="P386" s="1702"/>
      <c r="Q386" s="1394"/>
      <c r="R386" s="1702"/>
      <c r="S386" s="1702"/>
      <c r="T386" s="1702"/>
      <c r="U386" s="1702"/>
      <c r="V386" s="1702"/>
      <c r="W386" s="1702"/>
      <c r="X386" s="1702"/>
      <c r="Y386" s="1702"/>
      <c r="Z386" s="1702"/>
      <c r="AA386" s="1702"/>
      <c r="AB386" s="1702"/>
      <c r="AC386" s="1702"/>
      <c r="AD386" s="1702"/>
      <c r="AE386" s="1702"/>
      <c r="AF386" s="1394"/>
      <c r="AG386" s="1703"/>
      <c r="AH386" s="1703"/>
      <c r="AI386" s="1703"/>
      <c r="AJ386" s="1703"/>
      <c r="AK386" s="1703"/>
      <c r="AL386" s="1703"/>
    </row>
    <row r="387" spans="1:38" ht="17.100000000000001" customHeight="1">
      <c r="A387" s="552"/>
      <c r="B387" s="1706"/>
      <c r="C387" s="6554" t="s">
        <v>582</v>
      </c>
      <c r="D387" s="6513"/>
      <c r="E387" s="744">
        <f>SUM(E388,)</f>
        <v>716328</v>
      </c>
      <c r="F387" s="523">
        <f t="shared" si="48"/>
        <v>0</v>
      </c>
      <c r="G387" s="1701"/>
      <c r="H387" s="1701"/>
      <c r="I387" s="1701"/>
      <c r="J387" s="1701"/>
      <c r="K387" s="1701"/>
      <c r="L387" s="1701"/>
      <c r="M387" s="639"/>
      <c r="N387" s="1702"/>
      <c r="O387" s="1702"/>
      <c r="P387" s="1702"/>
      <c r="Q387" s="1394"/>
      <c r="R387" s="1702"/>
      <c r="S387" s="1702"/>
      <c r="T387" s="1702"/>
      <c r="U387" s="1702"/>
      <c r="V387" s="1702"/>
      <c r="W387" s="1702"/>
      <c r="X387" s="1702"/>
      <c r="Y387" s="1702"/>
      <c r="Z387" s="1702"/>
      <c r="AA387" s="1702"/>
      <c r="AB387" s="1702"/>
      <c r="AC387" s="1702"/>
      <c r="AD387" s="1702"/>
      <c r="AE387" s="1702"/>
      <c r="AF387" s="1394"/>
      <c r="AG387" s="1703"/>
      <c r="AH387" s="1703"/>
      <c r="AI387" s="1703"/>
      <c r="AJ387" s="1703"/>
      <c r="AK387" s="1703"/>
      <c r="AL387" s="1703"/>
    </row>
    <row r="388" spans="1:38" ht="17.100000000000001" customHeight="1">
      <c r="A388" s="552"/>
      <c r="B388" s="1706"/>
      <c r="C388" s="6595" t="s">
        <v>583</v>
      </c>
      <c r="D388" s="6596"/>
      <c r="E388" s="1707">
        <f>SUM(E389)</f>
        <v>716328</v>
      </c>
      <c r="F388" s="523">
        <f t="shared" si="48"/>
        <v>0</v>
      </c>
      <c r="G388" s="1708"/>
      <c r="H388" s="1708"/>
      <c r="I388" s="1708"/>
      <c r="J388" s="1708"/>
      <c r="K388" s="1708"/>
      <c r="L388" s="1708"/>
      <c r="M388" s="639"/>
      <c r="N388" s="1709"/>
      <c r="O388" s="1709"/>
      <c r="P388" s="1709"/>
      <c r="Q388" s="1394"/>
      <c r="R388" s="1709"/>
      <c r="S388" s="1709"/>
      <c r="T388" s="1709"/>
      <c r="U388" s="1709"/>
      <c r="V388" s="1709"/>
      <c r="W388" s="1709"/>
      <c r="X388" s="1709"/>
      <c r="Y388" s="1709"/>
      <c r="Z388" s="1709"/>
      <c r="AA388" s="1709"/>
      <c r="AB388" s="1709"/>
      <c r="AC388" s="1709"/>
      <c r="AD388" s="1709"/>
      <c r="AE388" s="1709"/>
      <c r="AF388" s="1394"/>
      <c r="AG388" s="1710"/>
      <c r="AH388" s="1710"/>
      <c r="AI388" s="1710"/>
      <c r="AJ388" s="1710"/>
      <c r="AK388" s="1710"/>
      <c r="AL388" s="1710"/>
    </row>
    <row r="389" spans="1:38" ht="17.100000000000001" customHeight="1">
      <c r="A389" s="552"/>
      <c r="B389" s="1706"/>
      <c r="C389" s="6597" t="s">
        <v>597</v>
      </c>
      <c r="D389" s="6598"/>
      <c r="E389" s="1711">
        <f>SUM(E390:E395)</f>
        <v>716328</v>
      </c>
      <c r="F389" s="523">
        <f t="shared" si="48"/>
        <v>0</v>
      </c>
      <c r="G389" s="1712"/>
      <c r="H389" s="1712"/>
      <c r="I389" s="1712"/>
      <c r="J389" s="1712"/>
      <c r="K389" s="1712"/>
      <c r="L389" s="1712"/>
      <c r="M389" s="639"/>
      <c r="N389" s="1713"/>
      <c r="O389" s="1713"/>
      <c r="P389" s="1713"/>
      <c r="Q389" s="1394"/>
      <c r="R389" s="1713"/>
      <c r="S389" s="1713"/>
      <c r="T389" s="1713"/>
      <c r="U389" s="1713"/>
      <c r="V389" s="1713"/>
      <c r="W389" s="1713"/>
      <c r="X389" s="1713"/>
      <c r="Y389" s="1713"/>
      <c r="Z389" s="1713"/>
      <c r="AA389" s="1713"/>
      <c r="AB389" s="1713"/>
      <c r="AC389" s="1713"/>
      <c r="AD389" s="1713"/>
      <c r="AE389" s="1713"/>
      <c r="AF389" s="1394"/>
      <c r="AG389" s="1714"/>
      <c r="AH389" s="1714"/>
      <c r="AI389" s="1714"/>
      <c r="AJ389" s="1714"/>
      <c r="AK389" s="1714"/>
      <c r="AL389" s="1714"/>
    </row>
    <row r="390" spans="1:38" ht="17.100000000000001" customHeight="1">
      <c r="A390" s="552"/>
      <c r="B390" s="552"/>
      <c r="C390" s="1715" t="s">
        <v>600</v>
      </c>
      <c r="D390" s="1716" t="s">
        <v>601</v>
      </c>
      <c r="E390" s="1717">
        <f>F390</f>
        <v>20000</v>
      </c>
      <c r="F390" s="523">
        <f t="shared" si="48"/>
        <v>20000</v>
      </c>
      <c r="G390" s="1718"/>
      <c r="H390" s="1718"/>
      <c r="I390" s="1718"/>
      <c r="J390" s="1718"/>
      <c r="K390" s="1718"/>
      <c r="L390" s="1718"/>
      <c r="M390" s="639"/>
      <c r="N390" s="1719"/>
      <c r="O390" s="1719"/>
      <c r="P390" s="1719"/>
      <c r="Q390" s="1394"/>
      <c r="R390" s="1719">
        <v>20000</v>
      </c>
      <c r="S390" s="1719"/>
      <c r="T390" s="1719"/>
      <c r="U390" s="1719"/>
      <c r="V390" s="1719"/>
      <c r="W390" s="1719"/>
      <c r="X390" s="1719"/>
      <c r="Y390" s="1719"/>
      <c r="Z390" s="1719"/>
      <c r="AA390" s="1719"/>
      <c r="AB390" s="1719"/>
      <c r="AC390" s="1719"/>
      <c r="AD390" s="1719"/>
      <c r="AE390" s="1719"/>
      <c r="AF390" s="1394"/>
      <c r="AG390" s="1720"/>
      <c r="AH390" s="1720"/>
      <c r="AI390" s="1720"/>
      <c r="AJ390" s="1720"/>
      <c r="AK390" s="1720"/>
      <c r="AL390" s="1720"/>
    </row>
    <row r="391" spans="1:38" ht="17.100000000000001" customHeight="1">
      <c r="A391" s="552"/>
      <c r="B391" s="552"/>
      <c r="C391" s="1721" t="s">
        <v>610</v>
      </c>
      <c r="D391" s="1722" t="s">
        <v>611</v>
      </c>
      <c r="E391" s="1723">
        <f t="shared" ref="E391:E395" si="51">F391</f>
        <v>205000</v>
      </c>
      <c r="F391" s="523">
        <f t="shared" si="48"/>
        <v>205000</v>
      </c>
      <c r="G391" s="1724"/>
      <c r="H391" s="1724"/>
      <c r="I391" s="1724"/>
      <c r="J391" s="1724"/>
      <c r="K391" s="1724"/>
      <c r="L391" s="1724"/>
      <c r="M391" s="639"/>
      <c r="N391" s="1725"/>
      <c r="O391" s="1725"/>
      <c r="P391" s="1725"/>
      <c r="Q391" s="1394"/>
      <c r="R391" s="1725">
        <v>205000</v>
      </c>
      <c r="S391" s="1725"/>
      <c r="T391" s="1725"/>
      <c r="U391" s="1725"/>
      <c r="V391" s="1725"/>
      <c r="W391" s="1725"/>
      <c r="X391" s="1725"/>
      <c r="Y391" s="1725"/>
      <c r="Z391" s="1725"/>
      <c r="AA391" s="1725"/>
      <c r="AB391" s="1725"/>
      <c r="AC391" s="1725"/>
      <c r="AD391" s="1725"/>
      <c r="AE391" s="1725"/>
      <c r="AF391" s="1394"/>
      <c r="AG391" s="1726"/>
      <c r="AH391" s="1726"/>
      <c r="AI391" s="1726"/>
      <c r="AJ391" s="1726"/>
      <c r="AK391" s="1726"/>
      <c r="AL391" s="1726"/>
    </row>
    <row r="392" spans="1:38" ht="17.100000000000001" customHeight="1">
      <c r="A392" s="552"/>
      <c r="B392" s="552"/>
      <c r="C392" s="1727" t="s">
        <v>754</v>
      </c>
      <c r="D392" s="1728" t="s">
        <v>755</v>
      </c>
      <c r="E392" s="1729">
        <f t="shared" si="51"/>
        <v>315288</v>
      </c>
      <c r="F392" s="523">
        <f t="shared" si="48"/>
        <v>315288</v>
      </c>
      <c r="G392" s="1730"/>
      <c r="H392" s="1730"/>
      <c r="I392" s="1730"/>
      <c r="J392" s="1730"/>
      <c r="K392" s="1730"/>
      <c r="L392" s="1730"/>
      <c r="M392" s="639"/>
      <c r="N392" s="1731"/>
      <c r="O392" s="1731"/>
      <c r="P392" s="1731"/>
      <c r="Q392" s="1394">
        <v>315288</v>
      </c>
      <c r="R392" s="1731"/>
      <c r="S392" s="1731"/>
      <c r="T392" s="1731"/>
      <c r="U392" s="1731"/>
      <c r="V392" s="1731"/>
      <c r="W392" s="1731"/>
      <c r="X392" s="1731"/>
      <c r="Y392" s="1731"/>
      <c r="Z392" s="1731"/>
      <c r="AA392" s="1731"/>
      <c r="AB392" s="1731"/>
      <c r="AC392" s="1731"/>
      <c r="AD392" s="1731"/>
      <c r="AE392" s="1731"/>
      <c r="AF392" s="1394"/>
      <c r="AG392" s="1732"/>
      <c r="AH392" s="1732"/>
      <c r="AI392" s="1732"/>
      <c r="AJ392" s="1732"/>
      <c r="AK392" s="1732"/>
      <c r="AL392" s="1732"/>
    </row>
    <row r="393" spans="1:38" ht="17.100000000000001" customHeight="1">
      <c r="A393" s="552"/>
      <c r="B393" s="552"/>
      <c r="C393" s="1733" t="s">
        <v>626</v>
      </c>
      <c r="D393" s="1734" t="s">
        <v>627</v>
      </c>
      <c r="E393" s="1735">
        <f t="shared" si="51"/>
        <v>100000</v>
      </c>
      <c r="F393" s="523">
        <f t="shared" si="48"/>
        <v>100000</v>
      </c>
      <c r="G393" s="1736"/>
      <c r="H393" s="1736"/>
      <c r="I393" s="1736"/>
      <c r="J393" s="1736"/>
      <c r="K393" s="1736"/>
      <c r="L393" s="1736"/>
      <c r="M393" s="639"/>
      <c r="N393" s="1737"/>
      <c r="O393" s="1737"/>
      <c r="P393" s="1737"/>
      <c r="Q393" s="1394"/>
      <c r="R393" s="1737">
        <v>100000</v>
      </c>
      <c r="S393" s="1737"/>
      <c r="T393" s="1737"/>
      <c r="U393" s="1737"/>
      <c r="V393" s="1737"/>
      <c r="W393" s="1737"/>
      <c r="X393" s="1737"/>
      <c r="Y393" s="1737"/>
      <c r="Z393" s="1737"/>
      <c r="AA393" s="1737"/>
      <c r="AB393" s="1737"/>
      <c r="AC393" s="1737"/>
      <c r="AD393" s="1737"/>
      <c r="AE393" s="1737"/>
      <c r="AF393" s="1394"/>
      <c r="AG393" s="1738"/>
      <c r="AH393" s="1738"/>
      <c r="AI393" s="1738"/>
      <c r="AJ393" s="1738"/>
      <c r="AK393" s="1738"/>
      <c r="AL393" s="1738"/>
    </row>
    <row r="394" spans="1:38" ht="17.100000000000001" customHeight="1">
      <c r="A394" s="552"/>
      <c r="B394" s="552"/>
      <c r="C394" s="1739" t="s">
        <v>628</v>
      </c>
      <c r="D394" s="1740" t="s">
        <v>629</v>
      </c>
      <c r="E394" s="1741">
        <f t="shared" si="51"/>
        <v>41040</v>
      </c>
      <c r="F394" s="523">
        <f t="shared" si="48"/>
        <v>41040</v>
      </c>
      <c r="G394" s="1742"/>
      <c r="H394" s="1742"/>
      <c r="I394" s="1742"/>
      <c r="J394" s="1742"/>
      <c r="K394" s="1742"/>
      <c r="L394" s="1742"/>
      <c r="M394" s="639"/>
      <c r="N394" s="1743"/>
      <c r="O394" s="1743"/>
      <c r="P394" s="1743"/>
      <c r="Q394" s="1394"/>
      <c r="R394" s="1743">
        <v>41040</v>
      </c>
      <c r="S394" s="1743"/>
      <c r="T394" s="1743"/>
      <c r="U394" s="1743"/>
      <c r="V394" s="1743"/>
      <c r="W394" s="1743"/>
      <c r="X394" s="1743"/>
      <c r="Y394" s="1743"/>
      <c r="Z394" s="1743"/>
      <c r="AA394" s="1743"/>
      <c r="AB394" s="1743"/>
      <c r="AC394" s="1743"/>
      <c r="AD394" s="1743"/>
      <c r="AE394" s="1743"/>
      <c r="AF394" s="1394"/>
      <c r="AG394" s="1744"/>
      <c r="AH394" s="1744"/>
      <c r="AI394" s="1744"/>
      <c r="AJ394" s="1744"/>
      <c r="AK394" s="1744"/>
      <c r="AL394" s="1744"/>
    </row>
    <row r="395" spans="1:38" ht="17.100000000000001" customHeight="1">
      <c r="A395" s="552"/>
      <c r="B395" s="571"/>
      <c r="C395" s="1745" t="s">
        <v>632</v>
      </c>
      <c r="D395" s="1746" t="s">
        <v>687</v>
      </c>
      <c r="E395" s="1747">
        <f t="shared" si="51"/>
        <v>35000</v>
      </c>
      <c r="F395" s="523">
        <f t="shared" si="48"/>
        <v>35000</v>
      </c>
      <c r="G395" s="1748"/>
      <c r="H395" s="1748"/>
      <c r="I395" s="1748"/>
      <c r="J395" s="1748"/>
      <c r="K395" s="1748"/>
      <c r="L395" s="1748"/>
      <c r="M395" s="639"/>
      <c r="N395" s="1749"/>
      <c r="O395" s="1749"/>
      <c r="P395" s="1749"/>
      <c r="Q395" s="1394"/>
      <c r="R395" s="1749">
        <v>35000</v>
      </c>
      <c r="S395" s="1749"/>
      <c r="T395" s="1749"/>
      <c r="U395" s="1749"/>
      <c r="V395" s="1749"/>
      <c r="W395" s="1749"/>
      <c r="X395" s="1749"/>
      <c r="Y395" s="1749"/>
      <c r="Z395" s="1749"/>
      <c r="AA395" s="1749"/>
      <c r="AB395" s="1749"/>
      <c r="AC395" s="1749"/>
      <c r="AD395" s="1749"/>
      <c r="AE395" s="1749"/>
      <c r="AF395" s="1394"/>
      <c r="AG395" s="1750"/>
      <c r="AH395" s="1750"/>
      <c r="AI395" s="1750"/>
      <c r="AJ395" s="1750"/>
      <c r="AK395" s="1750"/>
      <c r="AL395" s="1750"/>
    </row>
    <row r="396" spans="1:38" ht="17.100000000000001" customHeight="1" thickBot="1">
      <c r="A396" s="552"/>
      <c r="B396" s="552"/>
      <c r="C396" s="552"/>
      <c r="D396" s="1751"/>
      <c r="E396" s="685"/>
      <c r="F396" s="523">
        <f t="shared" si="48"/>
        <v>0</v>
      </c>
      <c r="G396" s="1748"/>
      <c r="H396" s="1748"/>
      <c r="I396" s="1748"/>
      <c r="J396" s="1748"/>
      <c r="K396" s="1748"/>
      <c r="L396" s="1748"/>
      <c r="M396" s="639"/>
      <c r="N396" s="1749"/>
      <c r="O396" s="1749"/>
      <c r="P396" s="1749"/>
      <c r="Q396" s="1394"/>
      <c r="R396" s="1749"/>
      <c r="S396" s="1749"/>
      <c r="T396" s="1749"/>
      <c r="U396" s="1749"/>
      <c r="V396" s="1749"/>
      <c r="W396" s="1749"/>
      <c r="X396" s="1749"/>
      <c r="Y396" s="1749"/>
      <c r="Z396" s="1749"/>
      <c r="AA396" s="1749"/>
      <c r="AB396" s="1749"/>
      <c r="AC396" s="1749"/>
      <c r="AD396" s="1749"/>
      <c r="AE396" s="1749"/>
      <c r="AF396" s="1394"/>
      <c r="AG396" s="1750"/>
      <c r="AH396" s="1750"/>
      <c r="AI396" s="1750"/>
      <c r="AJ396" s="1750"/>
      <c r="AK396" s="1750"/>
      <c r="AL396" s="1750"/>
    </row>
    <row r="397" spans="1:38" ht="17.100000000000001" customHeight="1" thickBot="1">
      <c r="A397" s="546" t="s">
        <v>356</v>
      </c>
      <c r="B397" s="916"/>
      <c r="C397" s="917"/>
      <c r="D397" s="918" t="s">
        <v>756</v>
      </c>
      <c r="E397" s="919">
        <f>SUM(E398,)</f>
        <v>493910</v>
      </c>
      <c r="F397" s="523">
        <f t="shared" si="48"/>
        <v>0</v>
      </c>
      <c r="G397" s="1748"/>
      <c r="H397" s="1748"/>
      <c r="I397" s="1748"/>
      <c r="J397" s="1748"/>
      <c r="K397" s="1748"/>
      <c r="L397" s="1748"/>
      <c r="M397" s="639"/>
      <c r="N397" s="1749"/>
      <c r="O397" s="1749"/>
      <c r="P397" s="1749"/>
      <c r="Q397" s="1394"/>
      <c r="R397" s="1749"/>
      <c r="S397" s="1749"/>
      <c r="T397" s="1749"/>
      <c r="U397" s="1749"/>
      <c r="V397" s="1749"/>
      <c r="W397" s="1749"/>
      <c r="X397" s="1749"/>
      <c r="Y397" s="1749"/>
      <c r="Z397" s="1749"/>
      <c r="AA397" s="1749"/>
      <c r="AB397" s="1749"/>
      <c r="AC397" s="1749"/>
      <c r="AD397" s="1749"/>
      <c r="AE397" s="1749"/>
      <c r="AF397" s="1394"/>
      <c r="AG397" s="1750"/>
      <c r="AH397" s="1750"/>
      <c r="AI397" s="1750"/>
      <c r="AJ397" s="1750"/>
      <c r="AK397" s="1750"/>
      <c r="AL397" s="1750"/>
    </row>
    <row r="398" spans="1:38" ht="17.100000000000001" customHeight="1" thickBot="1">
      <c r="A398" s="552"/>
      <c r="B398" s="672" t="s">
        <v>357</v>
      </c>
      <c r="C398" s="673"/>
      <c r="D398" s="674" t="s">
        <v>78</v>
      </c>
      <c r="E398" s="675">
        <f>SUM(E399)</f>
        <v>493910</v>
      </c>
      <c r="F398" s="523">
        <f t="shared" si="48"/>
        <v>0</v>
      </c>
      <c r="G398" s="1748"/>
      <c r="H398" s="1748"/>
      <c r="I398" s="1748"/>
      <c r="J398" s="1748"/>
      <c r="K398" s="1748"/>
      <c r="L398" s="1748"/>
      <c r="M398" s="639"/>
      <c r="N398" s="1749"/>
      <c r="O398" s="1749"/>
      <c r="P398" s="1749"/>
      <c r="Q398" s="1394"/>
      <c r="R398" s="1749"/>
      <c r="S398" s="1749"/>
      <c r="T398" s="1749"/>
      <c r="U398" s="1749"/>
      <c r="V398" s="1749"/>
      <c r="W398" s="1749"/>
      <c r="X398" s="1749"/>
      <c r="Y398" s="1749"/>
      <c r="Z398" s="1749"/>
      <c r="AA398" s="1749"/>
      <c r="AB398" s="1749"/>
      <c r="AC398" s="1749"/>
      <c r="AD398" s="1749"/>
      <c r="AE398" s="1749"/>
      <c r="AF398" s="1394"/>
      <c r="AG398" s="1750"/>
      <c r="AH398" s="1750"/>
      <c r="AI398" s="1750"/>
      <c r="AJ398" s="1750"/>
      <c r="AK398" s="1750"/>
      <c r="AL398" s="1750"/>
    </row>
    <row r="399" spans="1:38" ht="17.100000000000001" customHeight="1">
      <c r="A399" s="552"/>
      <c r="B399" s="571"/>
      <c r="C399" s="6549" t="s">
        <v>582</v>
      </c>
      <c r="D399" s="6549"/>
      <c r="E399" s="677">
        <f t="shared" ref="E399" si="52">SUM(E400,)</f>
        <v>493910</v>
      </c>
      <c r="F399" s="523">
        <f t="shared" si="48"/>
        <v>0</v>
      </c>
      <c r="G399" s="1748"/>
      <c r="H399" s="1748"/>
      <c r="I399" s="1748"/>
      <c r="J399" s="1748"/>
      <c r="K399" s="1748"/>
      <c r="L399" s="1748"/>
      <c r="M399" s="639"/>
      <c r="N399" s="1749"/>
      <c r="O399" s="1749"/>
      <c r="P399" s="1749"/>
      <c r="Q399" s="1394"/>
      <c r="R399" s="1749"/>
      <c r="S399" s="1749"/>
      <c r="T399" s="1749"/>
      <c r="U399" s="1749"/>
      <c r="V399" s="1749"/>
      <c r="W399" s="1749"/>
      <c r="X399" s="1749"/>
      <c r="Y399" s="1749"/>
      <c r="Z399" s="1749"/>
      <c r="AA399" s="1749"/>
      <c r="AB399" s="1749"/>
      <c r="AC399" s="1749"/>
      <c r="AD399" s="1749"/>
      <c r="AE399" s="1749"/>
      <c r="AF399" s="1394"/>
      <c r="AG399" s="1750"/>
      <c r="AH399" s="1750"/>
      <c r="AI399" s="1750"/>
      <c r="AJ399" s="1750"/>
      <c r="AK399" s="1750"/>
      <c r="AL399" s="1750"/>
    </row>
    <row r="400" spans="1:38" ht="17.100000000000001" customHeight="1">
      <c r="A400" s="552"/>
      <c r="B400" s="571"/>
      <c r="C400" s="6599" t="s">
        <v>583</v>
      </c>
      <c r="D400" s="6599"/>
      <c r="E400" s="1752">
        <f>SUM(E401,E406)</f>
        <v>493910</v>
      </c>
      <c r="F400" s="523">
        <f t="shared" si="48"/>
        <v>0</v>
      </c>
      <c r="G400" s="1753"/>
      <c r="H400" s="1753"/>
      <c r="I400" s="1753"/>
      <c r="J400" s="1753"/>
      <c r="K400" s="1753"/>
      <c r="L400" s="1753"/>
      <c r="M400" s="639"/>
      <c r="N400" s="1754"/>
      <c r="O400" s="1754"/>
      <c r="P400" s="1754"/>
      <c r="Q400" s="1394"/>
      <c r="R400" s="1754"/>
      <c r="S400" s="1754"/>
      <c r="T400" s="1754"/>
      <c r="U400" s="1754"/>
      <c r="V400" s="1754"/>
      <c r="W400" s="1754"/>
      <c r="X400" s="1754"/>
      <c r="Y400" s="1754"/>
      <c r="Z400" s="1754"/>
      <c r="AA400" s="1754"/>
      <c r="AB400" s="1754"/>
      <c r="AC400" s="1754"/>
      <c r="AD400" s="1754"/>
      <c r="AE400" s="1754"/>
      <c r="AF400" s="1394"/>
      <c r="AG400" s="1755"/>
      <c r="AH400" s="1755"/>
      <c r="AI400" s="1755"/>
      <c r="AJ400" s="1755"/>
      <c r="AK400" s="1755"/>
      <c r="AL400" s="1755"/>
    </row>
    <row r="401" spans="1:38" ht="17.100000000000001" customHeight="1">
      <c r="A401" s="552"/>
      <c r="B401" s="571"/>
      <c r="C401" s="6600" t="s">
        <v>584</v>
      </c>
      <c r="D401" s="6600"/>
      <c r="E401" s="1756">
        <f>SUM(E402:E404)</f>
        <v>373000</v>
      </c>
      <c r="F401" s="523">
        <f t="shared" si="48"/>
        <v>0</v>
      </c>
      <c r="G401" s="1757"/>
      <c r="H401" s="1757"/>
      <c r="I401" s="1757"/>
      <c r="J401" s="1757"/>
      <c r="K401" s="1757"/>
      <c r="L401" s="1757"/>
      <c r="M401" s="639"/>
      <c r="N401" s="1758"/>
      <c r="O401" s="1758"/>
      <c r="P401" s="1758"/>
      <c r="Q401" s="1394"/>
      <c r="R401" s="1758"/>
      <c r="S401" s="1758"/>
      <c r="T401" s="1758"/>
      <c r="U401" s="1758"/>
      <c r="V401" s="1758"/>
      <c r="W401" s="1758"/>
      <c r="X401" s="1758"/>
      <c r="Y401" s="1758"/>
      <c r="Z401" s="1758"/>
      <c r="AA401" s="1758"/>
      <c r="AB401" s="1758"/>
      <c r="AC401" s="1758"/>
      <c r="AD401" s="1758"/>
      <c r="AE401" s="1758"/>
      <c r="AF401" s="1394"/>
      <c r="AG401" s="1759"/>
      <c r="AH401" s="1759"/>
      <c r="AI401" s="1759"/>
      <c r="AJ401" s="1759"/>
      <c r="AK401" s="1759"/>
      <c r="AL401" s="1759"/>
    </row>
    <row r="402" spans="1:38" ht="17.100000000000001" customHeight="1">
      <c r="A402" s="552"/>
      <c r="B402" s="571"/>
      <c r="C402" s="1760" t="s">
        <v>585</v>
      </c>
      <c r="D402" s="1761" t="s">
        <v>586</v>
      </c>
      <c r="E402" s="1762">
        <f>F402</f>
        <v>309800</v>
      </c>
      <c r="F402" s="523">
        <f t="shared" si="48"/>
        <v>309800</v>
      </c>
      <c r="G402" s="1763"/>
      <c r="H402" s="1763"/>
      <c r="I402" s="1763"/>
      <c r="J402" s="1763"/>
      <c r="K402" s="1763"/>
      <c r="L402" s="1763"/>
      <c r="M402" s="639"/>
      <c r="N402" s="1764"/>
      <c r="O402" s="1764"/>
      <c r="P402" s="1764"/>
      <c r="Q402" s="1394"/>
      <c r="R402" s="1764"/>
      <c r="S402" s="1764">
        <v>309800</v>
      </c>
      <c r="T402" s="1764"/>
      <c r="U402" s="1764"/>
      <c r="V402" s="1764"/>
      <c r="W402" s="1764"/>
      <c r="X402" s="1764"/>
      <c r="Y402" s="1764"/>
      <c r="Z402" s="1764"/>
      <c r="AA402" s="1764"/>
      <c r="AB402" s="1764"/>
      <c r="AC402" s="1764"/>
      <c r="AD402" s="1764"/>
      <c r="AE402" s="1764"/>
      <c r="AF402" s="1394"/>
      <c r="AG402" s="1765"/>
      <c r="AH402" s="1765"/>
      <c r="AI402" s="1765"/>
      <c r="AJ402" s="1765"/>
      <c r="AK402" s="1765"/>
      <c r="AL402" s="1765"/>
    </row>
    <row r="403" spans="1:38" ht="17.100000000000001" customHeight="1">
      <c r="A403" s="552"/>
      <c r="B403" s="571"/>
      <c r="C403" s="1766" t="s">
        <v>589</v>
      </c>
      <c r="D403" s="1767" t="s">
        <v>590</v>
      </c>
      <c r="E403" s="1768">
        <f t="shared" ref="E403:E404" si="53">F403</f>
        <v>55600</v>
      </c>
      <c r="F403" s="523">
        <f t="shared" si="48"/>
        <v>55600</v>
      </c>
      <c r="G403" s="1769"/>
      <c r="H403" s="1769"/>
      <c r="I403" s="1769"/>
      <c r="J403" s="1769"/>
      <c r="K403" s="1769"/>
      <c r="L403" s="1769"/>
      <c r="M403" s="639"/>
      <c r="N403" s="1770"/>
      <c r="O403" s="1770"/>
      <c r="P403" s="1770"/>
      <c r="Q403" s="1394"/>
      <c r="R403" s="1770"/>
      <c r="S403" s="1770">
        <v>55600</v>
      </c>
      <c r="T403" s="1770"/>
      <c r="U403" s="1770"/>
      <c r="V403" s="1770"/>
      <c r="W403" s="1770"/>
      <c r="X403" s="1770"/>
      <c r="Y403" s="1770"/>
      <c r="Z403" s="1770"/>
      <c r="AA403" s="1770"/>
      <c r="AB403" s="1770"/>
      <c r="AC403" s="1770"/>
      <c r="AD403" s="1770"/>
      <c r="AE403" s="1770"/>
      <c r="AF403" s="1394"/>
      <c r="AG403" s="1771"/>
      <c r="AH403" s="1771"/>
      <c r="AI403" s="1771"/>
      <c r="AJ403" s="1771"/>
      <c r="AK403" s="1771"/>
      <c r="AL403" s="1771"/>
    </row>
    <row r="404" spans="1:38" ht="22.5" customHeight="1">
      <c r="A404" s="552"/>
      <c r="B404" s="571"/>
      <c r="C404" s="1772" t="s">
        <v>591</v>
      </c>
      <c r="D404" s="1773" t="s">
        <v>592</v>
      </c>
      <c r="E404" s="1774">
        <f t="shared" si="53"/>
        <v>7600</v>
      </c>
      <c r="F404" s="523">
        <f t="shared" si="48"/>
        <v>7600</v>
      </c>
      <c r="G404" s="1775"/>
      <c r="H404" s="1775"/>
      <c r="I404" s="1775"/>
      <c r="J404" s="1775"/>
      <c r="K404" s="1775"/>
      <c r="L404" s="1775"/>
      <c r="M404" s="639"/>
      <c r="N404" s="1776"/>
      <c r="O404" s="1776"/>
      <c r="P404" s="1776"/>
      <c r="Q404" s="1394"/>
      <c r="R404" s="1776"/>
      <c r="S404" s="1776">
        <v>7600</v>
      </c>
      <c r="T404" s="1776"/>
      <c r="U404" s="1776"/>
      <c r="V404" s="1776"/>
      <c r="W404" s="1776"/>
      <c r="X404" s="1776"/>
      <c r="Y404" s="1776"/>
      <c r="Z404" s="1776"/>
      <c r="AA404" s="1776"/>
      <c r="AB404" s="1776"/>
      <c r="AC404" s="1776"/>
      <c r="AD404" s="1776"/>
      <c r="AE404" s="1776"/>
      <c r="AF404" s="1394"/>
      <c r="AG404" s="1777"/>
      <c r="AH404" s="1777"/>
      <c r="AI404" s="1777"/>
      <c r="AJ404" s="1777"/>
      <c r="AK404" s="1777"/>
      <c r="AL404" s="1777"/>
    </row>
    <row r="405" spans="1:38" ht="17.100000000000001" customHeight="1">
      <c r="A405" s="571"/>
      <c r="B405" s="571"/>
      <c r="C405" s="1778"/>
      <c r="D405" s="1779"/>
      <c r="E405" s="1774"/>
      <c r="F405" s="523">
        <f t="shared" si="48"/>
        <v>0</v>
      </c>
      <c r="G405" s="1775"/>
      <c r="H405" s="1775"/>
      <c r="I405" s="1775"/>
      <c r="J405" s="1775"/>
      <c r="K405" s="1775"/>
      <c r="L405" s="1775"/>
      <c r="M405" s="639"/>
      <c r="N405" s="1776"/>
      <c r="O405" s="1776"/>
      <c r="P405" s="1776"/>
      <c r="Q405" s="1394"/>
      <c r="R405" s="1776"/>
      <c r="S405" s="1776"/>
      <c r="T405" s="1776"/>
      <c r="U405" s="1776"/>
      <c r="V405" s="1776"/>
      <c r="W405" s="1776"/>
      <c r="X405" s="1776"/>
      <c r="Y405" s="1776"/>
      <c r="Z405" s="1776"/>
      <c r="AA405" s="1776"/>
      <c r="AB405" s="1776"/>
      <c r="AC405" s="1776"/>
      <c r="AD405" s="1776"/>
      <c r="AE405" s="1776"/>
      <c r="AF405" s="1394"/>
      <c r="AG405" s="1777"/>
      <c r="AH405" s="1777"/>
      <c r="AI405" s="1777"/>
      <c r="AJ405" s="1777"/>
      <c r="AK405" s="1777"/>
      <c r="AL405" s="1777"/>
    </row>
    <row r="406" spans="1:38" ht="17.100000000000001" customHeight="1">
      <c r="A406" s="552"/>
      <c r="B406" s="571"/>
      <c r="C406" s="6618" t="s">
        <v>597</v>
      </c>
      <c r="D406" s="6618"/>
      <c r="E406" s="867">
        <f>SUM(E407:E409)</f>
        <v>120910</v>
      </c>
      <c r="F406" s="523">
        <f t="shared" si="48"/>
        <v>0</v>
      </c>
      <c r="G406" s="1775"/>
      <c r="H406" s="1775"/>
      <c r="I406" s="1775"/>
      <c r="J406" s="1775"/>
      <c r="K406" s="1775"/>
      <c r="L406" s="1775"/>
      <c r="M406" s="639"/>
      <c r="N406" s="1776"/>
      <c r="O406" s="1776"/>
      <c r="P406" s="1776"/>
      <c r="Q406" s="1394"/>
      <c r="R406" s="1776"/>
      <c r="S406" s="1776"/>
      <c r="T406" s="1776"/>
      <c r="U406" s="1776"/>
      <c r="V406" s="1776"/>
      <c r="W406" s="1776"/>
      <c r="X406" s="1776"/>
      <c r="Y406" s="1776"/>
      <c r="Z406" s="1776"/>
      <c r="AA406" s="1776"/>
      <c r="AB406" s="1776"/>
      <c r="AC406" s="1776"/>
      <c r="AD406" s="1776"/>
      <c r="AE406" s="1776"/>
      <c r="AF406" s="1394"/>
      <c r="AG406" s="1777"/>
      <c r="AH406" s="1777"/>
      <c r="AI406" s="1777"/>
      <c r="AJ406" s="1777"/>
      <c r="AK406" s="1777"/>
      <c r="AL406" s="1777"/>
    </row>
    <row r="407" spans="1:38" ht="17.100000000000001" customHeight="1">
      <c r="A407" s="552"/>
      <c r="B407" s="571"/>
      <c r="C407" s="1780" t="s">
        <v>600</v>
      </c>
      <c r="D407" s="1781" t="s">
        <v>601</v>
      </c>
      <c r="E407" s="1782">
        <f>F407</f>
        <v>6768</v>
      </c>
      <c r="F407" s="523">
        <f t="shared" si="48"/>
        <v>6768</v>
      </c>
      <c r="G407" s="1783"/>
      <c r="H407" s="1783"/>
      <c r="I407" s="1783"/>
      <c r="J407" s="1783"/>
      <c r="K407" s="1783"/>
      <c r="L407" s="1783"/>
      <c r="M407" s="639"/>
      <c r="N407" s="1784"/>
      <c r="O407" s="1784"/>
      <c r="P407" s="1784"/>
      <c r="Q407" s="1394"/>
      <c r="R407" s="1784"/>
      <c r="S407" s="1784">
        <v>6768</v>
      </c>
      <c r="T407" s="1784"/>
      <c r="U407" s="1784"/>
      <c r="V407" s="1784"/>
      <c r="W407" s="1784"/>
      <c r="X407" s="1784"/>
      <c r="Y407" s="1784"/>
      <c r="Z407" s="1784"/>
      <c r="AA407" s="1784"/>
      <c r="AB407" s="1784"/>
      <c r="AC407" s="1784"/>
      <c r="AD407" s="1784"/>
      <c r="AE407" s="1784"/>
      <c r="AF407" s="1394"/>
      <c r="AG407" s="1785"/>
      <c r="AH407" s="1785"/>
      <c r="AI407" s="1785"/>
      <c r="AJ407" s="1785"/>
      <c r="AK407" s="1785"/>
      <c r="AL407" s="1785"/>
    </row>
    <row r="408" spans="1:38" ht="17.100000000000001" customHeight="1">
      <c r="A408" s="552"/>
      <c r="B408" s="571"/>
      <c r="C408" s="1786" t="s">
        <v>610</v>
      </c>
      <c r="D408" s="1787" t="s">
        <v>611</v>
      </c>
      <c r="E408" s="1788">
        <f t="shared" ref="E408" si="54">F408</f>
        <v>102372</v>
      </c>
      <c r="F408" s="523">
        <f t="shared" si="48"/>
        <v>102372</v>
      </c>
      <c r="G408" s="1789"/>
      <c r="H408" s="1789"/>
      <c r="I408" s="1789"/>
      <c r="J408" s="1789"/>
      <c r="K408" s="1789"/>
      <c r="L408" s="1789"/>
      <c r="M408" s="639"/>
      <c r="N408" s="1790"/>
      <c r="O408" s="1790"/>
      <c r="P408" s="1790"/>
      <c r="Q408" s="1394"/>
      <c r="R408" s="1790"/>
      <c r="S408" s="1790">
        <v>102372</v>
      </c>
      <c r="T408" s="1790"/>
      <c r="U408" s="1790"/>
      <c r="V408" s="1790"/>
      <c r="W408" s="1790"/>
      <c r="X408" s="1790"/>
      <c r="Y408" s="1790"/>
      <c r="Z408" s="1790"/>
      <c r="AA408" s="1790"/>
      <c r="AB408" s="1790"/>
      <c r="AC408" s="1790"/>
      <c r="AD408" s="1790"/>
      <c r="AE408" s="1790"/>
      <c r="AF408" s="1394"/>
      <c r="AG408" s="1791"/>
      <c r="AH408" s="1791"/>
      <c r="AI408" s="1791"/>
      <c r="AJ408" s="1791"/>
      <c r="AK408" s="1791"/>
      <c r="AL408" s="1791"/>
    </row>
    <row r="409" spans="1:38" ht="18" customHeight="1">
      <c r="A409" s="552"/>
      <c r="B409" s="571"/>
      <c r="C409" s="1792" t="s">
        <v>634</v>
      </c>
      <c r="D409" s="1793" t="s">
        <v>635</v>
      </c>
      <c r="E409" s="1794">
        <f>F409</f>
        <v>11770</v>
      </c>
      <c r="F409" s="523">
        <f t="shared" si="48"/>
        <v>11770</v>
      </c>
      <c r="G409" s="1795"/>
      <c r="H409" s="1795"/>
      <c r="I409" s="1795"/>
      <c r="J409" s="1795"/>
      <c r="K409" s="1795"/>
      <c r="L409" s="1795"/>
      <c r="M409" s="639"/>
      <c r="N409" s="1796"/>
      <c r="O409" s="1796"/>
      <c r="P409" s="1796"/>
      <c r="Q409" s="1394"/>
      <c r="R409" s="1796"/>
      <c r="S409" s="1796">
        <v>11770</v>
      </c>
      <c r="T409" s="1796"/>
      <c r="U409" s="1796"/>
      <c r="V409" s="1796"/>
      <c r="W409" s="1796"/>
      <c r="X409" s="1796"/>
      <c r="Y409" s="1796"/>
      <c r="Z409" s="1796"/>
      <c r="AA409" s="1796"/>
      <c r="AB409" s="1796"/>
      <c r="AC409" s="1796"/>
      <c r="AD409" s="1796"/>
      <c r="AE409" s="1796"/>
      <c r="AF409" s="1394"/>
      <c r="AG409" s="1797"/>
      <c r="AH409" s="1797"/>
      <c r="AI409" s="1797"/>
      <c r="AJ409" s="1797"/>
      <c r="AK409" s="1797"/>
      <c r="AL409" s="1797"/>
    </row>
    <row r="410" spans="1:38" ht="12" customHeight="1" thickBot="1">
      <c r="A410" s="552"/>
      <c r="B410" s="571"/>
      <c r="C410" s="1492"/>
      <c r="D410" s="1492"/>
      <c r="E410" s="1794"/>
      <c r="F410" s="523">
        <f t="shared" si="48"/>
        <v>0</v>
      </c>
      <c r="G410" s="1795"/>
      <c r="H410" s="1795"/>
      <c r="I410" s="1795"/>
      <c r="J410" s="1795"/>
      <c r="K410" s="1795"/>
      <c r="L410" s="1795"/>
      <c r="M410" s="639"/>
      <c r="N410" s="1796"/>
      <c r="O410" s="1796"/>
      <c r="P410" s="1796"/>
      <c r="Q410" s="1394"/>
      <c r="R410" s="1796"/>
      <c r="S410" s="1796"/>
      <c r="T410" s="1796"/>
      <c r="U410" s="1796"/>
      <c r="V410" s="1796"/>
      <c r="W410" s="1796"/>
      <c r="X410" s="1796"/>
      <c r="Y410" s="1796"/>
      <c r="Z410" s="1796"/>
      <c r="AA410" s="1796"/>
      <c r="AB410" s="1796"/>
      <c r="AC410" s="1796"/>
      <c r="AD410" s="1796"/>
      <c r="AE410" s="1796"/>
      <c r="AF410" s="1394"/>
      <c r="AG410" s="1797"/>
      <c r="AH410" s="1797"/>
      <c r="AI410" s="1797"/>
      <c r="AJ410" s="1797"/>
      <c r="AK410" s="1797"/>
      <c r="AL410" s="1797"/>
    </row>
    <row r="411" spans="1:38" ht="22.5" customHeight="1" thickBot="1">
      <c r="A411" s="546" t="s">
        <v>757</v>
      </c>
      <c r="B411" s="916"/>
      <c r="C411" s="917"/>
      <c r="D411" s="918" t="s">
        <v>758</v>
      </c>
      <c r="E411" s="919">
        <f>SUM(E412)</f>
        <v>9895605</v>
      </c>
      <c r="F411" s="523">
        <f t="shared" si="48"/>
        <v>0</v>
      </c>
      <c r="G411" s="1795"/>
      <c r="H411" s="1795"/>
      <c r="I411" s="1795"/>
      <c r="J411" s="1795"/>
      <c r="K411" s="1795"/>
      <c r="L411" s="1795"/>
      <c r="M411" s="639"/>
      <c r="N411" s="1796"/>
      <c r="O411" s="1796"/>
      <c r="P411" s="1796"/>
      <c r="Q411" s="1394"/>
      <c r="R411" s="1796"/>
      <c r="S411" s="1796"/>
      <c r="T411" s="1796"/>
      <c r="U411" s="1796"/>
      <c r="V411" s="1796"/>
      <c r="W411" s="1796"/>
      <c r="X411" s="1796"/>
      <c r="Y411" s="1796"/>
      <c r="Z411" s="1796"/>
      <c r="AA411" s="1796"/>
      <c r="AB411" s="1796"/>
      <c r="AC411" s="1796"/>
      <c r="AD411" s="1796"/>
      <c r="AE411" s="1796"/>
      <c r="AF411" s="1394"/>
      <c r="AG411" s="1797"/>
      <c r="AH411" s="1797"/>
      <c r="AI411" s="1797"/>
      <c r="AJ411" s="1797"/>
      <c r="AK411" s="1797"/>
      <c r="AL411" s="1797"/>
    </row>
    <row r="412" spans="1:38" ht="17.100000000000001" customHeight="1" thickBot="1">
      <c r="A412" s="920"/>
      <c r="B412" s="803" t="s">
        <v>759</v>
      </c>
      <c r="C412" s="804"/>
      <c r="D412" s="805" t="s">
        <v>30</v>
      </c>
      <c r="E412" s="806">
        <f>SUM(E413,E433)</f>
        <v>9895605</v>
      </c>
      <c r="F412" s="523">
        <f t="shared" si="48"/>
        <v>0</v>
      </c>
      <c r="G412" s="1795"/>
      <c r="H412" s="1795"/>
      <c r="I412" s="1795"/>
      <c r="J412" s="1795"/>
      <c r="K412" s="1795"/>
      <c r="L412" s="1795"/>
      <c r="M412" s="639"/>
      <c r="N412" s="1796"/>
      <c r="O412" s="1796"/>
      <c r="P412" s="1796"/>
      <c r="Q412" s="1394"/>
      <c r="R412" s="1796"/>
      <c r="S412" s="1796"/>
      <c r="T412" s="1796"/>
      <c r="U412" s="1796"/>
      <c r="V412" s="1796"/>
      <c r="W412" s="1796"/>
      <c r="X412" s="1796"/>
      <c r="Y412" s="1796"/>
      <c r="Z412" s="1796"/>
      <c r="AA412" s="1796"/>
      <c r="AB412" s="1796"/>
      <c r="AC412" s="1796"/>
      <c r="AD412" s="1796"/>
      <c r="AE412" s="1796"/>
      <c r="AF412" s="1394"/>
      <c r="AG412" s="1797"/>
      <c r="AH412" s="1797"/>
      <c r="AI412" s="1797"/>
      <c r="AJ412" s="1797"/>
      <c r="AK412" s="1797"/>
      <c r="AL412" s="1797"/>
    </row>
    <row r="413" spans="1:38" ht="17.100000000000001" customHeight="1">
      <c r="A413" s="552"/>
      <c r="B413" s="743"/>
      <c r="C413" s="6619" t="s">
        <v>582</v>
      </c>
      <c r="D413" s="6619"/>
      <c r="E413" s="677">
        <f>SUM(E414,E425)</f>
        <v>9512705</v>
      </c>
      <c r="F413" s="523">
        <f t="shared" si="48"/>
        <v>0</v>
      </c>
      <c r="G413" s="1795"/>
      <c r="H413" s="1795"/>
      <c r="I413" s="1795"/>
      <c r="J413" s="1795"/>
      <c r="K413" s="1795"/>
      <c r="L413" s="1795"/>
      <c r="M413" s="639"/>
      <c r="N413" s="1796"/>
      <c r="O413" s="1796"/>
      <c r="P413" s="1796"/>
      <c r="Q413" s="1394"/>
      <c r="R413" s="1796"/>
      <c r="S413" s="1796"/>
      <c r="T413" s="1796"/>
      <c r="U413" s="1796"/>
      <c r="V413" s="1796"/>
      <c r="W413" s="1796"/>
      <c r="X413" s="1796"/>
      <c r="Y413" s="1796"/>
      <c r="Z413" s="1796"/>
      <c r="AA413" s="1796"/>
      <c r="AB413" s="1796"/>
      <c r="AC413" s="1796"/>
      <c r="AD413" s="1796"/>
      <c r="AE413" s="1796"/>
      <c r="AF413" s="1394"/>
      <c r="AG413" s="1797"/>
      <c r="AH413" s="1797"/>
      <c r="AI413" s="1797"/>
      <c r="AJ413" s="1797"/>
      <c r="AK413" s="1797"/>
      <c r="AL413" s="1797"/>
    </row>
    <row r="414" spans="1:38" ht="17.100000000000001" customHeight="1">
      <c r="A414" s="552"/>
      <c r="B414" s="743"/>
      <c r="C414" s="6620" t="s">
        <v>583</v>
      </c>
      <c r="D414" s="6620"/>
      <c r="E414" s="1798">
        <f>SUM(E415)</f>
        <v>9346663</v>
      </c>
      <c r="F414" s="523">
        <f t="shared" si="48"/>
        <v>0</v>
      </c>
      <c r="G414" s="1799"/>
      <c r="H414" s="1799"/>
      <c r="I414" s="1799"/>
      <c r="J414" s="1799"/>
      <c r="K414" s="1799"/>
      <c r="L414" s="1799"/>
      <c r="M414" s="639"/>
      <c r="N414" s="1800"/>
      <c r="O414" s="1800"/>
      <c r="P414" s="1800"/>
      <c r="Q414" s="1394"/>
      <c r="R414" s="1800"/>
      <c r="S414" s="1800"/>
      <c r="T414" s="1800"/>
      <c r="U414" s="1800"/>
      <c r="V414" s="1800"/>
      <c r="W414" s="1800"/>
      <c r="X414" s="1800"/>
      <c r="Y414" s="1800"/>
      <c r="Z414" s="1800"/>
      <c r="AA414" s="1800"/>
      <c r="AB414" s="1800"/>
      <c r="AC414" s="1800"/>
      <c r="AD414" s="1800"/>
      <c r="AE414" s="1800"/>
      <c r="AF414" s="1394"/>
      <c r="AG414" s="1801"/>
      <c r="AH414" s="1801"/>
      <c r="AI414" s="1801"/>
      <c r="AJ414" s="1801"/>
      <c r="AK414" s="1801"/>
      <c r="AL414" s="1801"/>
    </row>
    <row r="415" spans="1:38" ht="17.100000000000001" customHeight="1">
      <c r="A415" s="552"/>
      <c r="B415" s="743"/>
      <c r="C415" s="6621" t="s">
        <v>597</v>
      </c>
      <c r="D415" s="6621"/>
      <c r="E415" s="1802">
        <f>SUM(E416:E423)</f>
        <v>9346663</v>
      </c>
      <c r="F415" s="523">
        <f t="shared" si="48"/>
        <v>0</v>
      </c>
      <c r="G415" s="1803"/>
      <c r="H415" s="1803"/>
      <c r="I415" s="1803"/>
      <c r="J415" s="1803"/>
      <c r="K415" s="1803"/>
      <c r="L415" s="1803"/>
      <c r="M415" s="639"/>
      <c r="N415" s="1804"/>
      <c r="O415" s="1804"/>
      <c r="P415" s="1804"/>
      <c r="Q415" s="1394"/>
      <c r="R415" s="1804"/>
      <c r="S415" s="1804"/>
      <c r="T415" s="1804"/>
      <c r="U415" s="1804"/>
      <c r="V415" s="1804"/>
      <c r="W415" s="1804"/>
      <c r="X415" s="1804"/>
      <c r="Y415" s="1804"/>
      <c r="Z415" s="1804"/>
      <c r="AA415" s="1804"/>
      <c r="AB415" s="1804"/>
      <c r="AC415" s="1804"/>
      <c r="AD415" s="1804"/>
      <c r="AE415" s="1804"/>
      <c r="AF415" s="1394"/>
      <c r="AG415" s="1805"/>
      <c r="AH415" s="1805"/>
      <c r="AI415" s="1805"/>
      <c r="AJ415" s="1805"/>
      <c r="AK415" s="1805"/>
      <c r="AL415" s="1805"/>
    </row>
    <row r="416" spans="1:38" ht="17.100000000000001" customHeight="1">
      <c r="A416" s="552"/>
      <c r="B416" s="743"/>
      <c r="C416" s="1806" t="s">
        <v>600</v>
      </c>
      <c r="D416" s="1807" t="s">
        <v>601</v>
      </c>
      <c r="E416" s="1808">
        <f>F416</f>
        <v>25000</v>
      </c>
      <c r="F416" s="523">
        <f t="shared" si="48"/>
        <v>25000</v>
      </c>
      <c r="G416" s="1809"/>
      <c r="H416" s="1809"/>
      <c r="I416" s="1809"/>
      <c r="J416" s="1809"/>
      <c r="K416" s="1809"/>
      <c r="L416" s="1809"/>
      <c r="M416" s="639"/>
      <c r="N416" s="1810"/>
      <c r="O416" s="1810"/>
      <c r="P416" s="1810"/>
      <c r="Q416" s="1394"/>
      <c r="R416" s="1810"/>
      <c r="S416" s="1810"/>
      <c r="T416" s="1810"/>
      <c r="U416" s="1810"/>
      <c r="V416" s="1810"/>
      <c r="W416" s="1810"/>
      <c r="X416" s="1810"/>
      <c r="Y416" s="1810"/>
      <c r="Z416" s="1810"/>
      <c r="AA416" s="1810"/>
      <c r="AB416" s="1810"/>
      <c r="AC416" s="1810"/>
      <c r="AD416" s="1810"/>
      <c r="AE416" s="1810">
        <v>25000</v>
      </c>
      <c r="AF416" s="1394"/>
      <c r="AG416" s="1811"/>
      <c r="AH416" s="1811"/>
      <c r="AI416" s="1811"/>
      <c r="AJ416" s="1811"/>
      <c r="AK416" s="1811"/>
      <c r="AL416" s="1811"/>
    </row>
    <row r="417" spans="1:38" ht="17.100000000000001" customHeight="1">
      <c r="A417" s="552"/>
      <c r="B417" s="743"/>
      <c r="C417" s="1812" t="s">
        <v>604</v>
      </c>
      <c r="D417" s="1813" t="s">
        <v>605</v>
      </c>
      <c r="E417" s="1814">
        <f t="shared" ref="E417:E423" si="55">F417</f>
        <v>80000</v>
      </c>
      <c r="F417" s="523">
        <f t="shared" si="48"/>
        <v>80000</v>
      </c>
      <c r="G417" s="1815"/>
      <c r="H417" s="1815"/>
      <c r="I417" s="1815"/>
      <c r="J417" s="1815"/>
      <c r="K417" s="1815"/>
      <c r="L417" s="1815"/>
      <c r="M417" s="639"/>
      <c r="N417" s="1816"/>
      <c r="O417" s="1816"/>
      <c r="P417" s="1816"/>
      <c r="Q417" s="1394"/>
      <c r="R417" s="1816"/>
      <c r="S417" s="1816"/>
      <c r="T417" s="1816"/>
      <c r="U417" s="1816"/>
      <c r="V417" s="1816"/>
      <c r="W417" s="1816"/>
      <c r="X417" s="1816"/>
      <c r="Y417" s="1816"/>
      <c r="Z417" s="1816"/>
      <c r="AA417" s="1816"/>
      <c r="AB417" s="1816"/>
      <c r="AC417" s="1816"/>
      <c r="AD417" s="1816"/>
      <c r="AE417" s="1816">
        <v>80000</v>
      </c>
      <c r="AF417" s="1394"/>
      <c r="AG417" s="1817"/>
      <c r="AH417" s="1817"/>
      <c r="AI417" s="1817"/>
      <c r="AJ417" s="1817"/>
      <c r="AK417" s="1817"/>
      <c r="AL417" s="1817"/>
    </row>
    <row r="418" spans="1:38" ht="17.100000000000001" customHeight="1">
      <c r="A418" s="571"/>
      <c r="B418" s="743"/>
      <c r="C418" s="1818" t="s">
        <v>610</v>
      </c>
      <c r="D418" s="1819" t="s">
        <v>611</v>
      </c>
      <c r="E418" s="1814">
        <f t="shared" si="55"/>
        <v>4721663</v>
      </c>
      <c r="F418" s="523">
        <f t="shared" si="48"/>
        <v>4721663</v>
      </c>
      <c r="G418" s="1815"/>
      <c r="H418" s="1815"/>
      <c r="I418" s="1815"/>
      <c r="J418" s="1815"/>
      <c r="K418" s="1815"/>
      <c r="L418" s="1815"/>
      <c r="M418" s="639"/>
      <c r="N418" s="1816"/>
      <c r="O418" s="1816"/>
      <c r="P418" s="1816"/>
      <c r="Q418" s="1394"/>
      <c r="R418" s="1816"/>
      <c r="S418" s="1816"/>
      <c r="T418" s="1816"/>
      <c r="U418" s="1816"/>
      <c r="V418" s="1816"/>
      <c r="W418" s="1816"/>
      <c r="X418" s="1816"/>
      <c r="Y418" s="1816"/>
      <c r="Z418" s="1816"/>
      <c r="AA418" s="1816"/>
      <c r="AB418" s="1816"/>
      <c r="AC418" s="1816"/>
      <c r="AD418" s="1816"/>
      <c r="AE418" s="1816">
        <v>4721663</v>
      </c>
      <c r="AF418" s="1394"/>
      <c r="AG418" s="1817"/>
      <c r="AH418" s="1817"/>
      <c r="AI418" s="1817"/>
      <c r="AJ418" s="1817"/>
      <c r="AK418" s="1817"/>
      <c r="AL418" s="1817"/>
    </row>
    <row r="419" spans="1:38" ht="17.100000000000001" customHeight="1">
      <c r="A419" s="552"/>
      <c r="B419" s="743"/>
      <c r="C419" s="1820" t="s">
        <v>612</v>
      </c>
      <c r="D419" s="1821" t="s">
        <v>613</v>
      </c>
      <c r="E419" s="1814">
        <f t="shared" si="55"/>
        <v>24000</v>
      </c>
      <c r="F419" s="523">
        <f t="shared" si="48"/>
        <v>24000</v>
      </c>
      <c r="G419" s="1815"/>
      <c r="H419" s="1815"/>
      <c r="I419" s="1815"/>
      <c r="J419" s="1815"/>
      <c r="K419" s="1815"/>
      <c r="L419" s="1815"/>
      <c r="M419" s="639"/>
      <c r="N419" s="1816"/>
      <c r="O419" s="1816"/>
      <c r="P419" s="1816"/>
      <c r="Q419" s="1394"/>
      <c r="R419" s="1816"/>
      <c r="S419" s="1816"/>
      <c r="T419" s="1816"/>
      <c r="U419" s="1816"/>
      <c r="V419" s="1816"/>
      <c r="W419" s="1816"/>
      <c r="X419" s="1816"/>
      <c r="Y419" s="1816"/>
      <c r="Z419" s="1816"/>
      <c r="AA419" s="1816"/>
      <c r="AB419" s="1816"/>
      <c r="AC419" s="1816"/>
      <c r="AD419" s="1816"/>
      <c r="AE419" s="1816">
        <v>24000</v>
      </c>
      <c r="AF419" s="1394"/>
      <c r="AG419" s="1817"/>
      <c r="AH419" s="1817"/>
      <c r="AI419" s="1817"/>
      <c r="AJ419" s="1817"/>
      <c r="AK419" s="1817"/>
      <c r="AL419" s="1817"/>
    </row>
    <row r="420" spans="1:38" ht="17.100000000000001" customHeight="1">
      <c r="A420" s="552"/>
      <c r="B420" s="743"/>
      <c r="C420" s="1822" t="s">
        <v>614</v>
      </c>
      <c r="D420" s="1823" t="s">
        <v>615</v>
      </c>
      <c r="E420" s="1824">
        <f t="shared" si="55"/>
        <v>200000</v>
      </c>
      <c r="F420" s="523">
        <f t="shared" ref="F420:F469" si="56">SUM(G420:AJ420)</f>
        <v>200000</v>
      </c>
      <c r="G420" s="1825"/>
      <c r="H420" s="1825"/>
      <c r="I420" s="1825"/>
      <c r="J420" s="1825"/>
      <c r="K420" s="1825"/>
      <c r="L420" s="1825"/>
      <c r="M420" s="639"/>
      <c r="N420" s="1826"/>
      <c r="O420" s="1826"/>
      <c r="P420" s="1826"/>
      <c r="Q420" s="1394"/>
      <c r="R420" s="1826"/>
      <c r="S420" s="1826"/>
      <c r="T420" s="1826"/>
      <c r="U420" s="1826"/>
      <c r="V420" s="1826"/>
      <c r="W420" s="1826"/>
      <c r="X420" s="1826"/>
      <c r="Y420" s="1826"/>
      <c r="Z420" s="1826"/>
      <c r="AA420" s="1826"/>
      <c r="AB420" s="1826"/>
      <c r="AC420" s="1826"/>
      <c r="AD420" s="1826"/>
      <c r="AE420" s="1826">
        <v>200000</v>
      </c>
      <c r="AF420" s="1394"/>
      <c r="AG420" s="1827"/>
      <c r="AH420" s="1827"/>
      <c r="AI420" s="1827"/>
      <c r="AJ420" s="1827"/>
      <c r="AK420" s="1827"/>
      <c r="AL420" s="1827"/>
    </row>
    <row r="421" spans="1:38" ht="25.5" customHeight="1">
      <c r="A421" s="552"/>
      <c r="B421" s="829"/>
      <c r="C421" s="1828" t="s">
        <v>616</v>
      </c>
      <c r="D421" s="1829" t="s">
        <v>617</v>
      </c>
      <c r="E421" s="1830">
        <f t="shared" si="55"/>
        <v>166000</v>
      </c>
      <c r="F421" s="523">
        <f t="shared" si="56"/>
        <v>166000</v>
      </c>
      <c r="G421" s="1831"/>
      <c r="H421" s="1831"/>
      <c r="I421" s="1831"/>
      <c r="J421" s="1831"/>
      <c r="K421" s="1831"/>
      <c r="L421" s="1831"/>
      <c r="M421" s="639"/>
      <c r="N421" s="1832"/>
      <c r="O421" s="1832"/>
      <c r="P421" s="1832"/>
      <c r="Q421" s="1394"/>
      <c r="R421" s="1832"/>
      <c r="S421" s="1832"/>
      <c r="T421" s="1832"/>
      <c r="U421" s="1832"/>
      <c r="V421" s="1832"/>
      <c r="W421" s="1832"/>
      <c r="X421" s="1832"/>
      <c r="Y421" s="1832"/>
      <c r="Z421" s="1832"/>
      <c r="AA421" s="1832"/>
      <c r="AB421" s="1832"/>
      <c r="AC421" s="1832"/>
      <c r="AD421" s="1832"/>
      <c r="AE421" s="1832">
        <v>166000</v>
      </c>
      <c r="AF421" s="1394"/>
      <c r="AG421" s="1833"/>
      <c r="AH421" s="1833"/>
      <c r="AI421" s="1833"/>
      <c r="AJ421" s="1833"/>
      <c r="AK421" s="1833"/>
      <c r="AL421" s="1833"/>
    </row>
    <row r="422" spans="1:38" ht="16.5" customHeight="1">
      <c r="A422" s="552"/>
      <c r="B422" s="829"/>
      <c r="C422" s="1828" t="s">
        <v>622</v>
      </c>
      <c r="D422" s="1834" t="s">
        <v>623</v>
      </c>
      <c r="E422" s="1835">
        <f t="shared" si="55"/>
        <v>4100000</v>
      </c>
      <c r="F422" s="523">
        <f t="shared" si="56"/>
        <v>4100000</v>
      </c>
      <c r="G422" s="1836"/>
      <c r="H422" s="1836"/>
      <c r="I422" s="1836"/>
      <c r="J422" s="1836"/>
      <c r="K422" s="1836"/>
      <c r="L422" s="1836"/>
      <c r="M422" s="639"/>
      <c r="N422" s="1837"/>
      <c r="O422" s="1837"/>
      <c r="P422" s="1837"/>
      <c r="Q422" s="1394"/>
      <c r="R422" s="1837"/>
      <c r="S422" s="1837"/>
      <c r="T422" s="1837"/>
      <c r="U422" s="1837"/>
      <c r="V422" s="1837"/>
      <c r="W422" s="1837"/>
      <c r="X422" s="1837"/>
      <c r="Y422" s="1837"/>
      <c r="Z422" s="1837"/>
      <c r="AA422" s="1837"/>
      <c r="AB422" s="1837"/>
      <c r="AC422" s="1837"/>
      <c r="AD422" s="1837"/>
      <c r="AE422" s="1837">
        <v>4100000</v>
      </c>
      <c r="AF422" s="1394"/>
      <c r="AG422" s="1838"/>
      <c r="AH422" s="1838"/>
      <c r="AI422" s="1838"/>
      <c r="AJ422" s="1838"/>
      <c r="AK422" s="1838"/>
      <c r="AL422" s="1838"/>
    </row>
    <row r="423" spans="1:38" ht="16.5" customHeight="1">
      <c r="A423" s="552"/>
      <c r="B423" s="829"/>
      <c r="C423" s="1839" t="s">
        <v>634</v>
      </c>
      <c r="D423" s="1840" t="s">
        <v>635</v>
      </c>
      <c r="E423" s="1841">
        <f t="shared" si="55"/>
        <v>30000</v>
      </c>
      <c r="F423" s="523">
        <f t="shared" si="56"/>
        <v>30000</v>
      </c>
      <c r="G423" s="1842"/>
      <c r="H423" s="1842"/>
      <c r="I423" s="1842"/>
      <c r="J423" s="1842"/>
      <c r="K423" s="1842"/>
      <c r="L423" s="1842"/>
      <c r="M423" s="639"/>
      <c r="N423" s="1843"/>
      <c r="O423" s="1843"/>
      <c r="P423" s="1843"/>
      <c r="Q423" s="1394"/>
      <c r="R423" s="1843"/>
      <c r="S423" s="1843"/>
      <c r="T423" s="1843"/>
      <c r="U423" s="1843"/>
      <c r="V423" s="1843"/>
      <c r="W423" s="1843"/>
      <c r="X423" s="1843"/>
      <c r="Y423" s="1843"/>
      <c r="Z423" s="1843"/>
      <c r="AA423" s="1843"/>
      <c r="AB423" s="1843"/>
      <c r="AC423" s="1843"/>
      <c r="AD423" s="1843"/>
      <c r="AE423" s="1843">
        <v>30000</v>
      </c>
      <c r="AF423" s="1394"/>
      <c r="AG423" s="1844"/>
      <c r="AH423" s="1844"/>
      <c r="AI423" s="1844"/>
      <c r="AJ423" s="1844"/>
      <c r="AK423" s="1844"/>
      <c r="AL423" s="1844"/>
    </row>
    <row r="424" spans="1:38" ht="13.5" customHeight="1">
      <c r="A424" s="571"/>
      <c r="B424" s="829"/>
      <c r="C424" s="1845"/>
      <c r="D424" s="1846"/>
      <c r="E424" s="1847"/>
      <c r="F424" s="523">
        <f t="shared" si="56"/>
        <v>0</v>
      </c>
      <c r="G424" s="1848"/>
      <c r="H424" s="1848"/>
      <c r="I424" s="1848"/>
      <c r="J424" s="1848"/>
      <c r="K424" s="1848"/>
      <c r="L424" s="1848"/>
      <c r="M424" s="639"/>
      <c r="N424" s="1849"/>
      <c r="O424" s="1849"/>
      <c r="P424" s="1849"/>
      <c r="Q424" s="1394"/>
      <c r="R424" s="1849"/>
      <c r="S424" s="1849"/>
      <c r="T424" s="1849"/>
      <c r="U424" s="1849"/>
      <c r="V424" s="1849"/>
      <c r="W424" s="1849"/>
      <c r="X424" s="1849"/>
      <c r="Y424" s="1849"/>
      <c r="Z424" s="1849"/>
      <c r="AA424" s="1849"/>
      <c r="AB424" s="1849"/>
      <c r="AC424" s="1849"/>
      <c r="AD424" s="1849"/>
      <c r="AE424" s="1849"/>
      <c r="AF424" s="1394"/>
      <c r="AG424" s="1850"/>
      <c r="AH424" s="1850"/>
      <c r="AI424" s="1850"/>
      <c r="AJ424" s="1850"/>
      <c r="AK424" s="1850"/>
      <c r="AL424" s="1850"/>
    </row>
    <row r="425" spans="1:38" ht="16.5" customHeight="1">
      <c r="A425" s="552"/>
      <c r="B425" s="829"/>
      <c r="C425" s="6622" t="s">
        <v>646</v>
      </c>
      <c r="D425" s="6623"/>
      <c r="E425" s="685">
        <f>SUM(E426:E431)</f>
        <v>166042</v>
      </c>
      <c r="F425" s="523">
        <f t="shared" si="56"/>
        <v>0</v>
      </c>
      <c r="G425" s="1848"/>
      <c r="H425" s="1848"/>
      <c r="I425" s="1848"/>
      <c r="J425" s="1848"/>
      <c r="K425" s="1848"/>
      <c r="L425" s="1848"/>
      <c r="M425" s="639"/>
      <c r="N425" s="1849"/>
      <c r="O425" s="1849"/>
      <c r="P425" s="1849"/>
      <c r="Q425" s="1394"/>
      <c r="R425" s="1849"/>
      <c r="S425" s="1849"/>
      <c r="T425" s="1849"/>
      <c r="U425" s="1849"/>
      <c r="V425" s="1849"/>
      <c r="W425" s="1849"/>
      <c r="X425" s="1849"/>
      <c r="Y425" s="1849"/>
      <c r="Z425" s="1849"/>
      <c r="AA425" s="1849"/>
      <c r="AB425" s="1849"/>
      <c r="AC425" s="1849"/>
      <c r="AD425" s="1849"/>
      <c r="AE425" s="1849"/>
      <c r="AF425" s="1394"/>
      <c r="AG425" s="1850"/>
      <c r="AH425" s="1850"/>
      <c r="AI425" s="1850"/>
      <c r="AJ425" s="1850"/>
      <c r="AK425" s="1850"/>
      <c r="AL425" s="1850"/>
    </row>
    <row r="426" spans="1:38" ht="16.5" customHeight="1">
      <c r="A426" s="552"/>
      <c r="B426" s="829"/>
      <c r="C426" s="1851" t="s">
        <v>705</v>
      </c>
      <c r="D426" s="1852" t="s">
        <v>611</v>
      </c>
      <c r="E426" s="1853">
        <f t="shared" ref="E426:E431" si="57">F426</f>
        <v>16767</v>
      </c>
      <c r="F426" s="523">
        <f t="shared" si="56"/>
        <v>16767</v>
      </c>
      <c r="G426" s="1854"/>
      <c r="H426" s="1854"/>
      <c r="I426" s="1854"/>
      <c r="J426" s="1854"/>
      <c r="K426" s="1854"/>
      <c r="L426" s="1854"/>
      <c r="M426" s="639"/>
      <c r="N426" s="1855"/>
      <c r="O426" s="1855"/>
      <c r="P426" s="1855"/>
      <c r="Q426" s="1394"/>
      <c r="R426" s="1855"/>
      <c r="S426" s="1855"/>
      <c r="T426" s="1855"/>
      <c r="U426" s="1855"/>
      <c r="V426" s="1855"/>
      <c r="W426" s="1855"/>
      <c r="X426" s="1855"/>
      <c r="Y426" s="1855"/>
      <c r="Z426" s="1855"/>
      <c r="AA426" s="1855"/>
      <c r="AB426" s="1855"/>
      <c r="AC426" s="1855"/>
      <c r="AD426" s="1855"/>
      <c r="AE426" s="1855">
        <v>16767</v>
      </c>
      <c r="AF426" s="1394"/>
      <c r="AG426" s="1856"/>
      <c r="AH426" s="1856"/>
      <c r="AI426" s="1856"/>
      <c r="AJ426" s="1856"/>
      <c r="AK426" s="1856"/>
      <c r="AL426" s="1856"/>
    </row>
    <row r="427" spans="1:38" ht="16.5" customHeight="1">
      <c r="A427" s="552"/>
      <c r="B427" s="829"/>
      <c r="C427" s="1857" t="s">
        <v>665</v>
      </c>
      <c r="D427" s="1858" t="s">
        <v>611</v>
      </c>
      <c r="E427" s="1859">
        <f t="shared" si="57"/>
        <v>8694</v>
      </c>
      <c r="F427" s="523">
        <f t="shared" si="56"/>
        <v>8694</v>
      </c>
      <c r="G427" s="1860"/>
      <c r="H427" s="1860"/>
      <c r="I427" s="1860"/>
      <c r="J427" s="1860"/>
      <c r="K427" s="1860"/>
      <c r="L427" s="1860"/>
      <c r="M427" s="639"/>
      <c r="N427" s="1861"/>
      <c r="O427" s="1861"/>
      <c r="P427" s="1861"/>
      <c r="Q427" s="1394"/>
      <c r="R427" s="1861"/>
      <c r="S427" s="1861"/>
      <c r="T427" s="1861"/>
      <c r="U427" s="1861"/>
      <c r="V427" s="1861"/>
      <c r="W427" s="1861"/>
      <c r="X427" s="1861"/>
      <c r="Y427" s="1861"/>
      <c r="Z427" s="1861"/>
      <c r="AA427" s="1861"/>
      <c r="AB427" s="1861"/>
      <c r="AC427" s="1861"/>
      <c r="AD427" s="1861"/>
      <c r="AE427" s="1861">
        <v>8694</v>
      </c>
      <c r="AF427" s="1394"/>
      <c r="AG427" s="1862"/>
      <c r="AH427" s="1862"/>
      <c r="AI427" s="1862"/>
      <c r="AJ427" s="1862"/>
      <c r="AK427" s="1862"/>
      <c r="AL427" s="1862"/>
    </row>
    <row r="428" spans="1:38" ht="16.5" customHeight="1">
      <c r="A428" s="552"/>
      <c r="B428" s="829"/>
      <c r="C428" s="1863" t="s">
        <v>760</v>
      </c>
      <c r="D428" s="1864" t="s">
        <v>615</v>
      </c>
      <c r="E428" s="1865">
        <f t="shared" si="57"/>
        <v>63585</v>
      </c>
      <c r="F428" s="523">
        <f t="shared" si="56"/>
        <v>63585</v>
      </c>
      <c r="G428" s="1866"/>
      <c r="H428" s="1866"/>
      <c r="I428" s="1866"/>
      <c r="J428" s="1866"/>
      <c r="K428" s="1866"/>
      <c r="L428" s="1866"/>
      <c r="M428" s="639"/>
      <c r="N428" s="1867"/>
      <c r="O428" s="1867"/>
      <c r="P428" s="1867"/>
      <c r="Q428" s="1394"/>
      <c r="R428" s="1867"/>
      <c r="S428" s="1867"/>
      <c r="T428" s="1867"/>
      <c r="U428" s="1867"/>
      <c r="V428" s="1867"/>
      <c r="W428" s="1867"/>
      <c r="X428" s="1867"/>
      <c r="Y428" s="1867"/>
      <c r="Z428" s="1867"/>
      <c r="AA428" s="1867"/>
      <c r="AB428" s="1867"/>
      <c r="AC428" s="1867"/>
      <c r="AD428" s="1867"/>
      <c r="AE428" s="1867">
        <v>63585</v>
      </c>
      <c r="AF428" s="1394"/>
      <c r="AG428" s="1868"/>
      <c r="AH428" s="1868"/>
      <c r="AI428" s="1868"/>
      <c r="AJ428" s="1868"/>
      <c r="AK428" s="1868"/>
      <c r="AL428" s="1868"/>
    </row>
    <row r="429" spans="1:38" ht="16.5" customHeight="1">
      <c r="A429" s="552"/>
      <c r="B429" s="829"/>
      <c r="C429" s="1869" t="s">
        <v>667</v>
      </c>
      <c r="D429" s="1870" t="s">
        <v>615</v>
      </c>
      <c r="E429" s="1871">
        <f t="shared" si="57"/>
        <v>32970</v>
      </c>
      <c r="F429" s="523">
        <f t="shared" si="56"/>
        <v>32970</v>
      </c>
      <c r="G429" s="1872"/>
      <c r="H429" s="1872"/>
      <c r="I429" s="1872"/>
      <c r="J429" s="1872"/>
      <c r="K429" s="1872"/>
      <c r="L429" s="1872"/>
      <c r="M429" s="639"/>
      <c r="N429" s="1873"/>
      <c r="O429" s="1873"/>
      <c r="P429" s="1873"/>
      <c r="Q429" s="1394"/>
      <c r="R429" s="1873"/>
      <c r="S429" s="1873"/>
      <c r="T429" s="1873"/>
      <c r="U429" s="1873"/>
      <c r="V429" s="1873"/>
      <c r="W429" s="1873"/>
      <c r="X429" s="1873"/>
      <c r="Y429" s="1873"/>
      <c r="Z429" s="1873"/>
      <c r="AA429" s="1873"/>
      <c r="AB429" s="1873"/>
      <c r="AC429" s="1873"/>
      <c r="AD429" s="1873"/>
      <c r="AE429" s="1873">
        <v>32970</v>
      </c>
      <c r="AF429" s="1394"/>
      <c r="AG429" s="1874"/>
      <c r="AH429" s="1874"/>
      <c r="AI429" s="1874"/>
      <c r="AJ429" s="1874"/>
      <c r="AK429" s="1874"/>
      <c r="AL429" s="1874"/>
    </row>
    <row r="430" spans="1:38" ht="17.25" customHeight="1">
      <c r="A430" s="552"/>
      <c r="B430" s="829"/>
      <c r="C430" s="1875" t="s">
        <v>713</v>
      </c>
      <c r="D430" s="1876" t="s">
        <v>635</v>
      </c>
      <c r="E430" s="1877">
        <f t="shared" si="57"/>
        <v>28992</v>
      </c>
      <c r="F430" s="523">
        <f t="shared" si="56"/>
        <v>28992</v>
      </c>
      <c r="G430" s="1878"/>
      <c r="H430" s="1878"/>
      <c r="I430" s="1878"/>
      <c r="J430" s="1878"/>
      <c r="K430" s="1878"/>
      <c r="L430" s="1878"/>
      <c r="M430" s="639"/>
      <c r="N430" s="1879"/>
      <c r="O430" s="1879"/>
      <c r="P430" s="1879"/>
      <c r="Q430" s="1394"/>
      <c r="R430" s="1879"/>
      <c r="S430" s="1879"/>
      <c r="T430" s="1879"/>
      <c r="U430" s="1879"/>
      <c r="V430" s="1879"/>
      <c r="W430" s="1879"/>
      <c r="X430" s="1879"/>
      <c r="Y430" s="1879"/>
      <c r="Z430" s="1879"/>
      <c r="AA430" s="1879"/>
      <c r="AB430" s="1879"/>
      <c r="AC430" s="1879"/>
      <c r="AD430" s="1879"/>
      <c r="AE430" s="1879">
        <v>28992</v>
      </c>
      <c r="AF430" s="1394"/>
      <c r="AG430" s="1880"/>
      <c r="AH430" s="1880"/>
      <c r="AI430" s="1880"/>
      <c r="AJ430" s="1880"/>
      <c r="AK430" s="1880"/>
      <c r="AL430" s="1880"/>
    </row>
    <row r="431" spans="1:38" ht="17.25" customHeight="1">
      <c r="A431" s="552"/>
      <c r="B431" s="829"/>
      <c r="C431" s="1881" t="s">
        <v>673</v>
      </c>
      <c r="D431" s="1882" t="s">
        <v>635</v>
      </c>
      <c r="E431" s="1883">
        <f t="shared" si="57"/>
        <v>15034</v>
      </c>
      <c r="F431" s="523">
        <f t="shared" si="56"/>
        <v>15034</v>
      </c>
      <c r="G431" s="1884"/>
      <c r="H431" s="1884"/>
      <c r="I431" s="1884"/>
      <c r="J431" s="1884"/>
      <c r="K431" s="1884"/>
      <c r="L431" s="1884"/>
      <c r="M431" s="639"/>
      <c r="N431" s="1885"/>
      <c r="O431" s="1885"/>
      <c r="P431" s="1885"/>
      <c r="Q431" s="1394"/>
      <c r="R431" s="1885"/>
      <c r="S431" s="1885"/>
      <c r="T431" s="1885"/>
      <c r="U431" s="1885"/>
      <c r="V431" s="1885"/>
      <c r="W431" s="1885"/>
      <c r="X431" s="1885"/>
      <c r="Y431" s="1885"/>
      <c r="Z431" s="1885"/>
      <c r="AA431" s="1885"/>
      <c r="AB431" s="1885"/>
      <c r="AC431" s="1885"/>
      <c r="AD431" s="1885"/>
      <c r="AE431" s="1885">
        <v>15034</v>
      </c>
      <c r="AF431" s="1394"/>
      <c r="AG431" s="1886"/>
      <c r="AH431" s="1886"/>
      <c r="AI431" s="1886"/>
      <c r="AJ431" s="1886"/>
      <c r="AK431" s="1886"/>
      <c r="AL431" s="1886"/>
    </row>
    <row r="432" spans="1:38" ht="12.75" customHeight="1" thickBot="1">
      <c r="A432" s="897"/>
      <c r="B432" s="1259"/>
      <c r="C432" s="1887"/>
      <c r="D432" s="1888"/>
      <c r="E432" s="1889"/>
      <c r="F432" s="523">
        <f t="shared" si="56"/>
        <v>0</v>
      </c>
      <c r="G432" s="1890"/>
      <c r="H432" s="1890"/>
      <c r="I432" s="1890"/>
      <c r="J432" s="1890"/>
      <c r="K432" s="1890"/>
      <c r="L432" s="1890"/>
      <c r="M432" s="639"/>
      <c r="N432" s="1891"/>
      <c r="O432" s="1891"/>
      <c r="P432" s="1891"/>
      <c r="Q432" s="1394"/>
      <c r="R432" s="1891"/>
      <c r="S432" s="1891"/>
      <c r="T432" s="1891"/>
      <c r="U432" s="1891"/>
      <c r="V432" s="1891"/>
      <c r="W432" s="1891"/>
      <c r="X432" s="1891"/>
      <c r="Y432" s="1891"/>
      <c r="Z432" s="1891"/>
      <c r="AA432" s="1891"/>
      <c r="AB432" s="1891"/>
      <c r="AC432" s="1891"/>
      <c r="AD432" s="1891"/>
      <c r="AE432" s="1891"/>
      <c r="AF432" s="1394"/>
      <c r="AG432" s="1892"/>
      <c r="AH432" s="1892"/>
      <c r="AI432" s="1892"/>
      <c r="AJ432" s="1892"/>
      <c r="AK432" s="1892"/>
      <c r="AL432" s="1892"/>
    </row>
    <row r="433" spans="1:38" ht="15.75" customHeight="1">
      <c r="A433" s="552"/>
      <c r="B433" s="829"/>
      <c r="C433" s="6624" t="s">
        <v>639</v>
      </c>
      <c r="D433" s="6624"/>
      <c r="E433" s="677">
        <f>SUM(E434)</f>
        <v>382900</v>
      </c>
      <c r="F433" s="523">
        <f t="shared" si="56"/>
        <v>0</v>
      </c>
      <c r="G433" s="1890"/>
      <c r="H433" s="1890"/>
      <c r="I433" s="1890"/>
      <c r="J433" s="1890"/>
      <c r="K433" s="1890"/>
      <c r="L433" s="1890"/>
      <c r="M433" s="639"/>
      <c r="N433" s="1891"/>
      <c r="O433" s="1891"/>
      <c r="P433" s="1891"/>
      <c r="Q433" s="1394"/>
      <c r="R433" s="1891"/>
      <c r="S433" s="1891"/>
      <c r="T433" s="1891"/>
      <c r="U433" s="1891"/>
      <c r="V433" s="1891"/>
      <c r="W433" s="1891"/>
      <c r="X433" s="1891"/>
      <c r="Y433" s="1891"/>
      <c r="Z433" s="1891"/>
      <c r="AA433" s="1891"/>
      <c r="AB433" s="1891"/>
      <c r="AC433" s="1891"/>
      <c r="AD433" s="1891"/>
      <c r="AE433" s="1891"/>
      <c r="AF433" s="1394"/>
      <c r="AG433" s="1892"/>
      <c r="AH433" s="1892"/>
      <c r="AI433" s="1892"/>
      <c r="AJ433" s="1892"/>
      <c r="AK433" s="1892"/>
      <c r="AL433" s="1892"/>
    </row>
    <row r="434" spans="1:38" ht="15.75" customHeight="1">
      <c r="A434" s="552"/>
      <c r="B434" s="829"/>
      <c r="C434" s="6611" t="s">
        <v>640</v>
      </c>
      <c r="D434" s="6611"/>
      <c r="E434" s="1893">
        <f>SUM(E435:E437)</f>
        <v>382900</v>
      </c>
      <c r="F434" s="523">
        <f t="shared" si="56"/>
        <v>0</v>
      </c>
      <c r="G434" s="1894"/>
      <c r="H434" s="1894"/>
      <c r="I434" s="1894"/>
      <c r="J434" s="1894"/>
      <c r="K434" s="1894"/>
      <c r="L434" s="1894"/>
      <c r="M434" s="639"/>
      <c r="N434" s="1895"/>
      <c r="O434" s="1895"/>
      <c r="P434" s="1895"/>
      <c r="Q434" s="1394"/>
      <c r="R434" s="1895"/>
      <c r="S434" s="1895"/>
      <c r="T434" s="1895"/>
      <c r="U434" s="1895"/>
      <c r="V434" s="1895"/>
      <c r="W434" s="1895"/>
      <c r="X434" s="1895"/>
      <c r="Y434" s="1895"/>
      <c r="Z434" s="1895"/>
      <c r="AA434" s="1895"/>
      <c r="AB434" s="1895"/>
      <c r="AC434" s="1895"/>
      <c r="AD434" s="1895"/>
      <c r="AE434" s="1895"/>
      <c r="AF434" s="1394"/>
      <c r="AG434" s="1896"/>
      <c r="AH434" s="1896"/>
      <c r="AI434" s="1896"/>
      <c r="AJ434" s="1896"/>
      <c r="AK434" s="1896"/>
      <c r="AL434" s="1896"/>
    </row>
    <row r="435" spans="1:38" ht="15.75" customHeight="1">
      <c r="A435" s="552"/>
      <c r="B435" s="829"/>
      <c r="C435" s="1897" t="s">
        <v>641</v>
      </c>
      <c r="D435" s="1898" t="s">
        <v>642</v>
      </c>
      <c r="E435" s="1899">
        <f>F435</f>
        <v>100000</v>
      </c>
      <c r="F435" s="523">
        <f t="shared" si="56"/>
        <v>100000</v>
      </c>
      <c r="G435" s="1900"/>
      <c r="H435" s="1900"/>
      <c r="I435" s="1900"/>
      <c r="J435" s="1900"/>
      <c r="K435" s="1900"/>
      <c r="L435" s="1900"/>
      <c r="M435" s="639"/>
      <c r="N435" s="1901"/>
      <c r="O435" s="1901"/>
      <c r="P435" s="1901"/>
      <c r="Q435" s="1394"/>
      <c r="R435" s="1901"/>
      <c r="S435" s="1901"/>
      <c r="T435" s="1901"/>
      <c r="U435" s="1901"/>
      <c r="V435" s="1901"/>
      <c r="W435" s="1901"/>
      <c r="X435" s="1901"/>
      <c r="Y435" s="1901"/>
      <c r="Z435" s="1901"/>
      <c r="AA435" s="1901"/>
      <c r="AB435" s="1901"/>
      <c r="AC435" s="1901"/>
      <c r="AD435" s="1901"/>
      <c r="AE435" s="1901">
        <v>100000</v>
      </c>
      <c r="AF435" s="1394"/>
      <c r="AG435" s="1902"/>
      <c r="AH435" s="1902"/>
      <c r="AI435" s="1902"/>
      <c r="AJ435" s="1902"/>
      <c r="AK435" s="1902"/>
      <c r="AL435" s="1902"/>
    </row>
    <row r="436" spans="1:38" ht="16.5" customHeight="1">
      <c r="A436" s="552"/>
      <c r="B436" s="829"/>
      <c r="C436" s="1903" t="s">
        <v>739</v>
      </c>
      <c r="D436" s="1904" t="s">
        <v>644</v>
      </c>
      <c r="E436" s="1905">
        <f t="shared" ref="E436:E437" si="58">F436</f>
        <v>186300</v>
      </c>
      <c r="F436" s="523">
        <f t="shared" si="56"/>
        <v>186300</v>
      </c>
      <c r="G436" s="1906"/>
      <c r="H436" s="1906"/>
      <c r="I436" s="1906"/>
      <c r="J436" s="1906"/>
      <c r="K436" s="1906"/>
      <c r="L436" s="1906"/>
      <c r="M436" s="639"/>
      <c r="N436" s="1907"/>
      <c r="O436" s="1907"/>
      <c r="P436" s="1907"/>
      <c r="Q436" s="1394"/>
      <c r="R436" s="1907"/>
      <c r="S436" s="1907"/>
      <c r="T436" s="1907"/>
      <c r="U436" s="1907"/>
      <c r="V436" s="1907"/>
      <c r="W436" s="1907"/>
      <c r="X436" s="1907"/>
      <c r="Y436" s="1907"/>
      <c r="Z436" s="1907"/>
      <c r="AA436" s="1907"/>
      <c r="AB436" s="1907"/>
      <c r="AC436" s="1907"/>
      <c r="AD436" s="1907"/>
      <c r="AE436" s="1907">
        <v>186300</v>
      </c>
      <c r="AF436" s="1394"/>
      <c r="AG436" s="1908"/>
      <c r="AH436" s="1908"/>
      <c r="AI436" s="1908"/>
      <c r="AJ436" s="1908"/>
      <c r="AK436" s="1908"/>
      <c r="AL436" s="1908"/>
    </row>
    <row r="437" spans="1:38" ht="16.5" customHeight="1">
      <c r="A437" s="552"/>
      <c r="B437" s="829"/>
      <c r="C437" s="1909" t="s">
        <v>740</v>
      </c>
      <c r="D437" s="1910" t="s">
        <v>644</v>
      </c>
      <c r="E437" s="1911">
        <f t="shared" si="58"/>
        <v>96600</v>
      </c>
      <c r="F437" s="523">
        <f t="shared" si="56"/>
        <v>96600</v>
      </c>
      <c r="G437" s="1912"/>
      <c r="H437" s="1912"/>
      <c r="I437" s="1912"/>
      <c r="J437" s="1912"/>
      <c r="K437" s="1912"/>
      <c r="L437" s="1912"/>
      <c r="M437" s="639"/>
      <c r="N437" s="1913"/>
      <c r="O437" s="1913"/>
      <c r="P437" s="1913"/>
      <c r="Q437" s="1394"/>
      <c r="R437" s="1913"/>
      <c r="S437" s="1913"/>
      <c r="T437" s="1913"/>
      <c r="U437" s="1913"/>
      <c r="V437" s="1913"/>
      <c r="W437" s="1913"/>
      <c r="X437" s="1913"/>
      <c r="Y437" s="1913"/>
      <c r="Z437" s="1913"/>
      <c r="AA437" s="1913"/>
      <c r="AB437" s="1913"/>
      <c r="AC437" s="1913"/>
      <c r="AD437" s="1913"/>
      <c r="AE437" s="1913">
        <v>96600</v>
      </c>
      <c r="AF437" s="1394"/>
      <c r="AG437" s="1914"/>
      <c r="AH437" s="1914"/>
      <c r="AI437" s="1914"/>
      <c r="AJ437" s="1914"/>
      <c r="AK437" s="1914"/>
      <c r="AL437" s="1914"/>
    </row>
    <row r="438" spans="1:38" ht="13.5" customHeight="1">
      <c r="A438" s="552"/>
      <c r="B438" s="829"/>
      <c r="C438" s="6612"/>
      <c r="D438" s="6613"/>
      <c r="E438" s="1911"/>
      <c r="F438" s="523">
        <f t="shared" si="56"/>
        <v>0</v>
      </c>
      <c r="G438" s="1912"/>
      <c r="H438" s="1912"/>
      <c r="I438" s="1912"/>
      <c r="J438" s="1912"/>
      <c r="K438" s="1912"/>
      <c r="L438" s="1912"/>
      <c r="M438" s="639"/>
      <c r="N438" s="1913"/>
      <c r="O438" s="1913"/>
      <c r="P438" s="1913"/>
      <c r="Q438" s="1394"/>
      <c r="R438" s="1913"/>
      <c r="S438" s="1913"/>
      <c r="T438" s="1913"/>
      <c r="U438" s="1913"/>
      <c r="V438" s="1913"/>
      <c r="W438" s="1913"/>
      <c r="X438" s="1913"/>
      <c r="Y438" s="1913"/>
      <c r="Z438" s="1913"/>
      <c r="AA438" s="1913"/>
      <c r="AB438" s="1913"/>
      <c r="AC438" s="1913"/>
      <c r="AD438" s="1913"/>
      <c r="AE438" s="1913"/>
      <c r="AF438" s="1394"/>
      <c r="AG438" s="1914"/>
      <c r="AH438" s="1914"/>
      <c r="AI438" s="1914"/>
      <c r="AJ438" s="1914"/>
      <c r="AK438" s="1914"/>
      <c r="AL438" s="1914"/>
    </row>
    <row r="439" spans="1:38" ht="16.5" customHeight="1">
      <c r="A439" s="552"/>
      <c r="B439" s="829"/>
      <c r="C439" s="6614" t="s">
        <v>717</v>
      </c>
      <c r="D439" s="6615"/>
      <c r="E439" s="1915">
        <f>SUM(E440:E441)</f>
        <v>282900</v>
      </c>
      <c r="F439" s="523">
        <f t="shared" si="56"/>
        <v>0</v>
      </c>
      <c r="G439" s="1912"/>
      <c r="H439" s="1912"/>
      <c r="I439" s="1912"/>
      <c r="J439" s="1912"/>
      <c r="K439" s="1912"/>
      <c r="L439" s="1912"/>
      <c r="M439" s="639"/>
      <c r="N439" s="1913"/>
      <c r="O439" s="1913"/>
      <c r="P439" s="1913"/>
      <c r="Q439" s="1394"/>
      <c r="R439" s="1913"/>
      <c r="S439" s="1913"/>
      <c r="T439" s="1913"/>
      <c r="U439" s="1913"/>
      <c r="V439" s="1913"/>
      <c r="W439" s="1913"/>
      <c r="X439" s="1913"/>
      <c r="Y439" s="1913"/>
      <c r="Z439" s="1913"/>
      <c r="AA439" s="1913"/>
      <c r="AB439" s="1913"/>
      <c r="AC439" s="1913"/>
      <c r="AD439" s="1913"/>
      <c r="AE439" s="1913"/>
      <c r="AF439" s="1394"/>
      <c r="AG439" s="1914"/>
      <c r="AH439" s="1914"/>
      <c r="AI439" s="1914"/>
      <c r="AJ439" s="1914"/>
      <c r="AK439" s="1914"/>
      <c r="AL439" s="1914"/>
    </row>
    <row r="440" spans="1:38" ht="15.75" customHeight="1">
      <c r="A440" s="552"/>
      <c r="B440" s="829"/>
      <c r="C440" s="1916" t="s">
        <v>739</v>
      </c>
      <c r="D440" s="1917" t="s">
        <v>644</v>
      </c>
      <c r="E440" s="1915">
        <f t="shared" ref="E440:E441" si="59">F440</f>
        <v>186300</v>
      </c>
      <c r="F440" s="523">
        <f t="shared" si="56"/>
        <v>186300</v>
      </c>
      <c r="G440" s="1912"/>
      <c r="H440" s="1912"/>
      <c r="I440" s="1912"/>
      <c r="J440" s="1912"/>
      <c r="K440" s="1912"/>
      <c r="L440" s="1912"/>
      <c r="M440" s="1918"/>
      <c r="N440" s="1913"/>
      <c r="O440" s="1913"/>
      <c r="P440" s="1913"/>
      <c r="Q440" s="1919"/>
      <c r="R440" s="1913"/>
      <c r="S440" s="1913"/>
      <c r="T440" s="1913"/>
      <c r="U440" s="1913"/>
      <c r="V440" s="1913"/>
      <c r="W440" s="1913"/>
      <c r="X440" s="1913"/>
      <c r="Y440" s="1913"/>
      <c r="Z440" s="1913"/>
      <c r="AA440" s="1913"/>
      <c r="AB440" s="1913"/>
      <c r="AC440" s="1913"/>
      <c r="AD440" s="1913"/>
      <c r="AE440" s="1913">
        <v>186300</v>
      </c>
      <c r="AF440" s="1919"/>
      <c r="AG440" s="1914"/>
      <c r="AH440" s="1914"/>
      <c r="AI440" s="1914"/>
      <c r="AJ440" s="1914"/>
      <c r="AK440" s="1914"/>
      <c r="AL440" s="1914"/>
    </row>
    <row r="441" spans="1:38" ht="15.75" customHeight="1" thickBot="1">
      <c r="A441" s="552"/>
      <c r="B441" s="829"/>
      <c r="C441" s="1916" t="s">
        <v>740</v>
      </c>
      <c r="D441" s="1917" t="s">
        <v>644</v>
      </c>
      <c r="E441" s="1915">
        <f t="shared" si="59"/>
        <v>96600</v>
      </c>
      <c r="F441" s="523">
        <f t="shared" si="56"/>
        <v>96600</v>
      </c>
      <c r="G441" s="1912"/>
      <c r="H441" s="1912"/>
      <c r="I441" s="1912"/>
      <c r="J441" s="1912"/>
      <c r="K441" s="1912"/>
      <c r="L441" s="1912"/>
      <c r="M441" s="639"/>
      <c r="N441" s="1913"/>
      <c r="O441" s="1913"/>
      <c r="P441" s="1913"/>
      <c r="Q441" s="1394"/>
      <c r="R441" s="1913"/>
      <c r="S441" s="1913"/>
      <c r="T441" s="1913"/>
      <c r="U441" s="1913"/>
      <c r="V441" s="1913"/>
      <c r="W441" s="1913"/>
      <c r="X441" s="1913"/>
      <c r="Y441" s="1913"/>
      <c r="Z441" s="1913"/>
      <c r="AA441" s="1913"/>
      <c r="AB441" s="1913"/>
      <c r="AC441" s="1913"/>
      <c r="AD441" s="1913"/>
      <c r="AE441" s="1913">
        <v>96600</v>
      </c>
      <c r="AF441" s="1394"/>
      <c r="AG441" s="1914"/>
      <c r="AH441" s="1914"/>
      <c r="AI441" s="1914"/>
      <c r="AJ441" s="1914"/>
      <c r="AK441" s="1914"/>
      <c r="AL441" s="1914"/>
    </row>
    <row r="442" spans="1:38" ht="16.5" customHeight="1" thickBot="1">
      <c r="A442" s="546" t="s">
        <v>358</v>
      </c>
      <c r="B442" s="547"/>
      <c r="C442" s="548"/>
      <c r="D442" s="549" t="s">
        <v>761</v>
      </c>
      <c r="E442" s="1920">
        <f>SUM(E443,E452)</f>
        <v>4098200</v>
      </c>
      <c r="F442" s="523">
        <f t="shared" si="56"/>
        <v>0</v>
      </c>
      <c r="G442" s="1890"/>
      <c r="H442" s="1890"/>
      <c r="I442" s="1890"/>
      <c r="J442" s="1890"/>
      <c r="K442" s="1890"/>
      <c r="L442" s="1890"/>
      <c r="M442" s="639"/>
      <c r="N442" s="1891"/>
      <c r="O442" s="1891"/>
      <c r="P442" s="1891"/>
      <c r="Q442" s="1394"/>
      <c r="R442" s="1891"/>
      <c r="S442" s="1891"/>
      <c r="T442" s="1891"/>
      <c r="U442" s="1891"/>
      <c r="V442" s="1891"/>
      <c r="W442" s="1891"/>
      <c r="X442" s="1891"/>
      <c r="Y442" s="1891"/>
      <c r="Z442" s="1891"/>
      <c r="AA442" s="1891"/>
      <c r="AB442" s="1891"/>
      <c r="AC442" s="1891"/>
      <c r="AD442" s="1891"/>
      <c r="AE442" s="1891"/>
      <c r="AF442" s="1394"/>
      <c r="AG442" s="1892"/>
      <c r="AH442" s="1892"/>
      <c r="AI442" s="1892"/>
      <c r="AJ442" s="1892"/>
      <c r="AK442" s="1892"/>
      <c r="AL442" s="1892"/>
    </row>
    <row r="443" spans="1:38" ht="20.25" customHeight="1" thickBot="1">
      <c r="A443" s="1921"/>
      <c r="B443" s="1922" t="s">
        <v>762</v>
      </c>
      <c r="C443" s="1583"/>
      <c r="D443" s="1584" t="s">
        <v>763</v>
      </c>
      <c r="E443" s="1585">
        <f>SUM(E444)</f>
        <v>1454200</v>
      </c>
      <c r="F443" s="523">
        <f t="shared" si="56"/>
        <v>0</v>
      </c>
      <c r="G443" s="1890"/>
      <c r="H443" s="1890"/>
      <c r="I443" s="1890"/>
      <c r="J443" s="1890"/>
      <c r="K443" s="1890"/>
      <c r="L443" s="1890"/>
      <c r="M443" s="639"/>
      <c r="N443" s="1891"/>
      <c r="O443" s="1891"/>
      <c r="P443" s="1891"/>
      <c r="Q443" s="1394"/>
      <c r="R443" s="1891"/>
      <c r="S443" s="1891"/>
      <c r="T443" s="1891"/>
      <c r="U443" s="1891"/>
      <c r="V443" s="1891"/>
      <c r="W443" s="1891"/>
      <c r="X443" s="1891"/>
      <c r="Y443" s="1891"/>
      <c r="Z443" s="1891"/>
      <c r="AA443" s="1891"/>
      <c r="AB443" s="1891"/>
      <c r="AC443" s="1891"/>
      <c r="AD443" s="1891"/>
      <c r="AE443" s="1891"/>
      <c r="AF443" s="1394"/>
      <c r="AG443" s="1892"/>
      <c r="AH443" s="1892"/>
      <c r="AI443" s="1892"/>
      <c r="AJ443" s="1892"/>
      <c r="AK443" s="1892"/>
      <c r="AL443" s="1892"/>
    </row>
    <row r="444" spans="1:38" ht="18.75" customHeight="1">
      <c r="A444" s="1923"/>
      <c r="B444" s="1924"/>
      <c r="C444" s="6512" t="s">
        <v>582</v>
      </c>
      <c r="D444" s="6512"/>
      <c r="E444" s="744">
        <f>SUM(E445,E449)</f>
        <v>1454200</v>
      </c>
      <c r="F444" s="523">
        <f t="shared" si="56"/>
        <v>0</v>
      </c>
      <c r="G444" s="1890"/>
      <c r="H444" s="1890"/>
      <c r="I444" s="1890"/>
      <c r="J444" s="1890"/>
      <c r="K444" s="1890"/>
      <c r="L444" s="1890"/>
      <c r="M444" s="639"/>
      <c r="N444" s="1891"/>
      <c r="O444" s="1891"/>
      <c r="P444" s="1891"/>
      <c r="Q444" s="1394"/>
      <c r="R444" s="1891"/>
      <c r="S444" s="1891"/>
      <c r="T444" s="1891"/>
      <c r="U444" s="1891"/>
      <c r="V444" s="1891"/>
      <c r="W444" s="1891"/>
      <c r="X444" s="1891"/>
      <c r="Y444" s="1891"/>
      <c r="Z444" s="1891"/>
      <c r="AA444" s="1891"/>
      <c r="AB444" s="1891"/>
      <c r="AC444" s="1891"/>
      <c r="AD444" s="1891"/>
      <c r="AE444" s="1891"/>
      <c r="AF444" s="1394"/>
      <c r="AG444" s="1892"/>
      <c r="AH444" s="1892"/>
      <c r="AI444" s="1892"/>
      <c r="AJ444" s="1892"/>
      <c r="AK444" s="1892"/>
      <c r="AL444" s="1892"/>
    </row>
    <row r="445" spans="1:38" ht="18" customHeight="1">
      <c r="A445" s="1925"/>
      <c r="B445" s="1926"/>
      <c r="C445" s="6616" t="s">
        <v>583</v>
      </c>
      <c r="D445" s="6616"/>
      <c r="E445" s="685">
        <f>SUM(E446)</f>
        <v>16700</v>
      </c>
      <c r="F445" s="523">
        <f t="shared" si="56"/>
        <v>0</v>
      </c>
      <c r="G445" s="1890"/>
      <c r="H445" s="1890"/>
      <c r="I445" s="1890"/>
      <c r="J445" s="1890"/>
      <c r="K445" s="1890"/>
      <c r="L445" s="1890"/>
      <c r="M445" s="639"/>
      <c r="N445" s="1891"/>
      <c r="O445" s="1891"/>
      <c r="P445" s="1891"/>
      <c r="Q445" s="1394"/>
      <c r="R445" s="1891"/>
      <c r="S445" s="1891"/>
      <c r="T445" s="1891"/>
      <c r="U445" s="1891"/>
      <c r="V445" s="1891"/>
      <c r="W445" s="1891"/>
      <c r="X445" s="1891"/>
      <c r="Y445" s="1891"/>
      <c r="Z445" s="1891"/>
      <c r="AA445" s="1891"/>
      <c r="AB445" s="1891"/>
      <c r="AC445" s="1891"/>
      <c r="AD445" s="1891"/>
      <c r="AE445" s="1891"/>
      <c r="AF445" s="1394"/>
      <c r="AG445" s="1892"/>
      <c r="AH445" s="1892"/>
      <c r="AI445" s="1892"/>
      <c r="AJ445" s="1892"/>
      <c r="AK445" s="1892"/>
      <c r="AL445" s="1892"/>
    </row>
    <row r="446" spans="1:38" ht="20.25" customHeight="1">
      <c r="A446" s="1925"/>
      <c r="B446" s="1926"/>
      <c r="C446" s="6617" t="s">
        <v>597</v>
      </c>
      <c r="D446" s="6617"/>
      <c r="E446" s="867">
        <f>SUM(E447:E447)</f>
        <v>16700</v>
      </c>
      <c r="F446" s="523">
        <f t="shared" si="56"/>
        <v>0</v>
      </c>
      <c r="G446" s="1890"/>
      <c r="H446" s="1890"/>
      <c r="I446" s="1890"/>
      <c r="J446" s="1890"/>
      <c r="K446" s="1890"/>
      <c r="L446" s="1890"/>
      <c r="M446" s="1927"/>
      <c r="N446" s="1895"/>
      <c r="O446" s="1895"/>
      <c r="P446" s="1895"/>
      <c r="Q446" s="1928"/>
      <c r="R446" s="1895"/>
      <c r="S446" s="1895"/>
      <c r="T446" s="1895"/>
      <c r="U446" s="1895"/>
      <c r="V446" s="1895"/>
      <c r="W446" s="1895"/>
      <c r="X446" s="1895"/>
      <c r="Y446" s="1895"/>
      <c r="Z446" s="1895"/>
      <c r="AA446" s="1895"/>
      <c r="AB446" s="1895"/>
      <c r="AC446" s="1895"/>
      <c r="AD446" s="1895"/>
      <c r="AE446" s="1895"/>
      <c r="AF446" s="1928"/>
      <c r="AG446" s="1896"/>
      <c r="AH446" s="1896"/>
      <c r="AI446" s="1896"/>
      <c r="AJ446" s="1896"/>
      <c r="AK446" s="1896"/>
      <c r="AL446" s="1896"/>
    </row>
    <row r="447" spans="1:38" ht="18" customHeight="1">
      <c r="A447" s="1925"/>
      <c r="B447" s="1926"/>
      <c r="C447" s="1929" t="s">
        <v>610</v>
      </c>
      <c r="D447" s="1930" t="s">
        <v>611</v>
      </c>
      <c r="E447" s="1911">
        <f>F447</f>
        <v>16700</v>
      </c>
      <c r="F447" s="523">
        <f t="shared" si="56"/>
        <v>16700</v>
      </c>
      <c r="G447" s="1912"/>
      <c r="H447" s="1912"/>
      <c r="I447" s="1912"/>
      <c r="J447" s="1912"/>
      <c r="K447" s="1912"/>
      <c r="L447" s="1912"/>
      <c r="M447" s="639"/>
      <c r="N447" s="1913"/>
      <c r="O447" s="1913"/>
      <c r="P447" s="1913"/>
      <c r="Q447" s="1394"/>
      <c r="R447" s="1913"/>
      <c r="S447" s="1913"/>
      <c r="T447" s="1913"/>
      <c r="U447" s="1913"/>
      <c r="V447" s="1913"/>
      <c r="W447" s="1913"/>
      <c r="X447" s="1913"/>
      <c r="Y447" s="1913"/>
      <c r="Z447" s="1913"/>
      <c r="AA447" s="1913">
        <v>16700</v>
      </c>
      <c r="AB447" s="1913"/>
      <c r="AC447" s="1913"/>
      <c r="AD447" s="1913"/>
      <c r="AE447" s="1913"/>
      <c r="AF447" s="1394"/>
      <c r="AG447" s="1914"/>
      <c r="AH447" s="1914"/>
      <c r="AI447" s="1914"/>
      <c r="AJ447" s="1914"/>
      <c r="AK447" s="1914"/>
      <c r="AL447" s="1914"/>
    </row>
    <row r="448" spans="1:38" ht="18" customHeight="1">
      <c r="A448" s="1925"/>
      <c r="B448" s="1926"/>
      <c r="C448" s="6628"/>
      <c r="D448" s="6497"/>
      <c r="E448" s="1911"/>
      <c r="F448" s="523">
        <f t="shared" si="56"/>
        <v>0</v>
      </c>
      <c r="G448" s="1912"/>
      <c r="H448" s="1912"/>
      <c r="I448" s="1912"/>
      <c r="J448" s="1912"/>
      <c r="K448" s="1912"/>
      <c r="L448" s="1912"/>
      <c r="M448" s="639"/>
      <c r="N448" s="1913"/>
      <c r="O448" s="1913"/>
      <c r="P448" s="1913"/>
      <c r="Q448" s="1394"/>
      <c r="R448" s="1913"/>
      <c r="S448" s="1913"/>
      <c r="T448" s="1913"/>
      <c r="U448" s="1913"/>
      <c r="V448" s="1913"/>
      <c r="W448" s="1913"/>
      <c r="X448" s="1913"/>
      <c r="Y448" s="1913"/>
      <c r="Z448" s="1913"/>
      <c r="AA448" s="1913"/>
      <c r="AB448" s="1913"/>
      <c r="AC448" s="1913"/>
      <c r="AD448" s="1913"/>
      <c r="AE448" s="1913"/>
      <c r="AF448" s="1394"/>
      <c r="AG448" s="1914"/>
      <c r="AH448" s="1914"/>
      <c r="AI448" s="1914"/>
      <c r="AJ448" s="1914"/>
      <c r="AK448" s="1914"/>
      <c r="AL448" s="1914"/>
    </row>
    <row r="449" spans="1:38" ht="18" customHeight="1">
      <c r="A449" s="1925"/>
      <c r="B449" s="1926"/>
      <c r="C449" s="6629" t="s">
        <v>636</v>
      </c>
      <c r="D449" s="6630"/>
      <c r="E449" s="685">
        <f>SUM(E450:E451)</f>
        <v>1437500</v>
      </c>
      <c r="F449" s="523">
        <f t="shared" si="56"/>
        <v>0</v>
      </c>
      <c r="G449" s="1912"/>
      <c r="H449" s="1912"/>
      <c r="I449" s="1912"/>
      <c r="J449" s="1912"/>
      <c r="K449" s="1912"/>
      <c r="L449" s="1912"/>
      <c r="M449" s="639"/>
      <c r="N449" s="1913"/>
      <c r="O449" s="1913"/>
      <c r="P449" s="1913"/>
      <c r="Q449" s="1394"/>
      <c r="R449" s="1913"/>
      <c r="S449" s="1913"/>
      <c r="T449" s="1913"/>
      <c r="U449" s="1913"/>
      <c r="V449" s="1913"/>
      <c r="W449" s="1913"/>
      <c r="X449" s="1913"/>
      <c r="Y449" s="1913"/>
      <c r="Z449" s="1913"/>
      <c r="AA449" s="1913"/>
      <c r="AB449" s="1913"/>
      <c r="AC449" s="1913"/>
      <c r="AD449" s="1913"/>
      <c r="AE449" s="1913"/>
      <c r="AF449" s="1394"/>
      <c r="AG449" s="1914"/>
      <c r="AH449" s="1914"/>
      <c r="AI449" s="1914"/>
      <c r="AJ449" s="1914"/>
      <c r="AK449" s="1914"/>
      <c r="AL449" s="1914"/>
    </row>
    <row r="450" spans="1:38" ht="18" customHeight="1">
      <c r="A450" s="1925"/>
      <c r="B450" s="1926"/>
      <c r="C450" s="1493" t="s">
        <v>764</v>
      </c>
      <c r="D450" s="1931" t="s">
        <v>765</v>
      </c>
      <c r="E450" s="915">
        <f>F450</f>
        <v>1035000</v>
      </c>
      <c r="F450" s="523">
        <f t="shared" si="56"/>
        <v>1035000</v>
      </c>
      <c r="G450" s="1912"/>
      <c r="H450" s="1912"/>
      <c r="I450" s="1912"/>
      <c r="J450" s="1912"/>
      <c r="K450" s="1912"/>
      <c r="L450" s="1912"/>
      <c r="M450" s="639"/>
      <c r="N450" s="1913"/>
      <c r="O450" s="1913"/>
      <c r="P450" s="1913"/>
      <c r="Q450" s="1394"/>
      <c r="R450" s="1913"/>
      <c r="S450" s="1913"/>
      <c r="T450" s="1913"/>
      <c r="U450" s="1913"/>
      <c r="V450" s="1913"/>
      <c r="W450" s="1913"/>
      <c r="X450" s="1913"/>
      <c r="Y450" s="1913"/>
      <c r="Z450" s="1913"/>
      <c r="AA450" s="1913">
        <v>1035000</v>
      </c>
      <c r="AB450" s="1913"/>
      <c r="AC450" s="1913"/>
      <c r="AD450" s="1913"/>
      <c r="AE450" s="1913"/>
      <c r="AF450" s="1394"/>
      <c r="AG450" s="1914"/>
      <c r="AH450" s="1914"/>
      <c r="AI450" s="1914"/>
      <c r="AJ450" s="1914"/>
      <c r="AK450" s="1914"/>
      <c r="AL450" s="1914"/>
    </row>
    <row r="451" spans="1:38" ht="20.25" customHeight="1" thickBot="1">
      <c r="A451" s="1923"/>
      <c r="B451" s="1932"/>
      <c r="C451" s="1933" t="s">
        <v>766</v>
      </c>
      <c r="D451" s="1934" t="s">
        <v>767</v>
      </c>
      <c r="E451" s="671">
        <f>F451</f>
        <v>402500</v>
      </c>
      <c r="F451" s="523">
        <f t="shared" si="56"/>
        <v>402500</v>
      </c>
      <c r="G451" s="1912"/>
      <c r="H451" s="1912"/>
      <c r="I451" s="1912"/>
      <c r="J451" s="1912"/>
      <c r="K451" s="1912"/>
      <c r="L451" s="1912"/>
      <c r="M451" s="639"/>
      <c r="N451" s="1913"/>
      <c r="O451" s="1913"/>
      <c r="P451" s="1913"/>
      <c r="Q451" s="1394"/>
      <c r="R451" s="1913"/>
      <c r="S451" s="1913"/>
      <c r="T451" s="1913"/>
      <c r="U451" s="1913"/>
      <c r="V451" s="1913"/>
      <c r="W451" s="1913"/>
      <c r="X451" s="1913"/>
      <c r="Y451" s="1913"/>
      <c r="Z451" s="1913"/>
      <c r="AA451" s="1913">
        <v>402500</v>
      </c>
      <c r="AB451" s="1913"/>
      <c r="AC451" s="1913"/>
      <c r="AD451" s="1913"/>
      <c r="AE451" s="1913"/>
      <c r="AF451" s="1394"/>
      <c r="AG451" s="1914"/>
      <c r="AH451" s="1914"/>
      <c r="AI451" s="1914"/>
      <c r="AJ451" s="1914"/>
      <c r="AK451" s="1914"/>
      <c r="AL451" s="1914"/>
    </row>
    <row r="452" spans="1:38" ht="17.100000000000001" customHeight="1" thickBot="1">
      <c r="A452" s="1935"/>
      <c r="B452" s="672" t="s">
        <v>359</v>
      </c>
      <c r="C452" s="673"/>
      <c r="D452" s="674" t="s">
        <v>30</v>
      </c>
      <c r="E452" s="675">
        <f>SUM(E453,)</f>
        <v>2644000</v>
      </c>
      <c r="F452" s="523">
        <f t="shared" si="56"/>
        <v>0</v>
      </c>
      <c r="G452" s="1912"/>
      <c r="H452" s="1912"/>
      <c r="I452" s="1912"/>
      <c r="J452" s="1912"/>
      <c r="K452" s="1912"/>
      <c r="L452" s="1912"/>
      <c r="M452" s="639"/>
      <c r="N452" s="1913"/>
      <c r="O452" s="1913"/>
      <c r="P452" s="1913"/>
      <c r="Q452" s="1394"/>
      <c r="R452" s="1913"/>
      <c r="S452" s="1913"/>
      <c r="T452" s="1913"/>
      <c r="U452" s="1913"/>
      <c r="V452" s="1913"/>
      <c r="W452" s="1913"/>
      <c r="X452" s="1913"/>
      <c r="Y452" s="1913"/>
      <c r="Z452" s="1913"/>
      <c r="AA452" s="1913"/>
      <c r="AB452" s="1913"/>
      <c r="AC452" s="1913"/>
      <c r="AD452" s="1913"/>
      <c r="AE452" s="1913"/>
      <c r="AF452" s="1394"/>
      <c r="AG452" s="1914"/>
      <c r="AH452" s="1914"/>
      <c r="AI452" s="1914"/>
      <c r="AJ452" s="1914"/>
      <c r="AK452" s="1914"/>
      <c r="AL452" s="1914"/>
    </row>
    <row r="453" spans="1:38" ht="17.100000000000001" customHeight="1">
      <c r="A453" s="552"/>
      <c r="B453" s="6503"/>
      <c r="C453" s="6619" t="s">
        <v>582</v>
      </c>
      <c r="D453" s="6619"/>
      <c r="E453" s="677">
        <f>SUM(E454,E458,E461)</f>
        <v>2644000</v>
      </c>
      <c r="F453" s="523">
        <f t="shared" si="56"/>
        <v>0</v>
      </c>
      <c r="G453" s="1912"/>
      <c r="H453" s="1912"/>
      <c r="I453" s="1912"/>
      <c r="J453" s="1912"/>
      <c r="K453" s="1912"/>
      <c r="L453" s="1912"/>
      <c r="M453" s="639"/>
      <c r="N453" s="1913"/>
      <c r="O453" s="1913"/>
      <c r="P453" s="1913"/>
      <c r="Q453" s="1394"/>
      <c r="R453" s="1913"/>
      <c r="S453" s="1913"/>
      <c r="T453" s="1913"/>
      <c r="U453" s="1913"/>
      <c r="V453" s="1913"/>
      <c r="W453" s="1913"/>
      <c r="X453" s="1913"/>
      <c r="Y453" s="1913"/>
      <c r="Z453" s="1913"/>
      <c r="AA453" s="1913"/>
      <c r="AB453" s="1913"/>
      <c r="AC453" s="1913"/>
      <c r="AD453" s="1913"/>
      <c r="AE453" s="1913"/>
      <c r="AF453" s="1394"/>
      <c r="AG453" s="1914"/>
      <c r="AH453" s="1914"/>
      <c r="AI453" s="1914"/>
      <c r="AJ453" s="1914"/>
      <c r="AK453" s="1914"/>
      <c r="AL453" s="1914"/>
    </row>
    <row r="454" spans="1:38" ht="17.100000000000001" customHeight="1">
      <c r="A454" s="552"/>
      <c r="B454" s="6503"/>
      <c r="C454" s="6631" t="s">
        <v>583</v>
      </c>
      <c r="D454" s="6631"/>
      <c r="E454" s="685">
        <f>SUM(E455)</f>
        <v>209000</v>
      </c>
      <c r="F454" s="523">
        <f t="shared" si="56"/>
        <v>0</v>
      </c>
      <c r="G454" s="1912"/>
      <c r="H454" s="1912"/>
      <c r="I454" s="1912"/>
      <c r="J454" s="1912"/>
      <c r="K454" s="1912"/>
      <c r="L454" s="1912"/>
      <c r="M454" s="1918"/>
      <c r="N454" s="1913"/>
      <c r="O454" s="1913"/>
      <c r="P454" s="1913"/>
      <c r="Q454" s="1919"/>
      <c r="R454" s="1913"/>
      <c r="S454" s="1913"/>
      <c r="T454" s="1913"/>
      <c r="U454" s="1913"/>
      <c r="V454" s="1913"/>
      <c r="W454" s="1913"/>
      <c r="X454" s="1913"/>
      <c r="Y454" s="1913"/>
      <c r="Z454" s="1913"/>
      <c r="AA454" s="1913"/>
      <c r="AB454" s="1913"/>
      <c r="AC454" s="1913"/>
      <c r="AD454" s="1913"/>
      <c r="AE454" s="1913"/>
      <c r="AF454" s="1919"/>
      <c r="AG454" s="1914"/>
      <c r="AH454" s="1914"/>
      <c r="AI454" s="1914"/>
      <c r="AJ454" s="1914"/>
      <c r="AK454" s="1914"/>
      <c r="AL454" s="1914"/>
    </row>
    <row r="455" spans="1:38" ht="17.100000000000001" customHeight="1">
      <c r="A455" s="552"/>
      <c r="B455" s="6503"/>
      <c r="C455" s="6632" t="s">
        <v>597</v>
      </c>
      <c r="D455" s="6632"/>
      <c r="E455" s="867">
        <f>SUM(E456)</f>
        <v>209000</v>
      </c>
      <c r="F455" s="523">
        <f t="shared" si="56"/>
        <v>0</v>
      </c>
      <c r="G455" s="1912"/>
      <c r="H455" s="1912"/>
      <c r="I455" s="1912"/>
      <c r="J455" s="1912"/>
      <c r="K455" s="1912"/>
      <c r="L455" s="1912"/>
      <c r="M455" s="1918"/>
      <c r="N455" s="1913"/>
      <c r="O455" s="1913"/>
      <c r="P455" s="1913"/>
      <c r="Q455" s="1919"/>
      <c r="R455" s="1913"/>
      <c r="S455" s="1913"/>
      <c r="T455" s="1913"/>
      <c r="U455" s="1913"/>
      <c r="V455" s="1913"/>
      <c r="W455" s="1913"/>
      <c r="X455" s="1913"/>
      <c r="Y455" s="1913"/>
      <c r="Z455" s="1913"/>
      <c r="AA455" s="1913"/>
      <c r="AB455" s="1913"/>
      <c r="AC455" s="1913"/>
      <c r="AD455" s="1913"/>
      <c r="AE455" s="1913"/>
      <c r="AF455" s="1919"/>
      <c r="AG455" s="1914"/>
      <c r="AH455" s="1914"/>
      <c r="AI455" s="1914"/>
      <c r="AJ455" s="1914"/>
      <c r="AK455" s="1914"/>
      <c r="AL455" s="1914"/>
    </row>
    <row r="456" spans="1:38" ht="17.100000000000001" customHeight="1">
      <c r="A456" s="552"/>
      <c r="B456" s="6503"/>
      <c r="C456" s="1936" t="s">
        <v>610</v>
      </c>
      <c r="D456" s="1937" t="s">
        <v>611</v>
      </c>
      <c r="E456" s="1938">
        <f>F456</f>
        <v>209000</v>
      </c>
      <c r="F456" s="523">
        <f t="shared" si="56"/>
        <v>209000</v>
      </c>
      <c r="G456" s="1939">
        <v>209000</v>
      </c>
      <c r="H456" s="1939"/>
      <c r="I456" s="1939"/>
      <c r="J456" s="1939"/>
      <c r="K456" s="1939"/>
      <c r="L456" s="1939"/>
      <c r="M456" s="639"/>
      <c r="N456" s="1940"/>
      <c r="O456" s="1940"/>
      <c r="P456" s="1940"/>
      <c r="Q456" s="1394"/>
      <c r="R456" s="1940"/>
      <c r="S456" s="1940"/>
      <c r="T456" s="1940"/>
      <c r="U456" s="1940"/>
      <c r="V456" s="1940"/>
      <c r="W456" s="1940"/>
      <c r="X456" s="1940"/>
      <c r="Y456" s="1940"/>
      <c r="Z456" s="1940"/>
      <c r="AA456" s="1940"/>
      <c r="AB456" s="1940"/>
      <c r="AC456" s="1940"/>
      <c r="AD456" s="1940"/>
      <c r="AE456" s="1940"/>
      <c r="AF456" s="1394"/>
      <c r="AG456" s="1941"/>
      <c r="AH456" s="1941"/>
      <c r="AI456" s="1941"/>
      <c r="AJ456" s="1941"/>
      <c r="AK456" s="1941"/>
      <c r="AL456" s="1941"/>
    </row>
    <row r="457" spans="1:38" ht="17.100000000000001" customHeight="1">
      <c r="A457" s="552"/>
      <c r="B457" s="6503"/>
      <c r="C457" s="1942"/>
      <c r="D457" s="1942"/>
      <c r="E457" s="1938"/>
      <c r="F457" s="523">
        <f t="shared" si="56"/>
        <v>0</v>
      </c>
      <c r="G457" s="1939"/>
      <c r="H457" s="1939"/>
      <c r="I457" s="1939"/>
      <c r="J457" s="1939"/>
      <c r="K457" s="1939"/>
      <c r="L457" s="1939"/>
      <c r="M457" s="639"/>
      <c r="N457" s="1940"/>
      <c r="O457" s="1940"/>
      <c r="P457" s="1940"/>
      <c r="Q457" s="1394"/>
      <c r="R457" s="1940"/>
      <c r="S457" s="1940"/>
      <c r="T457" s="1940"/>
      <c r="U457" s="1940"/>
      <c r="V457" s="1940"/>
      <c r="W457" s="1940"/>
      <c r="X457" s="1940"/>
      <c r="Y457" s="1940"/>
      <c r="Z457" s="1940"/>
      <c r="AA457" s="1940"/>
      <c r="AB457" s="1940"/>
      <c r="AC457" s="1940"/>
      <c r="AD457" s="1940"/>
      <c r="AE457" s="1940"/>
      <c r="AF457" s="1394"/>
      <c r="AG457" s="1941"/>
      <c r="AH457" s="1941"/>
      <c r="AI457" s="1941"/>
      <c r="AJ457" s="1941"/>
      <c r="AK457" s="1941"/>
      <c r="AL457" s="1941"/>
    </row>
    <row r="458" spans="1:38" ht="17.100000000000001" customHeight="1">
      <c r="A458" s="552"/>
      <c r="B458" s="6503"/>
      <c r="C458" s="6633" t="s">
        <v>676</v>
      </c>
      <c r="D458" s="6633"/>
      <c r="E458" s="685">
        <f>SUM(E459:E459)</f>
        <v>60000</v>
      </c>
      <c r="F458" s="523">
        <f t="shared" si="56"/>
        <v>0</v>
      </c>
      <c r="G458" s="1939"/>
      <c r="H458" s="1939"/>
      <c r="I458" s="1939"/>
      <c r="J458" s="1939"/>
      <c r="K458" s="1939"/>
      <c r="L458" s="1939"/>
      <c r="M458" s="1943"/>
      <c r="N458" s="1940"/>
      <c r="O458" s="1940"/>
      <c r="P458" s="1940"/>
      <c r="Q458" s="1944"/>
      <c r="R458" s="1940"/>
      <c r="S458" s="1940"/>
      <c r="T458" s="1940"/>
      <c r="U458" s="1940"/>
      <c r="V458" s="1940"/>
      <c r="W458" s="1940"/>
      <c r="X458" s="1940"/>
      <c r="Y458" s="1940"/>
      <c r="Z458" s="1940"/>
      <c r="AA458" s="1940"/>
      <c r="AB458" s="1940"/>
      <c r="AC458" s="1940"/>
      <c r="AD458" s="1940"/>
      <c r="AE458" s="1940"/>
      <c r="AF458" s="1944"/>
      <c r="AG458" s="1941"/>
      <c r="AH458" s="1941"/>
      <c r="AI458" s="1941"/>
      <c r="AJ458" s="1941"/>
      <c r="AK458" s="1941"/>
      <c r="AL458" s="1941"/>
    </row>
    <row r="459" spans="1:38" ht="55.5" customHeight="1">
      <c r="A459" s="552"/>
      <c r="B459" s="6503"/>
      <c r="C459" s="1945" t="s">
        <v>61</v>
      </c>
      <c r="D459" s="1946" t="s">
        <v>688</v>
      </c>
      <c r="E459" s="1947">
        <f>F459</f>
        <v>60000</v>
      </c>
      <c r="F459" s="523">
        <f t="shared" si="56"/>
        <v>60000</v>
      </c>
      <c r="G459" s="1948"/>
      <c r="H459" s="1948"/>
      <c r="I459" s="1948"/>
      <c r="J459" s="1948"/>
      <c r="K459" s="1948"/>
      <c r="L459" s="1948"/>
      <c r="M459" s="639"/>
      <c r="N459" s="1949"/>
      <c r="O459" s="1949"/>
      <c r="P459" s="1949"/>
      <c r="Q459" s="1394"/>
      <c r="R459" s="1949"/>
      <c r="S459" s="1949"/>
      <c r="T459" s="1949"/>
      <c r="U459" s="1949"/>
      <c r="V459" s="1949"/>
      <c r="W459" s="1949"/>
      <c r="X459" s="1949"/>
      <c r="Y459" s="1949"/>
      <c r="Z459" s="1949"/>
      <c r="AA459" s="1949">
        <v>60000</v>
      </c>
      <c r="AB459" s="1949"/>
      <c r="AC459" s="1949"/>
      <c r="AD459" s="1949"/>
      <c r="AE459" s="1949"/>
      <c r="AF459" s="1394"/>
      <c r="AG459" s="1950"/>
      <c r="AH459" s="1950"/>
      <c r="AI459" s="1950"/>
      <c r="AJ459" s="1950"/>
      <c r="AK459" s="1950"/>
      <c r="AL459" s="1950"/>
    </row>
    <row r="460" spans="1:38" ht="17.100000000000001" customHeight="1">
      <c r="A460" s="552"/>
      <c r="B460" s="6503"/>
      <c r="C460" s="1942"/>
      <c r="D460" s="1942"/>
      <c r="E460" s="1947"/>
      <c r="F460" s="523">
        <f t="shared" si="56"/>
        <v>0</v>
      </c>
      <c r="G460" s="1948"/>
      <c r="H460" s="1948"/>
      <c r="I460" s="1948"/>
      <c r="J460" s="1948"/>
      <c r="K460" s="1948"/>
      <c r="L460" s="1948"/>
      <c r="M460" s="639"/>
      <c r="N460" s="1949"/>
      <c r="O460" s="1949"/>
      <c r="P460" s="1949"/>
      <c r="Q460" s="1394"/>
      <c r="R460" s="1949"/>
      <c r="S460" s="1949"/>
      <c r="T460" s="1949"/>
      <c r="U460" s="1949"/>
      <c r="V460" s="1949"/>
      <c r="W460" s="1949"/>
      <c r="X460" s="1949"/>
      <c r="Y460" s="1949"/>
      <c r="Z460" s="1949"/>
      <c r="AA460" s="1949"/>
      <c r="AB460" s="1949"/>
      <c r="AC460" s="1949"/>
      <c r="AD460" s="1949"/>
      <c r="AE460" s="1949"/>
      <c r="AF460" s="1394"/>
      <c r="AG460" s="1950"/>
      <c r="AH460" s="1950"/>
      <c r="AI460" s="1950"/>
      <c r="AJ460" s="1950"/>
      <c r="AK460" s="1950"/>
      <c r="AL460" s="1950"/>
    </row>
    <row r="461" spans="1:38" ht="17.100000000000001" customHeight="1">
      <c r="A461" s="552"/>
      <c r="B461" s="6503"/>
      <c r="C461" s="6634" t="s">
        <v>646</v>
      </c>
      <c r="D461" s="6634"/>
      <c r="E461" s="1951">
        <f>SUM(E462:E467)</f>
        <v>2375000</v>
      </c>
      <c r="F461" s="523">
        <f t="shared" si="56"/>
        <v>0</v>
      </c>
      <c r="G461" s="1952"/>
      <c r="H461" s="1952"/>
      <c r="I461" s="1952"/>
      <c r="J461" s="1952"/>
      <c r="K461" s="1952"/>
      <c r="L461" s="1952"/>
      <c r="M461" s="639"/>
      <c r="N461" s="1953"/>
      <c r="O461" s="1953"/>
      <c r="P461" s="1953"/>
      <c r="Q461" s="1394"/>
      <c r="R461" s="1953"/>
      <c r="S461" s="1953"/>
      <c r="T461" s="1953"/>
      <c r="U461" s="1953"/>
      <c r="V461" s="1953"/>
      <c r="W461" s="1953"/>
      <c r="X461" s="1953"/>
      <c r="Y461" s="1953"/>
      <c r="Z461" s="1953"/>
      <c r="AA461" s="1953"/>
      <c r="AB461" s="1953"/>
      <c r="AC461" s="1953"/>
      <c r="AD461" s="1953"/>
      <c r="AE461" s="1953"/>
      <c r="AF461" s="1394"/>
      <c r="AG461" s="1954"/>
      <c r="AH461" s="1954"/>
      <c r="AI461" s="1954"/>
      <c r="AJ461" s="1954"/>
      <c r="AK461" s="1954"/>
      <c r="AL461" s="1954"/>
    </row>
    <row r="462" spans="1:38" ht="17.100000000000001" customHeight="1">
      <c r="A462" s="552"/>
      <c r="B462" s="571"/>
      <c r="C462" s="1955" t="s">
        <v>702</v>
      </c>
      <c r="D462" s="1956" t="s">
        <v>601</v>
      </c>
      <c r="E462" s="1957">
        <f t="shared" ref="E462:E467" si="60">F462</f>
        <v>85000</v>
      </c>
      <c r="F462" s="523">
        <f t="shared" si="56"/>
        <v>85000</v>
      </c>
      <c r="G462" s="1958"/>
      <c r="H462" s="1958"/>
      <c r="I462" s="1958"/>
      <c r="J462" s="1958">
        <v>85000</v>
      </c>
      <c r="K462" s="1958"/>
      <c r="L462" s="1958"/>
      <c r="M462" s="639"/>
      <c r="N462" s="1959"/>
      <c r="O462" s="1959"/>
      <c r="P462" s="1959"/>
      <c r="Q462" s="1394"/>
      <c r="R462" s="1959"/>
      <c r="S462" s="1959"/>
      <c r="T462" s="1959"/>
      <c r="U462" s="1959"/>
      <c r="V462" s="1959"/>
      <c r="W462" s="1959"/>
      <c r="X462" s="1959"/>
      <c r="Y462" s="1959"/>
      <c r="Z462" s="1959"/>
      <c r="AA462" s="1959"/>
      <c r="AB462" s="1959"/>
      <c r="AC462" s="1959"/>
      <c r="AD462" s="1959"/>
      <c r="AE462" s="1959"/>
      <c r="AF462" s="1394"/>
      <c r="AG462" s="1960"/>
      <c r="AH462" s="1960"/>
      <c r="AI462" s="1960"/>
      <c r="AJ462" s="1960"/>
      <c r="AK462" s="1960"/>
      <c r="AL462" s="1960"/>
    </row>
    <row r="463" spans="1:38" ht="17.100000000000001" customHeight="1">
      <c r="A463" s="552"/>
      <c r="B463" s="571"/>
      <c r="C463" s="1961" t="s">
        <v>705</v>
      </c>
      <c r="D463" s="1962" t="s">
        <v>611</v>
      </c>
      <c r="E463" s="1963">
        <f t="shared" si="60"/>
        <v>1458750</v>
      </c>
      <c r="F463" s="523">
        <f t="shared" si="56"/>
        <v>1458750</v>
      </c>
      <c r="G463" s="1964"/>
      <c r="H463" s="1964"/>
      <c r="I463" s="1964"/>
      <c r="J463" s="1964">
        <v>1458750</v>
      </c>
      <c r="K463" s="1964"/>
      <c r="L463" s="1964"/>
      <c r="M463" s="639"/>
      <c r="N463" s="1965"/>
      <c r="O463" s="1965"/>
      <c r="P463" s="1965"/>
      <c r="Q463" s="1394"/>
      <c r="R463" s="1965"/>
      <c r="S463" s="1965"/>
      <c r="T463" s="1965"/>
      <c r="U463" s="1965"/>
      <c r="V463" s="1965"/>
      <c r="W463" s="1965"/>
      <c r="X463" s="1965"/>
      <c r="Y463" s="1965"/>
      <c r="Z463" s="1965"/>
      <c r="AA463" s="1965"/>
      <c r="AB463" s="1965"/>
      <c r="AC463" s="1965"/>
      <c r="AD463" s="1965"/>
      <c r="AE463" s="1965"/>
      <c r="AF463" s="1394"/>
      <c r="AG463" s="1966"/>
      <c r="AH463" s="1966"/>
      <c r="AI463" s="1966"/>
      <c r="AJ463" s="1966"/>
      <c r="AK463" s="1966"/>
      <c r="AL463" s="1966"/>
    </row>
    <row r="464" spans="1:38" ht="16.5" customHeight="1">
      <c r="A464" s="552"/>
      <c r="B464" s="571"/>
      <c r="C464" s="1505" t="s">
        <v>760</v>
      </c>
      <c r="D464" s="1506" t="s">
        <v>615</v>
      </c>
      <c r="E464" s="1963">
        <f t="shared" si="60"/>
        <v>400000</v>
      </c>
      <c r="F464" s="523">
        <f t="shared" si="56"/>
        <v>400000</v>
      </c>
      <c r="G464" s="1964"/>
      <c r="H464" s="1964"/>
      <c r="I464" s="1964"/>
      <c r="J464" s="1964">
        <v>400000</v>
      </c>
      <c r="K464" s="1964"/>
      <c r="L464" s="1964"/>
      <c r="M464" s="639"/>
      <c r="N464" s="1965"/>
      <c r="O464" s="1965"/>
      <c r="P464" s="1965"/>
      <c r="Q464" s="1394"/>
      <c r="R464" s="1965"/>
      <c r="S464" s="1965"/>
      <c r="T464" s="1965"/>
      <c r="U464" s="1965"/>
      <c r="V464" s="1965"/>
      <c r="W464" s="1965"/>
      <c r="X464" s="1965"/>
      <c r="Y464" s="1965"/>
      <c r="Z464" s="1965"/>
      <c r="AA464" s="1965"/>
      <c r="AB464" s="1965"/>
      <c r="AC464" s="1965"/>
      <c r="AD464" s="1965"/>
      <c r="AE464" s="1965"/>
      <c r="AF464" s="1394"/>
      <c r="AG464" s="1966"/>
      <c r="AH464" s="1966"/>
      <c r="AI464" s="1966"/>
      <c r="AJ464" s="1966"/>
      <c r="AK464" s="1966"/>
      <c r="AL464" s="1966"/>
    </row>
    <row r="465" spans="1:38" ht="18" customHeight="1">
      <c r="A465" s="571"/>
      <c r="B465" s="571"/>
      <c r="C465" s="1967" t="s">
        <v>708</v>
      </c>
      <c r="D465" s="1968" t="s">
        <v>619</v>
      </c>
      <c r="E465" s="1969">
        <f>F465</f>
        <v>106250</v>
      </c>
      <c r="F465" s="523">
        <f t="shared" si="56"/>
        <v>106250</v>
      </c>
      <c r="G465" s="1970"/>
      <c r="H465" s="1970"/>
      <c r="I465" s="1970"/>
      <c r="J465" s="1970">
        <v>106250</v>
      </c>
      <c r="K465" s="1970"/>
      <c r="L465" s="1970"/>
      <c r="M465" s="639"/>
      <c r="N465" s="1971"/>
      <c r="O465" s="1971"/>
      <c r="P465" s="1971"/>
      <c r="Q465" s="1394"/>
      <c r="R465" s="1971"/>
      <c r="S465" s="1971"/>
      <c r="T465" s="1971"/>
      <c r="U465" s="1971"/>
      <c r="V465" s="1971"/>
      <c r="W465" s="1971"/>
      <c r="X465" s="1971"/>
      <c r="Y465" s="1971"/>
      <c r="Z465" s="1971"/>
      <c r="AA465" s="1971"/>
      <c r="AB465" s="1971"/>
      <c r="AC465" s="1971"/>
      <c r="AD465" s="1971"/>
      <c r="AE465" s="1971"/>
      <c r="AF465" s="1394"/>
      <c r="AG465" s="1972"/>
      <c r="AH465" s="1972"/>
      <c r="AI465" s="1972"/>
      <c r="AJ465" s="1972"/>
      <c r="AK465" s="1972"/>
      <c r="AL465" s="1972"/>
    </row>
    <row r="466" spans="1:38" ht="17.100000000000001" customHeight="1">
      <c r="A466" s="552"/>
      <c r="B466" s="571"/>
      <c r="C466" s="1973" t="s">
        <v>768</v>
      </c>
      <c r="D466" s="1974" t="s">
        <v>621</v>
      </c>
      <c r="E466" s="1975">
        <f t="shared" si="60"/>
        <v>300000</v>
      </c>
      <c r="F466" s="523">
        <f t="shared" si="56"/>
        <v>300000</v>
      </c>
      <c r="G466" s="1976"/>
      <c r="H466" s="1976"/>
      <c r="I466" s="1976"/>
      <c r="J466" s="1976">
        <v>300000</v>
      </c>
      <c r="K466" s="1976"/>
      <c r="L466" s="1976"/>
      <c r="M466" s="639"/>
      <c r="N466" s="1977"/>
      <c r="O466" s="1977"/>
      <c r="P466" s="1977"/>
      <c r="Q466" s="1394"/>
      <c r="R466" s="1977"/>
      <c r="S466" s="1977"/>
      <c r="T466" s="1977"/>
      <c r="U466" s="1977"/>
      <c r="V466" s="1977"/>
      <c r="W466" s="1977"/>
      <c r="X466" s="1977"/>
      <c r="Y466" s="1977"/>
      <c r="Z466" s="1977"/>
      <c r="AA466" s="1977"/>
      <c r="AB466" s="1977"/>
      <c r="AC466" s="1977"/>
      <c r="AD466" s="1977"/>
      <c r="AE466" s="1977"/>
      <c r="AF466" s="1394"/>
      <c r="AG466" s="1978"/>
      <c r="AH466" s="1978"/>
      <c r="AI466" s="1978"/>
      <c r="AJ466" s="1978"/>
      <c r="AK466" s="1978"/>
      <c r="AL466" s="1978"/>
    </row>
    <row r="467" spans="1:38" ht="17.100000000000001" customHeight="1">
      <c r="A467" s="552"/>
      <c r="B467" s="571"/>
      <c r="C467" s="1979" t="s">
        <v>769</v>
      </c>
      <c r="D467" s="1980" t="s">
        <v>623</v>
      </c>
      <c r="E467" s="1981">
        <f t="shared" si="60"/>
        <v>25000</v>
      </c>
      <c r="F467" s="523">
        <f t="shared" si="56"/>
        <v>25000</v>
      </c>
      <c r="G467" s="1982"/>
      <c r="H467" s="1982"/>
      <c r="I467" s="1982"/>
      <c r="J467" s="1982">
        <v>25000</v>
      </c>
      <c r="K467" s="1982"/>
      <c r="L467" s="1982"/>
      <c r="M467" s="639"/>
      <c r="N467" s="1983"/>
      <c r="O467" s="1983"/>
      <c r="P467" s="1983"/>
      <c r="Q467" s="1394"/>
      <c r="R467" s="1983"/>
      <c r="S467" s="1983"/>
      <c r="T467" s="1983"/>
      <c r="U467" s="1983"/>
      <c r="V467" s="1983"/>
      <c r="W467" s="1983"/>
      <c r="X467" s="1983"/>
      <c r="Y467" s="1983"/>
      <c r="Z467" s="1983"/>
      <c r="AA467" s="1983"/>
      <c r="AB467" s="1983"/>
      <c r="AC467" s="1983"/>
      <c r="AD467" s="1983"/>
      <c r="AE467" s="1983"/>
      <c r="AF467" s="1394"/>
      <c r="AG467" s="1984"/>
      <c r="AH467" s="1984"/>
      <c r="AI467" s="1984"/>
      <c r="AJ467" s="1984"/>
      <c r="AK467" s="1984"/>
      <c r="AL467" s="1984"/>
    </row>
    <row r="468" spans="1:38" ht="17.100000000000001" customHeight="1" thickBot="1">
      <c r="A468" s="552"/>
      <c r="B468" s="571"/>
      <c r="C468" s="6625"/>
      <c r="D468" s="6497"/>
      <c r="E468" s="1981"/>
      <c r="F468" s="523">
        <f t="shared" si="56"/>
        <v>0</v>
      </c>
      <c r="G468" s="1982"/>
      <c r="H468" s="1982"/>
      <c r="I468" s="1982"/>
      <c r="J468" s="1982"/>
      <c r="K468" s="1982"/>
      <c r="L468" s="1982"/>
      <c r="M468" s="639"/>
      <c r="N468" s="1983"/>
      <c r="O468" s="1983"/>
      <c r="P468" s="1983"/>
      <c r="Q468" s="1394"/>
      <c r="R468" s="1983"/>
      <c r="S468" s="1983"/>
      <c r="T468" s="1983"/>
      <c r="U468" s="1983"/>
      <c r="V468" s="1983"/>
      <c r="W468" s="1983"/>
      <c r="X468" s="1983"/>
      <c r="Y468" s="1983"/>
      <c r="Z468" s="1983"/>
      <c r="AA468" s="1983"/>
      <c r="AB468" s="1983"/>
      <c r="AC468" s="1983"/>
      <c r="AD468" s="1983"/>
      <c r="AE468" s="1983"/>
      <c r="AF468" s="1394"/>
      <c r="AG468" s="1984"/>
      <c r="AH468" s="1984"/>
      <c r="AI468" s="1984"/>
      <c r="AJ468" s="1984"/>
      <c r="AK468" s="1984"/>
      <c r="AL468" s="1984"/>
    </row>
    <row r="469" spans="1:38" ht="19.5" customHeight="1" thickBot="1">
      <c r="A469" s="546" t="s">
        <v>309</v>
      </c>
      <c r="B469" s="547"/>
      <c r="C469" s="548"/>
      <c r="D469" s="549" t="s">
        <v>770</v>
      </c>
      <c r="E469" s="1920">
        <f>SUM(E470,E479,E495,E579,E590,E623,E642,)</f>
        <v>280168746</v>
      </c>
      <c r="F469" s="523">
        <f t="shared" si="56"/>
        <v>0</v>
      </c>
      <c r="G469" s="1982"/>
      <c r="H469" s="1982"/>
      <c r="I469" s="1982"/>
      <c r="J469" s="1982"/>
      <c r="K469" s="1982"/>
      <c r="L469" s="1982"/>
      <c r="M469" s="639"/>
      <c r="N469" s="1983"/>
      <c r="O469" s="1983"/>
      <c r="P469" s="1983"/>
      <c r="Q469" s="1394"/>
      <c r="R469" s="1983"/>
      <c r="S469" s="1983"/>
      <c r="T469" s="1983"/>
      <c r="U469" s="1983"/>
      <c r="V469" s="1983"/>
      <c r="W469" s="1983"/>
      <c r="X469" s="1983"/>
      <c r="Y469" s="1983"/>
      <c r="Z469" s="1983"/>
      <c r="AA469" s="1983"/>
      <c r="AB469" s="1983"/>
      <c r="AC469" s="1983"/>
      <c r="AD469" s="1983"/>
      <c r="AE469" s="1983"/>
      <c r="AF469" s="1394"/>
      <c r="AG469" s="1984"/>
      <c r="AH469" s="1984"/>
      <c r="AI469" s="1984"/>
      <c r="AJ469" s="1984"/>
      <c r="AK469" s="1984"/>
      <c r="AL469" s="1984"/>
    </row>
    <row r="470" spans="1:38" ht="17.100000000000001" customHeight="1" thickBot="1">
      <c r="A470" s="552"/>
      <c r="B470" s="803" t="s">
        <v>360</v>
      </c>
      <c r="C470" s="804"/>
      <c r="D470" s="805" t="s">
        <v>85</v>
      </c>
      <c r="E470" s="806">
        <f>SUM(E471)</f>
        <v>35319</v>
      </c>
      <c r="F470" s="523">
        <f t="shared" ref="F470:F521" si="61">SUM(G470:AJ470)</f>
        <v>0</v>
      </c>
      <c r="G470" s="1982"/>
      <c r="H470" s="1982"/>
      <c r="I470" s="1982"/>
      <c r="J470" s="1982"/>
      <c r="K470" s="1982"/>
      <c r="L470" s="1982"/>
      <c r="M470" s="639"/>
      <c r="N470" s="1983"/>
      <c r="O470" s="1983"/>
      <c r="P470" s="1983"/>
      <c r="Q470" s="1394"/>
      <c r="R470" s="1983"/>
      <c r="S470" s="1983"/>
      <c r="T470" s="1983"/>
      <c r="U470" s="1983"/>
      <c r="V470" s="1983"/>
      <c r="W470" s="1983"/>
      <c r="X470" s="1983"/>
      <c r="Y470" s="1983"/>
      <c r="Z470" s="1983"/>
      <c r="AA470" s="1983"/>
      <c r="AB470" s="1983"/>
      <c r="AC470" s="1983"/>
      <c r="AD470" s="1983"/>
      <c r="AE470" s="1983"/>
      <c r="AF470" s="1394"/>
      <c r="AG470" s="1984"/>
      <c r="AH470" s="1984"/>
      <c r="AI470" s="1984"/>
      <c r="AJ470" s="1984"/>
      <c r="AK470" s="1984"/>
      <c r="AL470" s="1984"/>
    </row>
    <row r="471" spans="1:38" ht="17.100000000000001" customHeight="1">
      <c r="A471" s="552"/>
      <c r="B471" s="6503"/>
      <c r="C471" s="6619" t="s">
        <v>582</v>
      </c>
      <c r="D471" s="6619"/>
      <c r="E471" s="677">
        <f>SUM(E472)</f>
        <v>35319</v>
      </c>
      <c r="F471" s="523">
        <f t="shared" si="61"/>
        <v>0</v>
      </c>
      <c r="G471" s="1982"/>
      <c r="H471" s="1982"/>
      <c r="I471" s="1982"/>
      <c r="J471" s="1982"/>
      <c r="K471" s="1982"/>
      <c r="L471" s="1982"/>
      <c r="M471" s="639"/>
      <c r="N471" s="1983"/>
      <c r="O471" s="1983"/>
      <c r="P471" s="1983"/>
      <c r="Q471" s="1394"/>
      <c r="R471" s="1983"/>
      <c r="S471" s="1983"/>
      <c r="T471" s="1983"/>
      <c r="U471" s="1983"/>
      <c r="V471" s="1983"/>
      <c r="W471" s="1983"/>
      <c r="X471" s="1983"/>
      <c r="Y471" s="1983"/>
      <c r="Z471" s="1983"/>
      <c r="AA471" s="1983"/>
      <c r="AB471" s="1983"/>
      <c r="AC471" s="1983"/>
      <c r="AD471" s="1983"/>
      <c r="AE471" s="1983"/>
      <c r="AF471" s="1394"/>
      <c r="AG471" s="1984"/>
      <c r="AH471" s="1984"/>
      <c r="AI471" s="1984"/>
      <c r="AJ471" s="1984"/>
      <c r="AK471" s="1984"/>
      <c r="AL471" s="1984"/>
    </row>
    <row r="472" spans="1:38" ht="17.100000000000001" customHeight="1">
      <c r="A472" s="552"/>
      <c r="B472" s="6503"/>
      <c r="C472" s="6626" t="s">
        <v>583</v>
      </c>
      <c r="D472" s="6626"/>
      <c r="E472" s="1985">
        <f>SUM(E473)</f>
        <v>35319</v>
      </c>
      <c r="F472" s="523">
        <f t="shared" si="61"/>
        <v>0</v>
      </c>
      <c r="G472" s="1986"/>
      <c r="H472" s="1986"/>
      <c r="I472" s="1986"/>
      <c r="J472" s="1986"/>
      <c r="K472" s="1986"/>
      <c r="L472" s="1986"/>
      <c r="M472" s="639"/>
      <c r="N472" s="1987"/>
      <c r="O472" s="1987"/>
      <c r="P472" s="1987"/>
      <c r="Q472" s="1394"/>
      <c r="R472" s="1987"/>
      <c r="S472" s="1987"/>
      <c r="T472" s="1987"/>
      <c r="U472" s="1987"/>
      <c r="V472" s="1987"/>
      <c r="W472" s="1987"/>
      <c r="X472" s="1987"/>
      <c r="Y472" s="1987"/>
      <c r="Z472" s="1987"/>
      <c r="AA472" s="1987"/>
      <c r="AB472" s="1987"/>
      <c r="AC472" s="1987"/>
      <c r="AD472" s="1987"/>
      <c r="AE472" s="1987"/>
      <c r="AF472" s="1394"/>
      <c r="AG472" s="1988"/>
      <c r="AH472" s="1988"/>
      <c r="AI472" s="1988"/>
      <c r="AJ472" s="1988"/>
      <c r="AK472" s="1988"/>
      <c r="AL472" s="1988"/>
    </row>
    <row r="473" spans="1:38" ht="17.100000000000001" customHeight="1">
      <c r="A473" s="552"/>
      <c r="B473" s="6503"/>
      <c r="C473" s="6627" t="s">
        <v>584</v>
      </c>
      <c r="D473" s="6627"/>
      <c r="E473" s="1989">
        <f>SUM(E474:E477)</f>
        <v>35319</v>
      </c>
      <c r="F473" s="523">
        <f t="shared" si="61"/>
        <v>0</v>
      </c>
      <c r="G473" s="1990"/>
      <c r="H473" s="1990"/>
      <c r="I473" s="1990"/>
    </row>
    <row r="474" spans="1:38" ht="17.100000000000001" customHeight="1">
      <c r="A474" s="552"/>
      <c r="B474" s="6503"/>
      <c r="C474" s="1991" t="s">
        <v>585</v>
      </c>
      <c r="D474" s="1992" t="s">
        <v>586</v>
      </c>
      <c r="E474" s="1993">
        <f>F474</f>
        <v>27264</v>
      </c>
      <c r="F474" s="523">
        <f t="shared" si="61"/>
        <v>27264</v>
      </c>
      <c r="G474" s="1994"/>
      <c r="H474" s="1994"/>
      <c r="I474" s="1994">
        <v>27264</v>
      </c>
    </row>
    <row r="475" spans="1:38" ht="17.100000000000001" customHeight="1">
      <c r="A475" s="552"/>
      <c r="B475" s="6503"/>
      <c r="C475" s="1995" t="s">
        <v>587</v>
      </c>
      <c r="D475" s="1996" t="s">
        <v>588</v>
      </c>
      <c r="E475" s="1997">
        <f t="shared" ref="E475:E477" si="62">F475</f>
        <v>2321</v>
      </c>
      <c r="F475" s="523">
        <f t="shared" si="61"/>
        <v>2321</v>
      </c>
      <c r="G475" s="1998"/>
      <c r="H475" s="1998"/>
      <c r="I475" s="1998">
        <v>2321</v>
      </c>
    </row>
    <row r="476" spans="1:38" ht="17.100000000000001" customHeight="1">
      <c r="A476" s="552"/>
      <c r="B476" s="571"/>
      <c r="C476" s="1999" t="s">
        <v>589</v>
      </c>
      <c r="D476" s="2000" t="s">
        <v>590</v>
      </c>
      <c r="E476" s="2001">
        <f t="shared" si="62"/>
        <v>5009</v>
      </c>
      <c r="F476" s="523">
        <f t="shared" si="61"/>
        <v>5009</v>
      </c>
      <c r="G476" s="2002"/>
      <c r="H476" s="2002"/>
      <c r="I476" s="2002">
        <v>5009</v>
      </c>
    </row>
    <row r="477" spans="1:38" ht="16.5" customHeight="1">
      <c r="A477" s="552"/>
      <c r="B477" s="571"/>
      <c r="C477" s="2003" t="s">
        <v>591</v>
      </c>
      <c r="D477" s="2004" t="s">
        <v>592</v>
      </c>
      <c r="E477" s="2005">
        <f t="shared" si="62"/>
        <v>725</v>
      </c>
      <c r="F477" s="523">
        <f t="shared" si="61"/>
        <v>725</v>
      </c>
      <c r="G477" s="2006"/>
      <c r="H477" s="2006"/>
      <c r="I477" s="2006">
        <v>725</v>
      </c>
    </row>
    <row r="478" spans="1:38" ht="17.100000000000001" customHeight="1" thickBot="1">
      <c r="A478" s="897"/>
      <c r="B478" s="668"/>
      <c r="C478" s="2007"/>
      <c r="D478" s="2007"/>
      <c r="E478" s="2008"/>
      <c r="F478" s="523">
        <f t="shared" si="61"/>
        <v>0</v>
      </c>
      <c r="G478" s="2006"/>
      <c r="H478" s="2006"/>
      <c r="I478" s="2006"/>
    </row>
    <row r="479" spans="1:38" ht="17.100000000000001" customHeight="1" thickBot="1">
      <c r="A479" s="571"/>
      <c r="B479" s="672" t="s">
        <v>771</v>
      </c>
      <c r="C479" s="673"/>
      <c r="D479" s="674" t="s">
        <v>772</v>
      </c>
      <c r="E479" s="675">
        <f>SUM(E480)</f>
        <v>1977290</v>
      </c>
      <c r="F479" s="523">
        <f t="shared" si="61"/>
        <v>0</v>
      </c>
      <c r="G479" s="2006"/>
      <c r="H479" s="2006"/>
      <c r="I479" s="2006"/>
    </row>
    <row r="480" spans="1:38" ht="17.100000000000001" customHeight="1">
      <c r="A480" s="552"/>
      <c r="B480" s="571"/>
      <c r="C480" s="6619" t="s">
        <v>582</v>
      </c>
      <c r="D480" s="6619"/>
      <c r="E480" s="677">
        <f>SUM(E481,E492)</f>
        <v>1977290</v>
      </c>
      <c r="F480" s="523">
        <f t="shared" si="61"/>
        <v>0</v>
      </c>
      <c r="G480" s="2006"/>
      <c r="H480" s="2006"/>
      <c r="I480" s="2006"/>
    </row>
    <row r="481" spans="1:38" ht="17.100000000000001" customHeight="1">
      <c r="A481" s="552"/>
      <c r="B481" s="571"/>
      <c r="C481" s="6642" t="s">
        <v>583</v>
      </c>
      <c r="D481" s="6642"/>
      <c r="E481" s="2009">
        <f>SUM(E482,E485)</f>
        <v>325633</v>
      </c>
      <c r="F481" s="523">
        <f t="shared" si="61"/>
        <v>0</v>
      </c>
      <c r="G481" s="2010"/>
      <c r="H481" s="2010"/>
      <c r="I481" s="2010"/>
    </row>
    <row r="482" spans="1:38" ht="17.100000000000001" customHeight="1">
      <c r="A482" s="552"/>
      <c r="B482" s="571"/>
      <c r="C482" s="6643" t="s">
        <v>584</v>
      </c>
      <c r="D482" s="6643"/>
      <c r="E482" s="2011">
        <f>SUM(E483)</f>
        <v>1000</v>
      </c>
      <c r="F482" s="523">
        <f t="shared" si="61"/>
        <v>0</v>
      </c>
      <c r="G482" s="2012"/>
      <c r="H482" s="2012"/>
      <c r="I482" s="2012"/>
    </row>
    <row r="483" spans="1:38" ht="17.100000000000001" customHeight="1">
      <c r="A483" s="552"/>
      <c r="B483" s="571"/>
      <c r="C483" s="2013" t="s">
        <v>593</v>
      </c>
      <c r="D483" s="2014" t="s">
        <v>594</v>
      </c>
      <c r="E483" s="2015">
        <f>F483</f>
        <v>1000</v>
      </c>
      <c r="F483" s="523">
        <f t="shared" si="61"/>
        <v>1000</v>
      </c>
      <c r="G483" s="2016">
        <v>1000</v>
      </c>
      <c r="H483" s="2016"/>
      <c r="I483" s="2016"/>
    </row>
    <row r="484" spans="1:38" ht="17.100000000000001" customHeight="1">
      <c r="A484" s="552"/>
      <c r="B484" s="571"/>
      <c r="C484" s="1492"/>
      <c r="D484" s="1492"/>
      <c r="E484" s="2015"/>
      <c r="F484" s="523">
        <f t="shared" si="61"/>
        <v>0</v>
      </c>
      <c r="G484" s="2016"/>
      <c r="H484" s="2016"/>
      <c r="I484" s="2016"/>
    </row>
    <row r="485" spans="1:38" ht="17.100000000000001" customHeight="1">
      <c r="A485" s="552"/>
      <c r="B485" s="571"/>
      <c r="C485" s="6644" t="s">
        <v>597</v>
      </c>
      <c r="D485" s="6644"/>
      <c r="E485" s="2017">
        <f>SUM(E486:E490)</f>
        <v>324633</v>
      </c>
      <c r="F485" s="523">
        <f t="shared" si="61"/>
        <v>0</v>
      </c>
      <c r="G485" s="2018"/>
      <c r="H485" s="2018"/>
      <c r="I485" s="2018"/>
    </row>
    <row r="486" spans="1:38" ht="17.100000000000001" customHeight="1">
      <c r="A486" s="552"/>
      <c r="B486" s="571"/>
      <c r="C486" s="2019" t="s">
        <v>600</v>
      </c>
      <c r="D486" s="2020" t="s">
        <v>601</v>
      </c>
      <c r="E486" s="2021">
        <f>F486</f>
        <v>149716</v>
      </c>
      <c r="F486" s="523">
        <f t="shared" si="61"/>
        <v>149716</v>
      </c>
      <c r="G486" s="2022">
        <v>149716</v>
      </c>
      <c r="H486" s="2022"/>
      <c r="I486" s="2022"/>
    </row>
    <row r="487" spans="1:38" ht="17.100000000000001" customHeight="1">
      <c r="A487" s="552"/>
      <c r="B487" s="571"/>
      <c r="C487" s="2023" t="s">
        <v>602</v>
      </c>
      <c r="D487" s="2024" t="s">
        <v>603</v>
      </c>
      <c r="E487" s="2025">
        <f t="shared" ref="E487:E490" si="63">F487</f>
        <v>15463</v>
      </c>
      <c r="F487" s="523">
        <f t="shared" si="61"/>
        <v>15463</v>
      </c>
      <c r="G487" s="2026">
        <v>15463</v>
      </c>
      <c r="H487" s="2026"/>
      <c r="I487" s="2026"/>
    </row>
    <row r="488" spans="1:38" ht="17.100000000000001" customHeight="1">
      <c r="A488" s="552"/>
      <c r="B488" s="571"/>
      <c r="C488" s="2027" t="s">
        <v>606</v>
      </c>
      <c r="D488" s="2028" t="s">
        <v>607</v>
      </c>
      <c r="E488" s="2029">
        <f t="shared" si="63"/>
        <v>5576</v>
      </c>
      <c r="F488" s="523">
        <f t="shared" si="61"/>
        <v>5576</v>
      </c>
      <c r="G488" s="2030">
        <v>5576</v>
      </c>
      <c r="H488" s="2030"/>
      <c r="I488" s="2030"/>
    </row>
    <row r="489" spans="1:38" ht="17.100000000000001" customHeight="1">
      <c r="A489" s="552"/>
      <c r="B489" s="571"/>
      <c r="C489" s="2031" t="s">
        <v>610</v>
      </c>
      <c r="D489" s="2032" t="s">
        <v>611</v>
      </c>
      <c r="E489" s="2033">
        <f t="shared" si="63"/>
        <v>146768</v>
      </c>
      <c r="F489" s="523">
        <f t="shared" si="61"/>
        <v>146768</v>
      </c>
      <c r="G489" s="2034">
        <v>146768</v>
      </c>
      <c r="H489" s="2034"/>
      <c r="I489" s="2034"/>
      <c r="J489" s="2034"/>
      <c r="K489" s="2034"/>
      <c r="L489" s="2034"/>
      <c r="M489" s="639"/>
      <c r="N489" s="2035"/>
      <c r="O489" s="2035"/>
      <c r="P489" s="2035"/>
      <c r="Q489" s="1394"/>
      <c r="R489" s="2035"/>
      <c r="S489" s="2035"/>
      <c r="T489" s="2035"/>
      <c r="U489" s="2035"/>
      <c r="V489" s="2035"/>
      <c r="W489" s="2035"/>
      <c r="X489" s="2035"/>
      <c r="Y489" s="2035"/>
      <c r="Z489" s="2035"/>
      <c r="AA489" s="2035"/>
      <c r="AB489" s="2035"/>
      <c r="AC489" s="2035"/>
      <c r="AD489" s="2035"/>
      <c r="AE489" s="2035"/>
      <c r="AF489" s="1394"/>
      <c r="AG489" s="2036"/>
      <c r="AH489" s="2036"/>
      <c r="AI489" s="2036"/>
      <c r="AJ489" s="2036"/>
      <c r="AK489" s="2036"/>
      <c r="AL489" s="2036"/>
    </row>
    <row r="490" spans="1:38" ht="17.100000000000001" customHeight="1">
      <c r="A490" s="552"/>
      <c r="B490" s="571"/>
      <c r="C490" s="2037" t="s">
        <v>612</v>
      </c>
      <c r="D490" s="2038" t="s">
        <v>613</v>
      </c>
      <c r="E490" s="2039">
        <f t="shared" si="63"/>
        <v>7110</v>
      </c>
      <c r="F490" s="523">
        <f t="shared" si="61"/>
        <v>7110</v>
      </c>
      <c r="G490" s="2040">
        <v>7110</v>
      </c>
      <c r="H490" s="2040"/>
      <c r="I490" s="2040"/>
      <c r="J490" s="2040"/>
      <c r="K490" s="2040"/>
      <c r="L490" s="2040"/>
      <c r="M490" s="639"/>
      <c r="N490" s="2041"/>
      <c r="O490" s="2041"/>
      <c r="P490" s="2041"/>
      <c r="Q490" s="1394"/>
      <c r="R490" s="2041"/>
      <c r="S490" s="2041"/>
      <c r="T490" s="2041"/>
      <c r="U490" s="2041"/>
      <c r="V490" s="2041"/>
      <c r="W490" s="2041"/>
      <c r="X490" s="2041"/>
      <c r="Y490" s="2041"/>
      <c r="Z490" s="2041"/>
      <c r="AA490" s="2041"/>
      <c r="AB490" s="2041"/>
      <c r="AC490" s="2041"/>
      <c r="AD490" s="2041"/>
      <c r="AE490" s="2041"/>
      <c r="AF490" s="1394"/>
      <c r="AG490" s="2042"/>
      <c r="AH490" s="2042"/>
      <c r="AI490" s="2042"/>
      <c r="AJ490" s="2042"/>
      <c r="AK490" s="2042"/>
      <c r="AL490" s="2042"/>
    </row>
    <row r="491" spans="1:38" ht="17.100000000000001" customHeight="1">
      <c r="A491" s="552"/>
      <c r="B491" s="571"/>
      <c r="C491" s="1778"/>
      <c r="D491" s="2043"/>
      <c r="E491" s="2044"/>
      <c r="F491" s="523">
        <f t="shared" si="61"/>
        <v>0</v>
      </c>
      <c r="G491" s="2040"/>
      <c r="H491" s="2040"/>
      <c r="I491" s="2040"/>
      <c r="J491" s="2040"/>
      <c r="K491" s="2040"/>
      <c r="L491" s="2040"/>
      <c r="M491" s="639"/>
      <c r="N491" s="2041"/>
      <c r="O491" s="2041"/>
      <c r="P491" s="2041"/>
      <c r="Q491" s="1394"/>
      <c r="R491" s="2041"/>
      <c r="S491" s="2041"/>
      <c r="T491" s="2041"/>
      <c r="U491" s="2041"/>
      <c r="V491" s="2041"/>
      <c r="W491" s="2041"/>
      <c r="X491" s="2041"/>
      <c r="Y491" s="2041"/>
      <c r="Z491" s="2041"/>
      <c r="AA491" s="2041"/>
      <c r="AB491" s="2041"/>
      <c r="AC491" s="2041"/>
      <c r="AD491" s="2041"/>
      <c r="AE491" s="2041"/>
      <c r="AF491" s="1394"/>
      <c r="AG491" s="2042"/>
      <c r="AH491" s="2042"/>
      <c r="AI491" s="2042"/>
      <c r="AJ491" s="2042"/>
      <c r="AK491" s="2042"/>
      <c r="AL491" s="2042"/>
    </row>
    <row r="492" spans="1:38" ht="17.100000000000001" customHeight="1">
      <c r="A492" s="552"/>
      <c r="B492" s="571"/>
      <c r="C492" s="6645" t="s">
        <v>636</v>
      </c>
      <c r="D492" s="6645"/>
      <c r="E492" s="685">
        <f>SUM(E493)</f>
        <v>1651657</v>
      </c>
      <c r="F492" s="523">
        <f t="shared" si="61"/>
        <v>0</v>
      </c>
      <c r="G492" s="2040"/>
      <c r="H492" s="2040"/>
      <c r="I492" s="2040"/>
      <c r="J492" s="2040"/>
      <c r="K492" s="2040"/>
      <c r="L492" s="2040"/>
      <c r="M492" s="639"/>
      <c r="N492" s="2041"/>
      <c r="O492" s="2041"/>
      <c r="P492" s="2041"/>
      <c r="Q492" s="1394"/>
      <c r="R492" s="2041"/>
      <c r="S492" s="2041"/>
      <c r="T492" s="2041"/>
      <c r="U492" s="2041"/>
      <c r="V492" s="2041"/>
      <c r="W492" s="2041"/>
      <c r="X492" s="2041"/>
      <c r="Y492" s="2041"/>
      <c r="Z492" s="2041"/>
      <c r="AA492" s="2041"/>
      <c r="AB492" s="2041"/>
      <c r="AC492" s="2041"/>
      <c r="AD492" s="2041"/>
      <c r="AE492" s="2041"/>
      <c r="AF492" s="1394"/>
      <c r="AG492" s="2042"/>
      <c r="AH492" s="2042"/>
      <c r="AI492" s="2042"/>
      <c r="AJ492" s="2042"/>
      <c r="AK492" s="2042"/>
      <c r="AL492" s="2042"/>
    </row>
    <row r="493" spans="1:38" ht="17.100000000000001" customHeight="1">
      <c r="A493" s="552"/>
      <c r="B493" s="571"/>
      <c r="C493" s="2045" t="s">
        <v>773</v>
      </c>
      <c r="D493" s="2046" t="s">
        <v>774</v>
      </c>
      <c r="E493" s="2047">
        <f>F493</f>
        <v>1651657</v>
      </c>
      <c r="F493" s="523">
        <f t="shared" si="61"/>
        <v>1651657</v>
      </c>
      <c r="G493" s="2048">
        <v>1651657</v>
      </c>
      <c r="H493" s="2048"/>
      <c r="I493" s="2048"/>
      <c r="J493" s="2048"/>
      <c r="K493" s="2048"/>
      <c r="L493" s="2048"/>
      <c r="M493" s="639"/>
      <c r="N493" s="2049"/>
      <c r="O493" s="2049"/>
      <c r="P493" s="2049"/>
      <c r="Q493" s="1394"/>
      <c r="R493" s="2049"/>
      <c r="S493" s="2049"/>
      <c r="T493" s="2049"/>
      <c r="U493" s="2049"/>
      <c r="V493" s="2049"/>
      <c r="W493" s="2049"/>
      <c r="X493" s="2049"/>
      <c r="Y493" s="2049"/>
      <c r="Z493" s="2049"/>
      <c r="AA493" s="2049"/>
      <c r="AB493" s="2049"/>
      <c r="AC493" s="2049"/>
      <c r="AD493" s="2049"/>
      <c r="AE493" s="2049"/>
      <c r="AF493" s="1394"/>
      <c r="AG493" s="2050"/>
      <c r="AH493" s="2050"/>
      <c r="AI493" s="2050"/>
      <c r="AJ493" s="2050"/>
      <c r="AK493" s="2050"/>
      <c r="AL493" s="2050"/>
    </row>
    <row r="494" spans="1:38" ht="17.100000000000001" customHeight="1" thickBot="1">
      <c r="A494" s="552"/>
      <c r="B494" s="571"/>
      <c r="C494" s="6646"/>
      <c r="D494" s="6497"/>
      <c r="E494" s="2047"/>
      <c r="F494" s="523">
        <f t="shared" si="61"/>
        <v>0</v>
      </c>
      <c r="G494" s="2048"/>
      <c r="H494" s="2048"/>
      <c r="I494" s="2048"/>
      <c r="J494" s="2048"/>
      <c r="K494" s="2048"/>
      <c r="L494" s="2048"/>
      <c r="M494" s="639"/>
      <c r="N494" s="2049"/>
      <c r="O494" s="2049"/>
      <c r="P494" s="2049"/>
      <c r="Q494" s="1394"/>
      <c r="R494" s="2049"/>
      <c r="S494" s="2049"/>
      <c r="T494" s="2049"/>
      <c r="U494" s="2049"/>
      <c r="V494" s="2049"/>
      <c r="W494" s="2049"/>
      <c r="X494" s="2049"/>
      <c r="Y494" s="2049"/>
      <c r="Z494" s="2049"/>
      <c r="AA494" s="2049"/>
      <c r="AB494" s="2049"/>
      <c r="AC494" s="2049"/>
      <c r="AD494" s="2049"/>
      <c r="AE494" s="2049"/>
      <c r="AF494" s="1394"/>
      <c r="AG494" s="2050"/>
      <c r="AH494" s="2050"/>
      <c r="AI494" s="2050"/>
      <c r="AJ494" s="2050"/>
      <c r="AK494" s="2050"/>
      <c r="AL494" s="2050"/>
    </row>
    <row r="495" spans="1:38" ht="17.100000000000001" customHeight="1" thickBot="1">
      <c r="A495" s="552"/>
      <c r="B495" s="803" t="s">
        <v>775</v>
      </c>
      <c r="C495" s="804"/>
      <c r="D495" s="805" t="s">
        <v>87</v>
      </c>
      <c r="E495" s="806">
        <f>SUM(E496,E575)</f>
        <v>241181554</v>
      </c>
      <c r="F495" s="523">
        <f t="shared" si="61"/>
        <v>0</v>
      </c>
      <c r="G495" s="2048"/>
      <c r="H495" s="2048"/>
      <c r="I495" s="2048"/>
      <c r="J495" s="2048"/>
      <c r="K495" s="2048"/>
      <c r="L495" s="2048"/>
      <c r="M495" s="639"/>
      <c r="N495" s="2049"/>
      <c r="O495" s="2049"/>
      <c r="P495" s="2049"/>
      <c r="Q495" s="1394"/>
      <c r="R495" s="2049"/>
      <c r="S495" s="2049"/>
      <c r="T495" s="2049"/>
      <c r="U495" s="2049"/>
      <c r="V495" s="2049"/>
      <c r="W495" s="2049"/>
      <c r="X495" s="2049"/>
      <c r="Y495" s="2049"/>
      <c r="Z495" s="2049"/>
      <c r="AA495" s="2049"/>
      <c r="AB495" s="2049"/>
      <c r="AC495" s="2049"/>
      <c r="AD495" s="2049"/>
      <c r="AE495" s="2049"/>
      <c r="AF495" s="1394"/>
      <c r="AG495" s="2050"/>
      <c r="AH495" s="2050"/>
      <c r="AI495" s="2050"/>
      <c r="AJ495" s="2050"/>
      <c r="AK495" s="2050"/>
      <c r="AL495" s="2050"/>
    </row>
    <row r="496" spans="1:38" ht="17.100000000000001" customHeight="1">
      <c r="A496" s="552"/>
      <c r="B496" s="571"/>
      <c r="C496" s="6624" t="s">
        <v>776</v>
      </c>
      <c r="D496" s="6624"/>
      <c r="E496" s="677">
        <f>SUM(E497,E530,E533)</f>
        <v>231143610</v>
      </c>
      <c r="F496" s="523">
        <f t="shared" si="61"/>
        <v>0</v>
      </c>
      <c r="G496" s="2048"/>
      <c r="H496" s="2048"/>
      <c r="I496" s="2048"/>
      <c r="J496" s="2048"/>
      <c r="K496" s="2048"/>
      <c r="L496" s="2048"/>
      <c r="M496" s="639"/>
      <c r="N496" s="2049"/>
      <c r="O496" s="2049"/>
      <c r="P496" s="2049"/>
      <c r="Q496" s="1394"/>
      <c r="R496" s="2049"/>
      <c r="S496" s="2049"/>
      <c r="T496" s="2049"/>
      <c r="U496" s="2049"/>
      <c r="V496" s="2049"/>
      <c r="W496" s="2049"/>
      <c r="X496" s="2049"/>
      <c r="Y496" s="2049"/>
      <c r="Z496" s="2049"/>
      <c r="AA496" s="2049"/>
      <c r="AB496" s="2049"/>
      <c r="AC496" s="2049"/>
      <c r="AD496" s="2049"/>
      <c r="AE496" s="2049"/>
      <c r="AF496" s="1394"/>
      <c r="AG496" s="2050"/>
      <c r="AH496" s="2050"/>
      <c r="AI496" s="2050"/>
      <c r="AJ496" s="2050"/>
      <c r="AK496" s="2050"/>
      <c r="AL496" s="2050"/>
    </row>
    <row r="497" spans="1:38" ht="17.100000000000001" customHeight="1">
      <c r="A497" s="552"/>
      <c r="B497" s="571"/>
      <c r="C497" s="6635" t="s">
        <v>583</v>
      </c>
      <c r="D497" s="6635"/>
      <c r="E497" s="685">
        <f>SUM(E498,E506)</f>
        <v>155003110</v>
      </c>
      <c r="F497" s="523">
        <f t="shared" si="61"/>
        <v>0</v>
      </c>
      <c r="G497" s="2048"/>
      <c r="H497" s="2048"/>
      <c r="I497" s="2048"/>
      <c r="J497" s="2048"/>
      <c r="K497" s="2048"/>
      <c r="L497" s="2048"/>
      <c r="M497" s="2051"/>
      <c r="N497" s="2049"/>
      <c r="O497" s="2049"/>
      <c r="P497" s="2049"/>
      <c r="Q497" s="2052"/>
      <c r="R497" s="2049"/>
      <c r="S497" s="2049"/>
      <c r="T497" s="2049"/>
      <c r="U497" s="2049"/>
      <c r="V497" s="2049"/>
      <c r="W497" s="2049"/>
      <c r="X497" s="2049"/>
      <c r="Y497" s="2049"/>
      <c r="Z497" s="2049"/>
      <c r="AA497" s="2049"/>
      <c r="AB497" s="2049"/>
      <c r="AC497" s="2049"/>
      <c r="AD497" s="2049"/>
      <c r="AE497" s="2049"/>
      <c r="AF497" s="2052"/>
      <c r="AG497" s="2050"/>
      <c r="AH497" s="2050"/>
      <c r="AI497" s="2050"/>
      <c r="AJ497" s="2050"/>
      <c r="AK497" s="2050"/>
      <c r="AL497" s="2050"/>
    </row>
    <row r="498" spans="1:38" ht="17.100000000000001" customHeight="1">
      <c r="A498" s="552"/>
      <c r="B498" s="571"/>
      <c r="C498" s="6636" t="s">
        <v>584</v>
      </c>
      <c r="D498" s="6636"/>
      <c r="E498" s="867">
        <f>SUM(E499:E504)</f>
        <v>125074095</v>
      </c>
      <c r="F498" s="523">
        <f t="shared" si="61"/>
        <v>0</v>
      </c>
      <c r="G498" s="2048"/>
      <c r="H498" s="2048"/>
      <c r="I498" s="2048"/>
      <c r="J498" s="2048"/>
      <c r="K498" s="2048"/>
      <c r="L498" s="2048"/>
      <c r="M498" s="2053"/>
      <c r="N498" s="2049"/>
      <c r="O498" s="2049"/>
      <c r="P498" s="2049"/>
      <c r="Q498" s="2054"/>
      <c r="R498" s="2049"/>
      <c r="S498" s="2049"/>
      <c r="T498" s="2049"/>
      <c r="U498" s="2049"/>
      <c r="V498" s="2049"/>
      <c r="W498" s="2049"/>
      <c r="X498" s="2049"/>
      <c r="Y498" s="2049"/>
      <c r="Z498" s="2049"/>
      <c r="AA498" s="2049"/>
      <c r="AB498" s="2049"/>
      <c r="AC498" s="2049"/>
      <c r="AD498" s="2049"/>
      <c r="AE498" s="2049"/>
      <c r="AF498" s="2054"/>
      <c r="AG498" s="2050"/>
      <c r="AH498" s="2050"/>
      <c r="AI498" s="2050"/>
      <c r="AJ498" s="2050"/>
      <c r="AK498" s="2050"/>
      <c r="AL498" s="2050"/>
    </row>
    <row r="499" spans="1:38" ht="17.100000000000001" customHeight="1">
      <c r="A499" s="552"/>
      <c r="B499" s="571"/>
      <c r="C499" s="2055" t="s">
        <v>585</v>
      </c>
      <c r="D499" s="2056" t="s">
        <v>586</v>
      </c>
      <c r="E499" s="2057">
        <f>F499</f>
        <v>96259850</v>
      </c>
      <c r="F499" s="523">
        <f t="shared" si="61"/>
        <v>96259850</v>
      </c>
      <c r="G499" s="2058"/>
      <c r="H499" s="2058"/>
      <c r="I499" s="2058">
        <v>71738591</v>
      </c>
      <c r="J499" s="2058"/>
      <c r="K499" s="2058"/>
      <c r="L499" s="2058"/>
      <c r="M499" s="639"/>
      <c r="N499" s="2059"/>
      <c r="O499" s="2059"/>
      <c r="P499" s="2059"/>
      <c r="Q499" s="2054"/>
      <c r="R499" s="2059"/>
      <c r="S499" s="2059">
        <v>576000</v>
      </c>
      <c r="T499" s="2059"/>
      <c r="U499" s="2059"/>
      <c r="V499" s="2059"/>
      <c r="W499" s="2059"/>
      <c r="X499" s="2059"/>
      <c r="Y499" s="2059"/>
      <c r="Z499" s="2059">
        <v>23945259</v>
      </c>
      <c r="AA499" s="2059"/>
      <c r="AB499" s="2059"/>
      <c r="AC499" s="2059"/>
      <c r="AD499" s="2059"/>
      <c r="AE499" s="2059"/>
      <c r="AF499" s="2054"/>
      <c r="AG499" s="2060"/>
      <c r="AH499" s="2060"/>
      <c r="AI499" s="2060"/>
      <c r="AJ499" s="2060"/>
      <c r="AK499" s="2060"/>
      <c r="AL499" s="2060"/>
    </row>
    <row r="500" spans="1:38" ht="17.100000000000001" customHeight="1">
      <c r="A500" s="552"/>
      <c r="B500" s="571"/>
      <c r="C500" s="2061" t="s">
        <v>587</v>
      </c>
      <c r="D500" s="2062" t="s">
        <v>588</v>
      </c>
      <c r="E500" s="2063">
        <f t="shared" ref="E500:E504" si="64">F500</f>
        <v>8824898</v>
      </c>
      <c r="F500" s="523">
        <f t="shared" si="61"/>
        <v>8824898</v>
      </c>
      <c r="G500" s="2064"/>
      <c r="H500" s="2064"/>
      <c r="I500" s="2064">
        <v>6838000</v>
      </c>
      <c r="J500" s="2064"/>
      <c r="K500" s="2064"/>
      <c r="L500" s="2064"/>
      <c r="M500" s="639"/>
      <c r="N500" s="2065"/>
      <c r="O500" s="2065"/>
      <c r="P500" s="2065"/>
      <c r="Q500" s="2054"/>
      <c r="R500" s="2065"/>
      <c r="S500" s="2065">
        <v>67400</v>
      </c>
      <c r="T500" s="2065"/>
      <c r="U500" s="2065"/>
      <c r="V500" s="2065"/>
      <c r="W500" s="2065"/>
      <c r="X500" s="2065"/>
      <c r="Y500" s="2065"/>
      <c r="Z500" s="2065">
        <v>1919498</v>
      </c>
      <c r="AA500" s="2065"/>
      <c r="AB500" s="2065"/>
      <c r="AC500" s="2065"/>
      <c r="AD500" s="2065"/>
      <c r="AE500" s="2065"/>
      <c r="AF500" s="2054"/>
      <c r="AG500" s="2066"/>
      <c r="AH500" s="2066"/>
      <c r="AI500" s="2066"/>
      <c r="AJ500" s="2066"/>
      <c r="AK500" s="2066"/>
      <c r="AL500" s="2066"/>
    </row>
    <row r="501" spans="1:38" ht="17.100000000000001" customHeight="1">
      <c r="A501" s="552"/>
      <c r="B501" s="571"/>
      <c r="C501" s="2067" t="s">
        <v>589</v>
      </c>
      <c r="D501" s="2068" t="s">
        <v>590</v>
      </c>
      <c r="E501" s="2069">
        <f t="shared" si="64"/>
        <v>16784193</v>
      </c>
      <c r="F501" s="523">
        <f t="shared" si="61"/>
        <v>16784193</v>
      </c>
      <c r="G501" s="2070"/>
      <c r="H501" s="2070"/>
      <c r="I501" s="2070">
        <v>12240060</v>
      </c>
      <c r="J501" s="2070"/>
      <c r="K501" s="2070"/>
      <c r="L501" s="2070"/>
      <c r="M501" s="639"/>
      <c r="N501" s="2071"/>
      <c r="O501" s="2071"/>
      <c r="P501" s="2071"/>
      <c r="Q501" s="2054"/>
      <c r="R501" s="2071"/>
      <c r="S501" s="2071">
        <v>115315</v>
      </c>
      <c r="T501" s="2071"/>
      <c r="U501" s="2071"/>
      <c r="V501" s="2071"/>
      <c r="W501" s="2071"/>
      <c r="X501" s="2071"/>
      <c r="Y501" s="2071"/>
      <c r="Z501" s="2071">
        <v>4428818</v>
      </c>
      <c r="AA501" s="2071"/>
      <c r="AB501" s="2071"/>
      <c r="AC501" s="2071"/>
      <c r="AD501" s="2071"/>
      <c r="AE501" s="2071"/>
      <c r="AF501" s="2054"/>
      <c r="AG501" s="2072"/>
      <c r="AH501" s="2072"/>
      <c r="AI501" s="2072"/>
      <c r="AJ501" s="2072"/>
      <c r="AK501" s="2072"/>
      <c r="AL501" s="2072"/>
    </row>
    <row r="502" spans="1:38" ht="16.5" customHeight="1">
      <c r="A502" s="552"/>
      <c r="B502" s="571"/>
      <c r="C502" s="2073" t="s">
        <v>591</v>
      </c>
      <c r="D502" s="2074" t="s">
        <v>592</v>
      </c>
      <c r="E502" s="2075">
        <f t="shared" si="64"/>
        <v>2787655</v>
      </c>
      <c r="F502" s="523">
        <f t="shared" si="61"/>
        <v>2787655</v>
      </c>
      <c r="G502" s="2076"/>
      <c r="H502" s="2076"/>
      <c r="I502" s="2076">
        <v>2153410</v>
      </c>
      <c r="J502" s="2076"/>
      <c r="K502" s="2076"/>
      <c r="L502" s="2076"/>
      <c r="M502" s="639"/>
      <c r="N502" s="2077"/>
      <c r="O502" s="2077"/>
      <c r="P502" s="2077"/>
      <c r="Q502" s="2054"/>
      <c r="R502" s="2077"/>
      <c r="S502" s="2077">
        <v>8489</v>
      </c>
      <c r="T502" s="2077"/>
      <c r="U502" s="2077"/>
      <c r="V502" s="2077"/>
      <c r="W502" s="2077"/>
      <c r="X502" s="2077"/>
      <c r="Y502" s="2077"/>
      <c r="Z502" s="2077">
        <v>625756</v>
      </c>
      <c r="AA502" s="2077"/>
      <c r="AB502" s="2077"/>
      <c r="AC502" s="2077"/>
      <c r="AD502" s="2077"/>
      <c r="AE502" s="2077"/>
      <c r="AF502" s="2054"/>
      <c r="AG502" s="2078"/>
      <c r="AH502" s="2078"/>
      <c r="AI502" s="2078"/>
      <c r="AJ502" s="2078"/>
      <c r="AK502" s="2078"/>
      <c r="AL502" s="2078"/>
    </row>
    <row r="503" spans="1:38" ht="17.100000000000001" customHeight="1">
      <c r="A503" s="571"/>
      <c r="B503" s="571"/>
      <c r="C503" s="1505" t="s">
        <v>593</v>
      </c>
      <c r="D503" s="1506" t="s">
        <v>594</v>
      </c>
      <c r="E503" s="2075">
        <f t="shared" si="64"/>
        <v>105165</v>
      </c>
      <c r="F503" s="523">
        <f t="shared" si="61"/>
        <v>105165</v>
      </c>
      <c r="G503" s="2076"/>
      <c r="H503" s="2076"/>
      <c r="I503" s="2076">
        <v>51000</v>
      </c>
      <c r="J503" s="2076"/>
      <c r="K503" s="2076"/>
      <c r="L503" s="2076"/>
      <c r="M503" s="639"/>
      <c r="N503" s="2077"/>
      <c r="O503" s="2077"/>
      <c r="P503" s="2077"/>
      <c r="Q503" s="2054"/>
      <c r="R503" s="2077"/>
      <c r="S503" s="2077">
        <v>22000</v>
      </c>
      <c r="T503" s="2077"/>
      <c r="U503" s="2077"/>
      <c r="V503" s="2077"/>
      <c r="W503" s="2077"/>
      <c r="X503" s="2077"/>
      <c r="Y503" s="2077"/>
      <c r="Z503" s="2077">
        <v>32165</v>
      </c>
      <c r="AA503" s="2077"/>
      <c r="AB503" s="2077"/>
      <c r="AC503" s="2077"/>
      <c r="AD503" s="2077"/>
      <c r="AE503" s="2077"/>
      <c r="AF503" s="2054"/>
      <c r="AG503" s="2078"/>
      <c r="AH503" s="2078"/>
      <c r="AI503" s="2078"/>
      <c r="AJ503" s="2078"/>
      <c r="AK503" s="2078"/>
      <c r="AL503" s="2078"/>
    </row>
    <row r="504" spans="1:38" ht="17.100000000000001" customHeight="1">
      <c r="A504" s="552"/>
      <c r="B504" s="571"/>
      <c r="C504" s="2079" t="s">
        <v>595</v>
      </c>
      <c r="D504" s="2080" t="s">
        <v>596</v>
      </c>
      <c r="E504" s="2081">
        <f t="shared" si="64"/>
        <v>312334</v>
      </c>
      <c r="F504" s="523">
        <f t="shared" si="61"/>
        <v>312334</v>
      </c>
      <c r="G504" s="2082"/>
      <c r="H504" s="2082"/>
      <c r="I504" s="2082">
        <v>200000</v>
      </c>
      <c r="J504" s="2082"/>
      <c r="K504" s="2082"/>
      <c r="L504" s="2082"/>
      <c r="M504" s="639"/>
      <c r="N504" s="2083"/>
      <c r="O504" s="2083"/>
      <c r="P504" s="2083"/>
      <c r="Q504" s="2054"/>
      <c r="R504" s="2083"/>
      <c r="S504" s="2083">
        <v>14297</v>
      </c>
      <c r="T504" s="2083"/>
      <c r="U504" s="2083"/>
      <c r="V504" s="2083"/>
      <c r="W504" s="2083"/>
      <c r="X504" s="2083"/>
      <c r="Y504" s="2083"/>
      <c r="Z504" s="2083">
        <v>98037</v>
      </c>
      <c r="AA504" s="2083"/>
      <c r="AB504" s="2083"/>
      <c r="AC504" s="2083"/>
      <c r="AD504" s="2083"/>
      <c r="AE504" s="2083"/>
      <c r="AF504" s="2054"/>
      <c r="AG504" s="2084"/>
      <c r="AH504" s="2084"/>
      <c r="AI504" s="2084"/>
      <c r="AJ504" s="2084"/>
      <c r="AK504" s="2084"/>
      <c r="AL504" s="2084"/>
    </row>
    <row r="505" spans="1:38" ht="15.75" customHeight="1">
      <c r="A505" s="571"/>
      <c r="B505" s="571"/>
      <c r="C505" s="1778"/>
      <c r="D505" s="2085"/>
      <c r="E505" s="685"/>
      <c r="F505" s="523">
        <f t="shared" si="61"/>
        <v>0</v>
      </c>
      <c r="G505" s="2082"/>
      <c r="H505" s="2082"/>
      <c r="I505" s="2082"/>
      <c r="J505" s="2082"/>
      <c r="K505" s="2082"/>
      <c r="L505" s="2082"/>
      <c r="M505" s="639"/>
      <c r="N505" s="2083"/>
      <c r="O505" s="2083"/>
      <c r="P505" s="2083"/>
      <c r="Q505" s="2054"/>
      <c r="R505" s="2083"/>
      <c r="S505" s="2083"/>
      <c r="T505" s="2083"/>
      <c r="U505" s="2083"/>
      <c r="V505" s="2083"/>
      <c r="W505" s="2083"/>
      <c r="X505" s="2083"/>
      <c r="Y505" s="2083"/>
      <c r="Z505" s="2083"/>
      <c r="AA505" s="2083"/>
      <c r="AB505" s="2083"/>
      <c r="AC505" s="2083"/>
      <c r="AD505" s="2083"/>
      <c r="AE505" s="2083"/>
      <c r="AF505" s="2054"/>
      <c r="AG505" s="2084"/>
      <c r="AH505" s="2084"/>
      <c r="AI505" s="2084"/>
      <c r="AJ505" s="2084"/>
      <c r="AK505" s="2084"/>
      <c r="AL505" s="2084"/>
    </row>
    <row r="506" spans="1:38" ht="17.100000000000001" customHeight="1">
      <c r="A506" s="571"/>
      <c r="B506" s="571"/>
      <c r="C506" s="6637" t="s">
        <v>597</v>
      </c>
      <c r="D506" s="6608"/>
      <c r="E506" s="867">
        <f>SUM(E507:E528)</f>
        <v>29929015</v>
      </c>
      <c r="F506" s="523">
        <f t="shared" si="61"/>
        <v>0</v>
      </c>
      <c r="G506" s="2082"/>
      <c r="H506" s="2082"/>
      <c r="I506" s="2082"/>
      <c r="J506" s="2082"/>
      <c r="K506" s="2082"/>
      <c r="L506" s="2082"/>
      <c r="M506" s="639"/>
      <c r="N506" s="2083"/>
      <c r="O506" s="2083"/>
      <c r="P506" s="2083"/>
      <c r="Q506" s="2054"/>
      <c r="R506" s="2083"/>
      <c r="S506" s="2083"/>
      <c r="T506" s="2083"/>
      <c r="U506" s="2083"/>
      <c r="V506" s="2083"/>
      <c r="W506" s="2083"/>
      <c r="X506" s="2083"/>
      <c r="Y506" s="2083"/>
      <c r="Z506" s="2083"/>
      <c r="AA506" s="2083"/>
      <c r="AB506" s="2083"/>
      <c r="AC506" s="2083"/>
      <c r="AD506" s="2083"/>
      <c r="AE506" s="2083"/>
      <c r="AF506" s="2054"/>
      <c r="AG506" s="2084"/>
      <c r="AH506" s="2084"/>
      <c r="AI506" s="2084"/>
      <c r="AJ506" s="2084"/>
      <c r="AK506" s="2084"/>
      <c r="AL506" s="2084"/>
    </row>
    <row r="507" spans="1:38" ht="17.100000000000001" customHeight="1">
      <c r="A507" s="552"/>
      <c r="B507" s="571"/>
      <c r="C507" s="1292" t="s">
        <v>598</v>
      </c>
      <c r="D507" s="2086" t="s">
        <v>599</v>
      </c>
      <c r="E507" s="2087">
        <f>F507</f>
        <v>1026900</v>
      </c>
      <c r="F507" s="523">
        <f t="shared" si="61"/>
        <v>1026900</v>
      </c>
      <c r="G507" s="2088"/>
      <c r="H507" s="2088"/>
      <c r="I507" s="2088">
        <v>504900</v>
      </c>
      <c r="J507" s="2088"/>
      <c r="K507" s="2088"/>
      <c r="L507" s="2088"/>
      <c r="M507" s="639"/>
      <c r="N507" s="2089"/>
      <c r="O507" s="2089"/>
      <c r="P507" s="2089"/>
      <c r="Q507" s="2054"/>
      <c r="R507" s="2089"/>
      <c r="S507" s="2089"/>
      <c r="T507" s="2089"/>
      <c r="U507" s="2089"/>
      <c r="V507" s="2089"/>
      <c r="W507" s="2089"/>
      <c r="X507" s="2089"/>
      <c r="Y507" s="2089"/>
      <c r="Z507" s="2089">
        <v>522000</v>
      </c>
      <c r="AA507" s="2089"/>
      <c r="AB507" s="2089"/>
      <c r="AC507" s="2089"/>
      <c r="AD507" s="2089"/>
      <c r="AE507" s="2089"/>
      <c r="AF507" s="2054"/>
      <c r="AG507" s="2090"/>
      <c r="AH507" s="2090"/>
      <c r="AI507" s="2090"/>
      <c r="AJ507" s="2090"/>
      <c r="AK507" s="2090"/>
      <c r="AL507" s="2090"/>
    </row>
    <row r="508" spans="1:38" ht="17.100000000000001" customHeight="1">
      <c r="A508" s="552"/>
      <c r="B508" s="571"/>
      <c r="C508" s="1505" t="s">
        <v>600</v>
      </c>
      <c r="D508" s="1506" t="s">
        <v>601</v>
      </c>
      <c r="E508" s="685">
        <f t="shared" ref="E508:E528" si="65">F508</f>
        <v>5923786</v>
      </c>
      <c r="F508" s="523">
        <f t="shared" si="61"/>
        <v>5923786</v>
      </c>
      <c r="G508" s="2088"/>
      <c r="H508" s="2089">
        <v>80000</v>
      </c>
      <c r="I508" s="2088">
        <v>4830000</v>
      </c>
      <c r="J508" s="2088"/>
      <c r="K508" s="2088"/>
      <c r="L508" s="2088"/>
      <c r="M508" s="639"/>
      <c r="N508" s="2089"/>
      <c r="O508" s="2089"/>
      <c r="P508" s="2089"/>
      <c r="Q508" s="2054"/>
      <c r="R508" s="2089"/>
      <c r="S508" s="2089">
        <v>72786</v>
      </c>
      <c r="T508" s="2089"/>
      <c r="U508" s="2089"/>
      <c r="V508" s="2089"/>
      <c r="W508" s="2089"/>
      <c r="X508" s="2089"/>
      <c r="Y508" s="2089"/>
      <c r="Z508" s="2089">
        <v>941000</v>
      </c>
      <c r="AA508" s="2089"/>
      <c r="AB508" s="2089"/>
      <c r="AC508" s="2089"/>
      <c r="AD508" s="2089"/>
      <c r="AE508" s="2089"/>
      <c r="AF508" s="2054"/>
      <c r="AG508" s="2090"/>
      <c r="AH508" s="2090"/>
      <c r="AI508" s="2090"/>
      <c r="AJ508" s="2090"/>
      <c r="AK508" s="2090"/>
      <c r="AL508" s="2090"/>
    </row>
    <row r="509" spans="1:38" ht="17.100000000000001" customHeight="1">
      <c r="A509" s="552"/>
      <c r="B509" s="571"/>
      <c r="C509" s="2091" t="s">
        <v>602</v>
      </c>
      <c r="D509" s="2092" t="s">
        <v>603</v>
      </c>
      <c r="E509" s="2093">
        <f t="shared" si="65"/>
        <v>138530</v>
      </c>
      <c r="F509" s="523">
        <f t="shared" si="61"/>
        <v>138530</v>
      </c>
      <c r="G509" s="2094"/>
      <c r="H509" s="2095"/>
      <c r="I509" s="2094">
        <v>100000</v>
      </c>
      <c r="J509" s="2094"/>
      <c r="K509" s="2094"/>
      <c r="L509" s="2094"/>
      <c r="M509" s="639"/>
      <c r="N509" s="2095"/>
      <c r="O509" s="2095"/>
      <c r="P509" s="2095"/>
      <c r="Q509" s="2054"/>
      <c r="R509" s="2095"/>
      <c r="S509" s="2095">
        <v>530</v>
      </c>
      <c r="T509" s="2095"/>
      <c r="U509" s="2095"/>
      <c r="V509" s="2095"/>
      <c r="W509" s="2095"/>
      <c r="X509" s="2095"/>
      <c r="Y509" s="2095"/>
      <c r="Z509" s="2095">
        <v>38000</v>
      </c>
      <c r="AA509" s="2095"/>
      <c r="AB509" s="2095"/>
      <c r="AC509" s="2095"/>
      <c r="AD509" s="2095"/>
      <c r="AE509" s="2095"/>
      <c r="AF509" s="2054"/>
      <c r="AG509" s="2096"/>
      <c r="AH509" s="2096"/>
      <c r="AI509" s="2096"/>
      <c r="AJ509" s="2096"/>
      <c r="AK509" s="2096"/>
      <c r="AL509" s="2096"/>
    </row>
    <row r="510" spans="1:38" ht="17.100000000000001" customHeight="1">
      <c r="A510" s="552"/>
      <c r="B510" s="571"/>
      <c r="C510" s="2097" t="s">
        <v>604</v>
      </c>
      <c r="D510" s="2098" t="s">
        <v>605</v>
      </c>
      <c r="E510" s="2099">
        <f t="shared" si="65"/>
        <v>7423977</v>
      </c>
      <c r="F510" s="523">
        <f t="shared" si="61"/>
        <v>7423977</v>
      </c>
      <c r="G510" s="2100"/>
      <c r="H510" s="2101"/>
      <c r="I510" s="2100">
        <v>6629977</v>
      </c>
      <c r="J510" s="2100"/>
      <c r="K510" s="2100"/>
      <c r="L510" s="2100"/>
      <c r="M510" s="639"/>
      <c r="N510" s="2101"/>
      <c r="O510" s="2101"/>
      <c r="P510" s="2101"/>
      <c r="Q510" s="2054"/>
      <c r="R510" s="2101"/>
      <c r="S510" s="2101">
        <v>94000</v>
      </c>
      <c r="T510" s="2101"/>
      <c r="U510" s="2101"/>
      <c r="V510" s="2101"/>
      <c r="W510" s="2101"/>
      <c r="X510" s="2101"/>
      <c r="Y510" s="2101"/>
      <c r="Z510" s="2101">
        <v>700000</v>
      </c>
      <c r="AA510" s="2101"/>
      <c r="AB510" s="2101"/>
      <c r="AC510" s="2101"/>
      <c r="AD510" s="2101"/>
      <c r="AE510" s="2101"/>
      <c r="AF510" s="2054"/>
      <c r="AG510" s="2102"/>
      <c r="AH510" s="2102"/>
      <c r="AI510" s="2102"/>
      <c r="AJ510" s="2102"/>
      <c r="AK510" s="2102"/>
      <c r="AL510" s="2102"/>
    </row>
    <row r="511" spans="1:38" ht="17.100000000000001" customHeight="1">
      <c r="A511" s="571"/>
      <c r="B511" s="571"/>
      <c r="C511" s="1505" t="s">
        <v>606</v>
      </c>
      <c r="D511" s="1506" t="s">
        <v>607</v>
      </c>
      <c r="E511" s="2099">
        <f t="shared" si="65"/>
        <v>2635700</v>
      </c>
      <c r="F511" s="523">
        <f t="shared" si="61"/>
        <v>2635700</v>
      </c>
      <c r="G511" s="2100"/>
      <c r="H511" s="2101"/>
      <c r="I511" s="2100">
        <v>1673000</v>
      </c>
      <c r="J511" s="2100"/>
      <c r="K511" s="2100"/>
      <c r="L511" s="2100"/>
      <c r="M511" s="639"/>
      <c r="N511" s="2101"/>
      <c r="O511" s="2101"/>
      <c r="P511" s="2101"/>
      <c r="Q511" s="2054"/>
      <c r="R511" s="2101"/>
      <c r="S511" s="2101">
        <v>7700</v>
      </c>
      <c r="T511" s="2101"/>
      <c r="U511" s="2101"/>
      <c r="V511" s="2101"/>
      <c r="W511" s="2101"/>
      <c r="X511" s="2101"/>
      <c r="Y511" s="2101"/>
      <c r="Z511" s="2101">
        <v>955000</v>
      </c>
      <c r="AA511" s="2101"/>
      <c r="AB511" s="2101"/>
      <c r="AC511" s="2101"/>
      <c r="AD511" s="2101"/>
      <c r="AE511" s="2101"/>
      <c r="AF511" s="2054"/>
      <c r="AG511" s="2102"/>
      <c r="AH511" s="2102"/>
      <c r="AI511" s="2102"/>
      <c r="AJ511" s="2102"/>
      <c r="AK511" s="2102"/>
      <c r="AL511" s="2102"/>
    </row>
    <row r="512" spans="1:38" ht="17.100000000000001" customHeight="1">
      <c r="A512" s="552"/>
      <c r="B512" s="571"/>
      <c r="C512" s="2103" t="s">
        <v>608</v>
      </c>
      <c r="D512" s="2104" t="s">
        <v>609</v>
      </c>
      <c r="E512" s="2105">
        <f t="shared" si="65"/>
        <v>318050</v>
      </c>
      <c r="F512" s="523">
        <f t="shared" si="61"/>
        <v>318050</v>
      </c>
      <c r="G512" s="2106"/>
      <c r="H512" s="2107"/>
      <c r="I512" s="2106">
        <v>220000</v>
      </c>
      <c r="J512" s="2106"/>
      <c r="K512" s="2106"/>
      <c r="L512" s="2106"/>
      <c r="M512" s="639"/>
      <c r="N512" s="2107"/>
      <c r="O512" s="2107"/>
      <c r="P512" s="2107"/>
      <c r="Q512" s="2054"/>
      <c r="R512" s="2107"/>
      <c r="S512" s="2107">
        <v>600</v>
      </c>
      <c r="T512" s="2107"/>
      <c r="U512" s="2107"/>
      <c r="V512" s="2107"/>
      <c r="W512" s="2107"/>
      <c r="X512" s="2107"/>
      <c r="Y512" s="2107"/>
      <c r="Z512" s="2107">
        <v>97450</v>
      </c>
      <c r="AA512" s="2107"/>
      <c r="AB512" s="2107"/>
      <c r="AC512" s="2107"/>
      <c r="AD512" s="2107"/>
      <c r="AE512" s="2107"/>
      <c r="AF512" s="2054"/>
      <c r="AG512" s="2108"/>
      <c r="AH512" s="2108"/>
      <c r="AI512" s="2108"/>
      <c r="AJ512" s="2108"/>
      <c r="AK512" s="2108"/>
      <c r="AL512" s="2108"/>
    </row>
    <row r="513" spans="1:38" ht="17.100000000000001" customHeight="1">
      <c r="A513" s="552"/>
      <c r="B513" s="571"/>
      <c r="C513" s="2109" t="s">
        <v>610</v>
      </c>
      <c r="D513" s="2110" t="s">
        <v>611</v>
      </c>
      <c r="E513" s="2105">
        <f t="shared" si="65"/>
        <v>5617417</v>
      </c>
      <c r="F513" s="523">
        <f t="shared" si="61"/>
        <v>5617417</v>
      </c>
      <c r="G513" s="2106"/>
      <c r="H513" s="2107">
        <v>45000</v>
      </c>
      <c r="I513" s="2106">
        <v>2945500</v>
      </c>
      <c r="J513" s="2106"/>
      <c r="K513" s="2106"/>
      <c r="L513" s="2106"/>
      <c r="M513" s="639"/>
      <c r="N513" s="2107"/>
      <c r="O513" s="2107"/>
      <c r="P513" s="2107"/>
      <c r="Q513" s="2054"/>
      <c r="R513" s="2107"/>
      <c r="S513" s="2107">
        <v>93100</v>
      </c>
      <c r="T513" s="2107"/>
      <c r="U513" s="2107"/>
      <c r="V513" s="2107"/>
      <c r="W513" s="2107"/>
      <c r="X513" s="2107"/>
      <c r="Y513" s="2107"/>
      <c r="Z513" s="2107">
        <v>1733817</v>
      </c>
      <c r="AA513" s="2107"/>
      <c r="AB513" s="2107"/>
      <c r="AC513" s="2107"/>
      <c r="AD513" s="2107"/>
      <c r="AE513" s="2107">
        <v>800000</v>
      </c>
      <c r="AF513" s="2054"/>
      <c r="AG513" s="2108"/>
      <c r="AH513" s="2108"/>
      <c r="AI513" s="2108"/>
      <c r="AJ513" s="2108"/>
      <c r="AK513" s="2108"/>
      <c r="AL513" s="2108"/>
    </row>
    <row r="514" spans="1:38" ht="16.5" customHeight="1">
      <c r="A514" s="552"/>
      <c r="B514" s="571"/>
      <c r="C514" s="2111" t="s">
        <v>612</v>
      </c>
      <c r="D514" s="2112" t="s">
        <v>613</v>
      </c>
      <c r="E514" s="2105">
        <f t="shared" si="65"/>
        <v>295100</v>
      </c>
      <c r="F514" s="523">
        <f t="shared" si="61"/>
        <v>295100</v>
      </c>
      <c r="G514" s="2106"/>
      <c r="H514" s="2107"/>
      <c r="I514" s="2106">
        <v>223800</v>
      </c>
      <c r="J514" s="2106"/>
      <c r="K514" s="2106"/>
      <c r="L514" s="2106"/>
      <c r="M514" s="639"/>
      <c r="N514" s="2107"/>
      <c r="O514" s="2107"/>
      <c r="P514" s="2107"/>
      <c r="Q514" s="2054"/>
      <c r="R514" s="2107"/>
      <c r="S514" s="2107">
        <v>1300</v>
      </c>
      <c r="T514" s="2107"/>
      <c r="U514" s="2107"/>
      <c r="V514" s="2107"/>
      <c r="W514" s="2107"/>
      <c r="X514" s="2107"/>
      <c r="Y514" s="2107"/>
      <c r="Z514" s="2107">
        <v>70000</v>
      </c>
      <c r="AA514" s="2107"/>
      <c r="AB514" s="2107"/>
      <c r="AC514" s="2107"/>
      <c r="AD514" s="2107"/>
      <c r="AE514" s="2107"/>
      <c r="AF514" s="2054"/>
      <c r="AG514" s="2108"/>
      <c r="AH514" s="2108"/>
      <c r="AI514" s="2108"/>
      <c r="AJ514" s="2108"/>
      <c r="AK514" s="2108"/>
      <c r="AL514" s="2108"/>
    </row>
    <row r="515" spans="1:38" ht="17.100000000000001" customHeight="1">
      <c r="A515" s="552"/>
      <c r="B515" s="571"/>
      <c r="C515" s="1505" t="s">
        <v>777</v>
      </c>
      <c r="D515" s="1506" t="s">
        <v>778</v>
      </c>
      <c r="E515" s="2105">
        <f t="shared" si="65"/>
        <v>15000</v>
      </c>
      <c r="F515" s="523">
        <f t="shared" si="61"/>
        <v>15000</v>
      </c>
      <c r="G515" s="2106"/>
      <c r="H515" s="2106"/>
      <c r="I515" s="2106">
        <v>15000</v>
      </c>
      <c r="J515" s="2106"/>
      <c r="K515" s="2106"/>
      <c r="L515" s="2106"/>
      <c r="M515" s="639"/>
      <c r="N515" s="2107"/>
      <c r="O515" s="2107"/>
      <c r="P515" s="2107"/>
      <c r="Q515" s="2054"/>
      <c r="R515" s="2107"/>
      <c r="S515" s="2107"/>
      <c r="T515" s="2107"/>
      <c r="U515" s="2107"/>
      <c r="V515" s="2107"/>
      <c r="W515" s="2107"/>
      <c r="X515" s="2107"/>
      <c r="Y515" s="2107"/>
      <c r="Z515" s="2107"/>
      <c r="AA515" s="2107"/>
      <c r="AB515" s="2107"/>
      <c r="AC515" s="2107"/>
      <c r="AD515" s="2107"/>
      <c r="AE515" s="2107"/>
      <c r="AF515" s="2054"/>
      <c r="AG515" s="2108"/>
      <c r="AH515" s="2108"/>
      <c r="AI515" s="2108"/>
      <c r="AJ515" s="2108"/>
      <c r="AK515" s="2108"/>
      <c r="AL515" s="2108"/>
    </row>
    <row r="516" spans="1:38" ht="17.100000000000001" customHeight="1">
      <c r="A516" s="552"/>
      <c r="B516" s="571"/>
      <c r="C516" s="2113" t="s">
        <v>614</v>
      </c>
      <c r="D516" s="2114" t="s">
        <v>615</v>
      </c>
      <c r="E516" s="2115">
        <f t="shared" si="65"/>
        <v>155000</v>
      </c>
      <c r="F516" s="523">
        <f t="shared" si="61"/>
        <v>155000</v>
      </c>
      <c r="G516" s="2116"/>
      <c r="H516" s="2116"/>
      <c r="I516" s="2116">
        <v>80000</v>
      </c>
      <c r="J516" s="2116"/>
      <c r="K516" s="2116"/>
      <c r="L516" s="2116"/>
      <c r="M516" s="639"/>
      <c r="N516" s="2117"/>
      <c r="O516" s="2117"/>
      <c r="P516" s="2117"/>
      <c r="Q516" s="2054"/>
      <c r="R516" s="2117"/>
      <c r="S516" s="2117"/>
      <c r="T516" s="2117"/>
      <c r="U516" s="2117"/>
      <c r="V516" s="2117"/>
      <c r="W516" s="2117"/>
      <c r="X516" s="2117"/>
      <c r="Y516" s="2117"/>
      <c r="Z516" s="2117">
        <v>75000</v>
      </c>
      <c r="AA516" s="2117"/>
      <c r="AB516" s="2117"/>
      <c r="AC516" s="2117"/>
      <c r="AD516" s="2117"/>
      <c r="AE516" s="2117"/>
      <c r="AF516" s="2054"/>
      <c r="AG516" s="2118"/>
      <c r="AH516" s="2118"/>
      <c r="AI516" s="2118"/>
      <c r="AJ516" s="2118"/>
      <c r="AK516" s="2118"/>
      <c r="AL516" s="2118"/>
    </row>
    <row r="517" spans="1:38" ht="30" customHeight="1">
      <c r="A517" s="552"/>
      <c r="B517" s="571"/>
      <c r="C517" s="2119" t="s">
        <v>616</v>
      </c>
      <c r="D517" s="2120" t="s">
        <v>617</v>
      </c>
      <c r="E517" s="2121">
        <f t="shared" si="65"/>
        <v>112000</v>
      </c>
      <c r="F517" s="523">
        <f t="shared" si="61"/>
        <v>112000</v>
      </c>
      <c r="G517" s="2122"/>
      <c r="H517" s="2122"/>
      <c r="I517" s="2122">
        <v>85000</v>
      </c>
      <c r="J517" s="2122"/>
      <c r="K517" s="2122"/>
      <c r="L517" s="2122"/>
      <c r="M517" s="639"/>
      <c r="N517" s="2123"/>
      <c r="O517" s="2123"/>
      <c r="P517" s="2123"/>
      <c r="Q517" s="2054"/>
      <c r="R517" s="2123"/>
      <c r="S517" s="2123"/>
      <c r="T517" s="2123"/>
      <c r="U517" s="2123"/>
      <c r="V517" s="2123"/>
      <c r="W517" s="2123"/>
      <c r="X517" s="2123"/>
      <c r="Y517" s="2123"/>
      <c r="Z517" s="2123">
        <v>27000</v>
      </c>
      <c r="AA517" s="2123"/>
      <c r="AB517" s="2123"/>
      <c r="AC517" s="2123"/>
      <c r="AD517" s="2123"/>
      <c r="AE517" s="2123"/>
      <c r="AF517" s="2054"/>
      <c r="AG517" s="2124"/>
      <c r="AH517" s="2124"/>
      <c r="AI517" s="2124"/>
      <c r="AJ517" s="2124"/>
      <c r="AK517" s="2124"/>
      <c r="AL517" s="2124"/>
    </row>
    <row r="518" spans="1:38" ht="17.100000000000001" customHeight="1">
      <c r="A518" s="552"/>
      <c r="B518" s="571"/>
      <c r="C518" s="2125" t="s">
        <v>618</v>
      </c>
      <c r="D518" s="2126" t="s">
        <v>619</v>
      </c>
      <c r="E518" s="2127">
        <f t="shared" si="65"/>
        <v>318100</v>
      </c>
      <c r="F518" s="523">
        <f t="shared" si="61"/>
        <v>318100</v>
      </c>
      <c r="G518" s="2128"/>
      <c r="H518" s="2128"/>
      <c r="I518" s="2128">
        <v>300000</v>
      </c>
      <c r="J518" s="2128"/>
      <c r="K518" s="2128"/>
      <c r="L518" s="2128"/>
      <c r="M518" s="639"/>
      <c r="N518" s="2129"/>
      <c r="O518" s="2129"/>
      <c r="P518" s="2129"/>
      <c r="Q518" s="2054"/>
      <c r="R518" s="2129"/>
      <c r="S518" s="2129">
        <v>3100</v>
      </c>
      <c r="T518" s="2129"/>
      <c r="U518" s="2129"/>
      <c r="V518" s="2129"/>
      <c r="W518" s="2129"/>
      <c r="X518" s="2129"/>
      <c r="Y518" s="2129"/>
      <c r="Z518" s="2129">
        <v>15000</v>
      </c>
      <c r="AA518" s="2129"/>
      <c r="AB518" s="2129"/>
      <c r="AC518" s="2129"/>
      <c r="AD518" s="2129"/>
      <c r="AE518" s="2129"/>
      <c r="AF518" s="2054"/>
      <c r="AG518" s="2130"/>
      <c r="AH518" s="2130"/>
      <c r="AI518" s="2130"/>
      <c r="AJ518" s="2130"/>
      <c r="AK518" s="2130"/>
      <c r="AL518" s="2130"/>
    </row>
    <row r="519" spans="1:38" ht="17.100000000000001" customHeight="1">
      <c r="A519" s="552"/>
      <c r="B519" s="571"/>
      <c r="C519" s="2131" t="s">
        <v>620</v>
      </c>
      <c r="D519" s="2132" t="s">
        <v>621</v>
      </c>
      <c r="E519" s="2133">
        <f t="shared" si="65"/>
        <v>465000</v>
      </c>
      <c r="F519" s="523">
        <f t="shared" si="61"/>
        <v>465000</v>
      </c>
      <c r="G519" s="2134"/>
      <c r="H519" s="2134"/>
      <c r="I519" s="2134">
        <v>450000</v>
      </c>
      <c r="J519" s="2134"/>
      <c r="K519" s="2134"/>
      <c r="L519" s="2134"/>
      <c r="M519" s="639"/>
      <c r="N519" s="2135"/>
      <c r="O519" s="2135"/>
      <c r="P519" s="2135"/>
      <c r="Q519" s="2054"/>
      <c r="R519" s="2135"/>
      <c r="S519" s="2135"/>
      <c r="T519" s="2135"/>
      <c r="U519" s="2135"/>
      <c r="V519" s="2135"/>
      <c r="W519" s="2135"/>
      <c r="X519" s="2135"/>
      <c r="Y519" s="2135"/>
      <c r="Z519" s="2135">
        <v>15000</v>
      </c>
      <c r="AA519" s="2135"/>
      <c r="AB519" s="2135"/>
      <c r="AC519" s="2135"/>
      <c r="AD519" s="2135"/>
      <c r="AE519" s="2135"/>
      <c r="AF519" s="2054"/>
      <c r="AG519" s="2136"/>
      <c r="AH519" s="2136"/>
      <c r="AI519" s="2136"/>
      <c r="AJ519" s="2136"/>
      <c r="AK519" s="2136"/>
      <c r="AL519" s="2136"/>
    </row>
    <row r="520" spans="1:38" ht="17.100000000000001" customHeight="1">
      <c r="A520" s="552"/>
      <c r="B520" s="571"/>
      <c r="C520" s="2137" t="s">
        <v>622</v>
      </c>
      <c r="D520" s="2138" t="s">
        <v>623</v>
      </c>
      <c r="E520" s="2139">
        <f t="shared" si="65"/>
        <v>501200</v>
      </c>
      <c r="F520" s="523">
        <f t="shared" si="61"/>
        <v>501200</v>
      </c>
      <c r="G520" s="2140"/>
      <c r="H520" s="2140"/>
      <c r="I520" s="2140">
        <v>285000</v>
      </c>
      <c r="J520" s="2140"/>
      <c r="K520" s="2140"/>
      <c r="L520" s="2140"/>
      <c r="M520" s="639"/>
      <c r="N520" s="2141"/>
      <c r="O520" s="2141"/>
      <c r="P520" s="2141"/>
      <c r="Q520" s="2054"/>
      <c r="R520" s="2141"/>
      <c r="S520" s="2141">
        <v>2200</v>
      </c>
      <c r="T520" s="2141"/>
      <c r="U520" s="2141"/>
      <c r="V520" s="2141"/>
      <c r="W520" s="2141"/>
      <c r="X520" s="2141"/>
      <c r="Y520" s="2141"/>
      <c r="Z520" s="2141">
        <v>214000</v>
      </c>
      <c r="AA520" s="2141"/>
      <c r="AB520" s="2141"/>
      <c r="AC520" s="2141"/>
      <c r="AD520" s="2141"/>
      <c r="AE520" s="2141"/>
      <c r="AF520" s="2054"/>
      <c r="AG520" s="2142"/>
      <c r="AH520" s="2142"/>
      <c r="AI520" s="2142"/>
      <c r="AJ520" s="2142"/>
      <c r="AK520" s="2142"/>
      <c r="AL520" s="2142"/>
    </row>
    <row r="521" spans="1:38" ht="17.100000000000001" customHeight="1">
      <c r="A521" s="552"/>
      <c r="B521" s="571"/>
      <c r="C521" s="1505" t="s">
        <v>624</v>
      </c>
      <c r="D521" s="1506" t="s">
        <v>625</v>
      </c>
      <c r="E521" s="2139">
        <f t="shared" si="65"/>
        <v>3806755</v>
      </c>
      <c r="F521" s="523">
        <f t="shared" si="61"/>
        <v>3806755</v>
      </c>
      <c r="G521" s="2140"/>
      <c r="H521" s="2140"/>
      <c r="I521" s="2140">
        <v>3065659</v>
      </c>
      <c r="J521" s="2140"/>
      <c r="K521" s="2140"/>
      <c r="L521" s="2140"/>
      <c r="M521" s="639"/>
      <c r="N521" s="2141"/>
      <c r="O521" s="2141"/>
      <c r="P521" s="2141"/>
      <c r="Q521" s="2054"/>
      <c r="R521" s="2141"/>
      <c r="S521" s="2141">
        <v>20546</v>
      </c>
      <c r="T521" s="2141"/>
      <c r="U521" s="2141"/>
      <c r="V521" s="2141"/>
      <c r="W521" s="2141"/>
      <c r="X521" s="2141"/>
      <c r="Y521" s="2141"/>
      <c r="Z521" s="2141">
        <v>720550</v>
      </c>
      <c r="AA521" s="2141"/>
      <c r="AB521" s="2141"/>
      <c r="AC521" s="2141"/>
      <c r="AD521" s="2141"/>
      <c r="AE521" s="2141"/>
      <c r="AF521" s="2054"/>
      <c r="AG521" s="2142"/>
      <c r="AH521" s="2142"/>
      <c r="AI521" s="2142"/>
      <c r="AJ521" s="2142"/>
      <c r="AK521" s="2142"/>
      <c r="AL521" s="2142"/>
    </row>
    <row r="522" spans="1:38" ht="17.100000000000001" customHeight="1">
      <c r="A522" s="552"/>
      <c r="B522" s="571"/>
      <c r="C522" s="2143" t="s">
        <v>626</v>
      </c>
      <c r="D522" s="2144" t="s">
        <v>627</v>
      </c>
      <c r="E522" s="2145">
        <f t="shared" si="65"/>
        <v>55200</v>
      </c>
      <c r="F522" s="523">
        <f t="shared" ref="F522:F585" si="66">SUM(G522:AJ522)</f>
        <v>55200</v>
      </c>
      <c r="G522" s="2146"/>
      <c r="H522" s="2146"/>
      <c r="I522" s="2146">
        <v>0</v>
      </c>
      <c r="J522" s="2146"/>
      <c r="K522" s="2146"/>
      <c r="L522" s="2146"/>
      <c r="M522" s="639"/>
      <c r="N522" s="2147"/>
      <c r="O522" s="2147"/>
      <c r="P522" s="2147"/>
      <c r="Q522" s="2054"/>
      <c r="R522" s="2147"/>
      <c r="S522" s="2147">
        <v>3200</v>
      </c>
      <c r="T522" s="2147"/>
      <c r="U522" s="2147"/>
      <c r="V522" s="2147"/>
      <c r="W522" s="2147"/>
      <c r="X522" s="2147"/>
      <c r="Y522" s="2147"/>
      <c r="Z522" s="2147">
        <v>52000</v>
      </c>
      <c r="AA522" s="2147"/>
      <c r="AB522" s="2147"/>
      <c r="AC522" s="2147"/>
      <c r="AD522" s="2147"/>
      <c r="AE522" s="2147"/>
      <c r="AF522" s="2054"/>
      <c r="AG522" s="2148"/>
      <c r="AH522" s="2148"/>
      <c r="AI522" s="2148"/>
      <c r="AJ522" s="2148"/>
      <c r="AK522" s="2148"/>
      <c r="AL522" s="2148"/>
    </row>
    <row r="523" spans="1:38" ht="28.5" customHeight="1">
      <c r="A523" s="552"/>
      <c r="B523" s="571"/>
      <c r="C523" s="2149" t="s">
        <v>731</v>
      </c>
      <c r="D523" s="2150" t="s">
        <v>732</v>
      </c>
      <c r="E523" s="2151">
        <f t="shared" si="65"/>
        <v>1000</v>
      </c>
      <c r="F523" s="523">
        <f t="shared" si="66"/>
        <v>1000</v>
      </c>
      <c r="G523" s="2152"/>
      <c r="H523" s="2152"/>
      <c r="I523" s="2152">
        <v>0</v>
      </c>
      <c r="J523" s="2152"/>
      <c r="K523" s="2152"/>
      <c r="L523" s="2152"/>
      <c r="M523" s="639"/>
      <c r="N523" s="2153"/>
      <c r="O523" s="2153"/>
      <c r="P523" s="2153"/>
      <c r="Q523" s="2054"/>
      <c r="R523" s="2153"/>
      <c r="S523" s="2153"/>
      <c r="T523" s="2153"/>
      <c r="U523" s="2153"/>
      <c r="V523" s="2153"/>
      <c r="W523" s="2153"/>
      <c r="X523" s="2153"/>
      <c r="Y523" s="2153"/>
      <c r="Z523" s="2153">
        <v>1000</v>
      </c>
      <c r="AA523" s="2153"/>
      <c r="AB523" s="2153"/>
      <c r="AC523" s="2153"/>
      <c r="AD523" s="2153"/>
      <c r="AE523" s="2153"/>
      <c r="AF523" s="2054"/>
      <c r="AG523" s="2154"/>
      <c r="AH523" s="2154"/>
      <c r="AI523" s="2154"/>
      <c r="AJ523" s="2154"/>
      <c r="AK523" s="2154"/>
      <c r="AL523" s="2154"/>
    </row>
    <row r="524" spans="1:38" ht="17.100000000000001" customHeight="1">
      <c r="A524" s="552"/>
      <c r="B524" s="571"/>
      <c r="C524" s="2155" t="s">
        <v>733</v>
      </c>
      <c r="D524" s="2156" t="s">
        <v>734</v>
      </c>
      <c r="E524" s="2157">
        <f t="shared" si="65"/>
        <v>20500</v>
      </c>
      <c r="F524" s="523">
        <f t="shared" si="66"/>
        <v>20500</v>
      </c>
      <c r="G524" s="2158"/>
      <c r="H524" s="2158"/>
      <c r="I524" s="2158">
        <v>20000</v>
      </c>
      <c r="J524" s="2158"/>
      <c r="K524" s="2158"/>
      <c r="L524" s="2158"/>
      <c r="M524" s="639"/>
      <c r="N524" s="2159"/>
      <c r="O524" s="2159"/>
      <c r="P524" s="2159"/>
      <c r="Q524" s="2054"/>
      <c r="R524" s="2159"/>
      <c r="S524" s="2159"/>
      <c r="T524" s="2159"/>
      <c r="U524" s="2159"/>
      <c r="V524" s="2159"/>
      <c r="W524" s="2159"/>
      <c r="X524" s="2159"/>
      <c r="Y524" s="2159"/>
      <c r="Z524" s="2159">
        <v>500</v>
      </c>
      <c r="AA524" s="2159"/>
      <c r="AB524" s="2159"/>
      <c r="AC524" s="2159"/>
      <c r="AD524" s="2159"/>
      <c r="AE524" s="2159"/>
      <c r="AF524" s="2054"/>
      <c r="AG524" s="2160"/>
      <c r="AH524" s="2160"/>
      <c r="AI524" s="2160"/>
      <c r="AJ524" s="2160"/>
      <c r="AK524" s="2160"/>
      <c r="AL524" s="2160"/>
    </row>
    <row r="525" spans="1:38" ht="17.100000000000001" customHeight="1">
      <c r="A525" s="552"/>
      <c r="B525" s="571"/>
      <c r="C525" s="2161" t="s">
        <v>628</v>
      </c>
      <c r="D525" s="2162" t="s">
        <v>629</v>
      </c>
      <c r="E525" s="2163">
        <f t="shared" si="65"/>
        <v>419000</v>
      </c>
      <c r="F525" s="523">
        <f t="shared" si="66"/>
        <v>419000</v>
      </c>
      <c r="G525" s="2164"/>
      <c r="H525" s="2164"/>
      <c r="I525" s="2164">
        <v>337000</v>
      </c>
      <c r="J525" s="2164"/>
      <c r="K525" s="2164"/>
      <c r="L525" s="2164"/>
      <c r="M525" s="639"/>
      <c r="N525" s="2165"/>
      <c r="O525" s="2165"/>
      <c r="P525" s="2165"/>
      <c r="Q525" s="2054"/>
      <c r="R525" s="2165"/>
      <c r="S525" s="2165"/>
      <c r="T525" s="2165"/>
      <c r="U525" s="2165"/>
      <c r="V525" s="2165"/>
      <c r="W525" s="2165"/>
      <c r="X525" s="2165"/>
      <c r="Y525" s="2165"/>
      <c r="Z525" s="2165">
        <v>82000</v>
      </c>
      <c r="AA525" s="2165"/>
      <c r="AB525" s="2165"/>
      <c r="AC525" s="2165"/>
      <c r="AD525" s="2165"/>
      <c r="AE525" s="2165"/>
      <c r="AF525" s="2054"/>
      <c r="AG525" s="2166"/>
      <c r="AH525" s="2166"/>
      <c r="AI525" s="2166"/>
      <c r="AJ525" s="2166"/>
      <c r="AK525" s="2166"/>
      <c r="AL525" s="2166"/>
    </row>
    <row r="526" spans="1:38" ht="17.100000000000001" customHeight="1" thickBot="1">
      <c r="A526" s="897"/>
      <c r="B526" s="668"/>
      <c r="C526" s="2167" t="s">
        <v>630</v>
      </c>
      <c r="D526" s="2168" t="s">
        <v>631</v>
      </c>
      <c r="E526" s="2169">
        <f t="shared" si="65"/>
        <v>125000</v>
      </c>
      <c r="F526" s="523">
        <f t="shared" si="66"/>
        <v>125000</v>
      </c>
      <c r="G526" s="2170"/>
      <c r="H526" s="2170"/>
      <c r="I526" s="2170">
        <v>125000</v>
      </c>
      <c r="J526" s="2170"/>
      <c r="K526" s="2170"/>
      <c r="L526" s="2170"/>
      <c r="M526" s="639"/>
      <c r="N526" s="2171"/>
      <c r="O526" s="2171"/>
      <c r="P526" s="2171"/>
      <c r="Q526" s="2054"/>
      <c r="R526" s="2171"/>
      <c r="S526" s="2171"/>
      <c r="T526" s="2171"/>
      <c r="U526" s="2171"/>
      <c r="V526" s="2171"/>
      <c r="W526" s="2171"/>
      <c r="X526" s="2171"/>
      <c r="Y526" s="2171"/>
      <c r="Z526" s="2171"/>
      <c r="AA526" s="2171"/>
      <c r="AB526" s="2171"/>
      <c r="AC526" s="2171"/>
      <c r="AD526" s="2171"/>
      <c r="AE526" s="2171"/>
      <c r="AF526" s="2054"/>
      <c r="AG526" s="2172"/>
      <c r="AH526" s="2172"/>
      <c r="AI526" s="2172"/>
      <c r="AJ526" s="2172"/>
      <c r="AK526" s="2172"/>
      <c r="AL526" s="2172"/>
    </row>
    <row r="527" spans="1:38" ht="17.100000000000001" customHeight="1">
      <c r="A527" s="552"/>
      <c r="B527" s="571"/>
      <c r="C527" s="1119" t="s">
        <v>632</v>
      </c>
      <c r="D527" s="1120" t="s">
        <v>687</v>
      </c>
      <c r="E527" s="685">
        <f t="shared" si="65"/>
        <v>103000</v>
      </c>
      <c r="F527" s="523">
        <f t="shared" si="66"/>
        <v>103000</v>
      </c>
      <c r="G527" s="2170"/>
      <c r="H527" s="2170"/>
      <c r="I527" s="2170">
        <v>102000</v>
      </c>
      <c r="J527" s="2170"/>
      <c r="K527" s="2170"/>
      <c r="L527" s="2170"/>
      <c r="M527" s="639"/>
      <c r="N527" s="2171"/>
      <c r="O527" s="2171"/>
      <c r="P527" s="2171"/>
      <c r="Q527" s="2054"/>
      <c r="R527" s="2171"/>
      <c r="S527" s="2171"/>
      <c r="T527" s="2171"/>
      <c r="U527" s="2171"/>
      <c r="V527" s="2171"/>
      <c r="W527" s="2171"/>
      <c r="X527" s="2171"/>
      <c r="Y527" s="2171"/>
      <c r="Z527" s="2171">
        <v>1000</v>
      </c>
      <c r="AA527" s="2171"/>
      <c r="AB527" s="2171"/>
      <c r="AC527" s="2171"/>
      <c r="AD527" s="2171"/>
      <c r="AE527" s="2171"/>
      <c r="AF527" s="2054"/>
      <c r="AG527" s="2172"/>
      <c r="AH527" s="2172"/>
      <c r="AI527" s="2172"/>
      <c r="AJ527" s="2172"/>
      <c r="AK527" s="2172"/>
      <c r="AL527" s="2172"/>
    </row>
    <row r="528" spans="1:38" ht="20.25" customHeight="1">
      <c r="A528" s="552"/>
      <c r="B528" s="571"/>
      <c r="C528" s="1292" t="s">
        <v>634</v>
      </c>
      <c r="D528" s="2173" t="s">
        <v>635</v>
      </c>
      <c r="E528" s="2174">
        <f t="shared" si="65"/>
        <v>452800</v>
      </c>
      <c r="F528" s="523">
        <f t="shared" si="66"/>
        <v>452800</v>
      </c>
      <c r="G528" s="2170"/>
      <c r="H528" s="2170"/>
      <c r="I528" s="2170">
        <v>300000</v>
      </c>
      <c r="J528" s="2170"/>
      <c r="K528" s="2170"/>
      <c r="L528" s="2170"/>
      <c r="M528" s="639"/>
      <c r="N528" s="2171"/>
      <c r="O528" s="2171"/>
      <c r="P528" s="2171"/>
      <c r="Q528" s="2054"/>
      <c r="R528" s="2171"/>
      <c r="S528" s="2171">
        <v>12800</v>
      </c>
      <c r="T528" s="2171"/>
      <c r="U528" s="2171"/>
      <c r="V528" s="2171"/>
      <c r="W528" s="2171"/>
      <c r="X528" s="2171"/>
      <c r="Y528" s="2171"/>
      <c r="Z528" s="2171">
        <v>140000</v>
      </c>
      <c r="AA528" s="2171"/>
      <c r="AB528" s="2171"/>
      <c r="AC528" s="2171"/>
      <c r="AD528" s="2171"/>
      <c r="AE528" s="2171"/>
      <c r="AF528" s="2054"/>
      <c r="AG528" s="2172"/>
      <c r="AH528" s="2172"/>
      <c r="AI528" s="2172"/>
      <c r="AJ528" s="2172"/>
      <c r="AK528" s="2172"/>
      <c r="AL528" s="2172"/>
    </row>
    <row r="529" spans="1:38" ht="12" customHeight="1">
      <c r="A529" s="552"/>
      <c r="B529" s="571"/>
      <c r="C529" s="1492"/>
      <c r="D529" s="1492"/>
      <c r="E529" s="2174"/>
      <c r="F529" s="523">
        <f t="shared" si="66"/>
        <v>0</v>
      </c>
      <c r="G529" s="2170"/>
      <c r="H529" s="2170"/>
      <c r="I529" s="2170"/>
      <c r="J529" s="2170"/>
      <c r="K529" s="2170"/>
      <c r="L529" s="2170"/>
      <c r="M529" s="639"/>
      <c r="N529" s="2171"/>
      <c r="O529" s="2171"/>
      <c r="P529" s="2171"/>
      <c r="Q529" s="2054"/>
      <c r="R529" s="2171"/>
      <c r="S529" s="2171"/>
      <c r="T529" s="2171"/>
      <c r="U529" s="2171"/>
      <c r="V529" s="2171"/>
      <c r="W529" s="2171"/>
      <c r="X529" s="2171"/>
      <c r="Y529" s="2171"/>
      <c r="Z529" s="2171"/>
      <c r="AA529" s="2171"/>
      <c r="AB529" s="2171"/>
      <c r="AC529" s="2171"/>
      <c r="AD529" s="2171"/>
      <c r="AE529" s="2171"/>
      <c r="AF529" s="2054"/>
      <c r="AG529" s="2172"/>
      <c r="AH529" s="2172"/>
      <c r="AI529" s="2172"/>
      <c r="AJ529" s="2172"/>
      <c r="AK529" s="2172"/>
      <c r="AL529" s="2172"/>
    </row>
    <row r="530" spans="1:38" ht="17.100000000000001" customHeight="1">
      <c r="A530" s="552"/>
      <c r="B530" s="571"/>
      <c r="C530" s="6638" t="s">
        <v>636</v>
      </c>
      <c r="D530" s="6638"/>
      <c r="E530" s="2175">
        <f>SUM(E531:E531)</f>
        <v>640500</v>
      </c>
      <c r="F530" s="523">
        <f t="shared" si="66"/>
        <v>0</v>
      </c>
      <c r="G530" s="2176"/>
      <c r="H530" s="2176"/>
      <c r="I530" s="2176"/>
      <c r="J530" s="2176"/>
      <c r="K530" s="2176"/>
      <c r="L530" s="2176"/>
      <c r="M530" s="639"/>
      <c r="N530" s="2177"/>
      <c r="O530" s="2177"/>
      <c r="P530" s="2177"/>
      <c r="Q530" s="2054"/>
      <c r="R530" s="2177"/>
      <c r="S530" s="2177"/>
      <c r="T530" s="2177"/>
      <c r="U530" s="2177"/>
      <c r="V530" s="2177"/>
      <c r="W530" s="2177"/>
      <c r="X530" s="2177"/>
      <c r="Y530" s="2177"/>
      <c r="Z530" s="2177"/>
      <c r="AA530" s="2177"/>
      <c r="AB530" s="2177"/>
      <c r="AC530" s="2177"/>
      <c r="AD530" s="2177"/>
      <c r="AE530" s="2177"/>
      <c r="AF530" s="2054"/>
      <c r="AG530" s="2178"/>
      <c r="AH530" s="2178"/>
      <c r="AI530" s="2178"/>
      <c r="AJ530" s="2178"/>
      <c r="AK530" s="2178"/>
      <c r="AL530" s="2178"/>
    </row>
    <row r="531" spans="1:38" ht="17.100000000000001" customHeight="1">
      <c r="A531" s="552"/>
      <c r="B531" s="571"/>
      <c r="C531" s="1505" t="s">
        <v>637</v>
      </c>
      <c r="D531" s="1506" t="s">
        <v>638</v>
      </c>
      <c r="E531" s="2175">
        <f>F531</f>
        <v>640500</v>
      </c>
      <c r="F531" s="523">
        <f t="shared" si="66"/>
        <v>640500</v>
      </c>
      <c r="G531" s="2176"/>
      <c r="H531" s="2176"/>
      <c r="I531" s="2176">
        <v>190000</v>
      </c>
      <c r="J531" s="2176"/>
      <c r="K531" s="2176"/>
      <c r="L531" s="2176"/>
      <c r="M531" s="639"/>
      <c r="N531" s="2177"/>
      <c r="O531" s="2177"/>
      <c r="P531" s="2177"/>
      <c r="Q531" s="2054"/>
      <c r="R531" s="2177"/>
      <c r="S531" s="2177">
        <v>500</v>
      </c>
      <c r="T531" s="2177"/>
      <c r="U531" s="2177"/>
      <c r="V531" s="2177"/>
      <c r="W531" s="2177"/>
      <c r="X531" s="2177"/>
      <c r="Y531" s="2177"/>
      <c r="Z531" s="2177">
        <v>450000</v>
      </c>
      <c r="AA531" s="2177"/>
      <c r="AB531" s="2177"/>
      <c r="AC531" s="2177"/>
      <c r="AD531" s="2177"/>
      <c r="AE531" s="2177"/>
      <c r="AF531" s="2054"/>
      <c r="AG531" s="2178"/>
      <c r="AH531" s="2178"/>
      <c r="AI531" s="2178"/>
      <c r="AJ531" s="2178"/>
      <c r="AK531" s="2178"/>
      <c r="AL531" s="2178"/>
    </row>
    <row r="532" spans="1:38" ht="12.75" customHeight="1">
      <c r="A532" s="552"/>
      <c r="B532" s="571"/>
      <c r="C532" s="1778"/>
      <c r="D532" s="2085"/>
      <c r="E532" s="2175"/>
      <c r="F532" s="523">
        <f t="shared" si="66"/>
        <v>0</v>
      </c>
      <c r="G532" s="2176"/>
      <c r="H532" s="2176"/>
      <c r="I532" s="2176"/>
      <c r="J532" s="2176"/>
      <c r="K532" s="2176"/>
      <c r="L532" s="2176"/>
      <c r="M532" s="639"/>
      <c r="N532" s="2177"/>
      <c r="O532" s="2177"/>
      <c r="P532" s="2177"/>
      <c r="Q532" s="2054"/>
      <c r="R532" s="2177"/>
      <c r="S532" s="2177"/>
      <c r="T532" s="2177"/>
      <c r="U532" s="2177"/>
      <c r="V532" s="2177"/>
      <c r="W532" s="2177"/>
      <c r="X532" s="2177"/>
      <c r="Y532" s="2177"/>
      <c r="Z532" s="2177"/>
      <c r="AA532" s="2177"/>
      <c r="AB532" s="2177"/>
      <c r="AC532" s="2177"/>
      <c r="AD532" s="2177"/>
      <c r="AE532" s="2177"/>
      <c r="AF532" s="2054"/>
      <c r="AG532" s="2178"/>
      <c r="AH532" s="2178"/>
      <c r="AI532" s="2178"/>
      <c r="AJ532" s="2178"/>
      <c r="AK532" s="2178"/>
      <c r="AL532" s="2178"/>
    </row>
    <row r="533" spans="1:38" ht="17.100000000000001" customHeight="1">
      <c r="A533" s="552"/>
      <c r="B533" s="571"/>
      <c r="C533" s="6639" t="s">
        <v>646</v>
      </c>
      <c r="D533" s="6640"/>
      <c r="E533" s="685">
        <f>SUM(E534:E573)</f>
        <v>75500000</v>
      </c>
      <c r="F533" s="523">
        <f t="shared" si="66"/>
        <v>0</v>
      </c>
      <c r="G533" s="2176"/>
      <c r="H533" s="2176"/>
      <c r="I533" s="2176"/>
      <c r="J533" s="2176"/>
      <c r="K533" s="2176"/>
      <c r="L533" s="2176"/>
      <c r="M533" s="639"/>
      <c r="N533" s="2177"/>
      <c r="O533" s="2177"/>
      <c r="P533" s="2177"/>
      <c r="Q533" s="2054"/>
      <c r="R533" s="2177"/>
      <c r="S533" s="2177"/>
      <c r="T533" s="2177"/>
      <c r="U533" s="2177"/>
      <c r="V533" s="2177"/>
      <c r="W533" s="2177"/>
      <c r="X533" s="2177"/>
      <c r="Y533" s="2177"/>
      <c r="Z533" s="2177"/>
      <c r="AA533" s="2177"/>
      <c r="AB533" s="2177"/>
      <c r="AC533" s="2177"/>
      <c r="AD533" s="2177"/>
      <c r="AE533" s="2177"/>
      <c r="AF533" s="2054"/>
      <c r="AG533" s="2178"/>
      <c r="AH533" s="2178"/>
      <c r="AI533" s="2178"/>
      <c r="AJ533" s="2178"/>
      <c r="AK533" s="2178"/>
      <c r="AL533" s="2178"/>
    </row>
    <row r="534" spans="1:38" ht="17.100000000000001" customHeight="1">
      <c r="A534" s="552"/>
      <c r="B534" s="571"/>
      <c r="C534" s="2179" t="s">
        <v>779</v>
      </c>
      <c r="D534" s="1506" t="s">
        <v>638</v>
      </c>
      <c r="E534" s="685">
        <f t="shared" ref="E534:E573" si="67">F534</f>
        <v>51000</v>
      </c>
      <c r="F534" s="523">
        <f t="shared" si="66"/>
        <v>51000</v>
      </c>
      <c r="G534" s="2176"/>
      <c r="H534" s="2176"/>
      <c r="I534" s="2176">
        <v>51000</v>
      </c>
      <c r="J534" s="2176"/>
      <c r="K534" s="2176"/>
      <c r="L534" s="2176"/>
      <c r="M534" s="639"/>
      <c r="N534" s="2177"/>
      <c r="O534" s="2177"/>
      <c r="P534" s="2177"/>
      <c r="Q534" s="2054"/>
      <c r="R534" s="2177"/>
      <c r="S534" s="2177"/>
      <c r="T534" s="2177"/>
      <c r="U534" s="2177"/>
      <c r="V534" s="2177"/>
      <c r="W534" s="2177"/>
      <c r="X534" s="2177"/>
      <c r="Y534" s="2177"/>
      <c r="Z534" s="2177"/>
      <c r="AA534" s="2177"/>
      <c r="AB534" s="2177"/>
      <c r="AC534" s="2177"/>
      <c r="AD534" s="2177"/>
      <c r="AE534" s="2177"/>
      <c r="AF534" s="2054"/>
      <c r="AG534" s="2178"/>
      <c r="AH534" s="2178"/>
      <c r="AI534" s="2178"/>
      <c r="AJ534" s="2178"/>
      <c r="AK534" s="2178"/>
      <c r="AL534" s="2178"/>
    </row>
    <row r="535" spans="1:38" ht="17.100000000000001" customHeight="1">
      <c r="A535" s="552"/>
      <c r="B535" s="571"/>
      <c r="C535" s="2180" t="s">
        <v>780</v>
      </c>
      <c r="D535" s="1120" t="s">
        <v>638</v>
      </c>
      <c r="E535" s="685">
        <f t="shared" si="67"/>
        <v>9000</v>
      </c>
      <c r="F535" s="523">
        <f t="shared" si="66"/>
        <v>9000</v>
      </c>
      <c r="G535" s="2176"/>
      <c r="H535" s="2176"/>
      <c r="I535" s="2176">
        <v>9000</v>
      </c>
      <c r="J535" s="2176"/>
      <c r="K535" s="2176"/>
      <c r="L535" s="2176"/>
      <c r="M535" s="639"/>
      <c r="N535" s="2177"/>
      <c r="O535" s="2177"/>
      <c r="P535" s="2177"/>
      <c r="Q535" s="2054"/>
      <c r="R535" s="2177"/>
      <c r="S535" s="2177"/>
      <c r="T535" s="2177"/>
      <c r="U535" s="2177"/>
      <c r="V535" s="2177"/>
      <c r="W535" s="2177"/>
      <c r="X535" s="2177"/>
      <c r="Y535" s="2177"/>
      <c r="Z535" s="2177"/>
      <c r="AA535" s="2177"/>
      <c r="AB535" s="2177"/>
      <c r="AC535" s="2177"/>
      <c r="AD535" s="2177"/>
      <c r="AE535" s="2177"/>
      <c r="AF535" s="2054"/>
      <c r="AG535" s="2178"/>
      <c r="AH535" s="2178"/>
      <c r="AI535" s="2178"/>
      <c r="AJ535" s="2178"/>
      <c r="AK535" s="2178"/>
      <c r="AL535" s="2178"/>
    </row>
    <row r="536" spans="1:38" ht="17.100000000000001" customHeight="1">
      <c r="A536" s="571"/>
      <c r="B536" s="571"/>
      <c r="C536" s="2181" t="s">
        <v>781</v>
      </c>
      <c r="D536" s="2173" t="s">
        <v>782</v>
      </c>
      <c r="E536" s="685">
        <f t="shared" si="67"/>
        <v>12410</v>
      </c>
      <c r="F536" s="523">
        <f t="shared" si="66"/>
        <v>12410</v>
      </c>
      <c r="G536" s="2176"/>
      <c r="H536" s="2176"/>
      <c r="I536" s="2176">
        <v>12410</v>
      </c>
      <c r="J536" s="2176"/>
      <c r="K536" s="2176"/>
      <c r="L536" s="2176"/>
      <c r="M536" s="639"/>
      <c r="N536" s="2177"/>
      <c r="O536" s="2177"/>
      <c r="P536" s="2177"/>
      <c r="Q536" s="2054"/>
      <c r="R536" s="2177"/>
      <c r="S536" s="2177"/>
      <c r="T536" s="2177"/>
      <c r="U536" s="2177"/>
      <c r="V536" s="2177"/>
      <c r="W536" s="2177"/>
      <c r="X536" s="2177"/>
      <c r="Y536" s="2177"/>
      <c r="Z536" s="2177"/>
      <c r="AA536" s="2177"/>
      <c r="AB536" s="2177"/>
      <c r="AC536" s="2177"/>
      <c r="AD536" s="2177"/>
      <c r="AE536" s="2177"/>
      <c r="AF536" s="2054"/>
      <c r="AG536" s="2178"/>
      <c r="AH536" s="2178"/>
      <c r="AI536" s="2178"/>
      <c r="AJ536" s="2178"/>
      <c r="AK536" s="2178"/>
      <c r="AL536" s="2178"/>
    </row>
    <row r="537" spans="1:38" ht="15" customHeight="1">
      <c r="A537" s="552"/>
      <c r="B537" s="571"/>
      <c r="C537" s="1582" t="s">
        <v>783</v>
      </c>
      <c r="D537" s="1397" t="s">
        <v>782</v>
      </c>
      <c r="E537" s="685">
        <f t="shared" si="67"/>
        <v>2190</v>
      </c>
      <c r="F537" s="523">
        <f t="shared" si="66"/>
        <v>2190</v>
      </c>
      <c r="G537" s="2176"/>
      <c r="H537" s="2176"/>
      <c r="I537" s="2176">
        <v>2190</v>
      </c>
      <c r="J537" s="2176"/>
      <c r="K537" s="2176"/>
      <c r="L537" s="2176"/>
      <c r="M537" s="639"/>
      <c r="N537" s="2177"/>
      <c r="O537" s="2177"/>
      <c r="P537" s="2177"/>
      <c r="Q537" s="2054"/>
      <c r="R537" s="2177"/>
      <c r="S537" s="2177"/>
      <c r="T537" s="2177"/>
      <c r="U537" s="2177"/>
      <c r="V537" s="2177"/>
      <c r="W537" s="2177"/>
      <c r="X537" s="2177"/>
      <c r="Y537" s="2177"/>
      <c r="Z537" s="2177"/>
      <c r="AA537" s="2177"/>
      <c r="AB537" s="2177"/>
      <c r="AC537" s="2177"/>
      <c r="AD537" s="2177"/>
      <c r="AE537" s="2177"/>
      <c r="AF537" s="2054"/>
      <c r="AG537" s="2178"/>
      <c r="AH537" s="2178"/>
      <c r="AI537" s="2178"/>
      <c r="AJ537" s="2178"/>
      <c r="AK537" s="2178"/>
      <c r="AL537" s="2178"/>
    </row>
    <row r="538" spans="1:38" ht="17.100000000000001" customHeight="1">
      <c r="A538" s="571"/>
      <c r="B538" s="571"/>
      <c r="C538" s="1505" t="s">
        <v>647</v>
      </c>
      <c r="D538" s="1506" t="s">
        <v>586</v>
      </c>
      <c r="E538" s="685">
        <f t="shared" si="67"/>
        <v>42269565</v>
      </c>
      <c r="F538" s="523">
        <f t="shared" si="66"/>
        <v>42269565</v>
      </c>
      <c r="G538" s="2176"/>
      <c r="H538" s="2176"/>
      <c r="I538" s="2176">
        <v>42269565</v>
      </c>
      <c r="J538" s="2176"/>
      <c r="K538" s="2176"/>
      <c r="L538" s="2176"/>
      <c r="M538" s="639"/>
      <c r="N538" s="2177"/>
      <c r="O538" s="2177"/>
      <c r="P538" s="2177"/>
      <c r="Q538" s="2054"/>
      <c r="R538" s="2177"/>
      <c r="S538" s="2177"/>
      <c r="T538" s="2177"/>
      <c r="U538" s="2177"/>
      <c r="V538" s="2177"/>
      <c r="W538" s="2177"/>
      <c r="X538" s="2177"/>
      <c r="Y538" s="2177"/>
      <c r="Z538" s="2177"/>
      <c r="AA538" s="2177"/>
      <c r="AB538" s="2177"/>
      <c r="AC538" s="2177"/>
      <c r="AD538" s="2177"/>
      <c r="AE538" s="2177"/>
      <c r="AF538" s="2054"/>
      <c r="AG538" s="2178"/>
      <c r="AH538" s="2178"/>
      <c r="AI538" s="2178"/>
      <c r="AJ538" s="2178"/>
      <c r="AK538" s="2178"/>
      <c r="AL538" s="2178"/>
    </row>
    <row r="539" spans="1:38" ht="17.100000000000001" customHeight="1">
      <c r="A539" s="552"/>
      <c r="B539" s="571"/>
      <c r="C539" s="2182" t="s">
        <v>648</v>
      </c>
      <c r="D539" s="2183" t="s">
        <v>586</v>
      </c>
      <c r="E539" s="685">
        <f t="shared" si="67"/>
        <v>7459335</v>
      </c>
      <c r="F539" s="523">
        <f t="shared" si="66"/>
        <v>7459335</v>
      </c>
      <c r="G539" s="2176"/>
      <c r="H539" s="2176"/>
      <c r="I539" s="2176">
        <v>7459335</v>
      </c>
      <c r="J539" s="2176"/>
      <c r="K539" s="2176"/>
      <c r="L539" s="2176"/>
      <c r="M539" s="2184"/>
      <c r="N539" s="2177"/>
      <c r="O539" s="2177"/>
      <c r="P539" s="2177"/>
      <c r="Q539" s="2185"/>
      <c r="R539" s="2177"/>
      <c r="S539" s="2177"/>
      <c r="T539" s="2177"/>
      <c r="U539" s="2177"/>
      <c r="V539" s="2177"/>
      <c r="W539" s="2177"/>
      <c r="X539" s="2177"/>
      <c r="Y539" s="2177"/>
      <c r="Z539" s="2177"/>
      <c r="AA539" s="2177"/>
      <c r="AB539" s="2177"/>
      <c r="AC539" s="2177"/>
      <c r="AD539" s="2177"/>
      <c r="AE539" s="2177"/>
      <c r="AF539" s="2185"/>
      <c r="AG539" s="2178"/>
      <c r="AH539" s="2178"/>
      <c r="AI539" s="2178"/>
      <c r="AJ539" s="2178"/>
      <c r="AK539" s="2178"/>
      <c r="AL539" s="2178"/>
    </row>
    <row r="540" spans="1:38" ht="17.100000000000001" customHeight="1">
      <c r="A540" s="552"/>
      <c r="B540" s="571"/>
      <c r="C540" s="2186" t="s">
        <v>649</v>
      </c>
      <c r="D540" s="2183" t="s">
        <v>588</v>
      </c>
      <c r="E540" s="685">
        <f t="shared" si="67"/>
        <v>2325770</v>
      </c>
      <c r="F540" s="523">
        <f t="shared" si="66"/>
        <v>2325770</v>
      </c>
      <c r="G540" s="2176"/>
      <c r="H540" s="2176"/>
      <c r="I540" s="2176">
        <v>2325770</v>
      </c>
      <c r="J540" s="2176"/>
      <c r="K540" s="2176"/>
      <c r="L540" s="2176"/>
      <c r="M540" s="639"/>
      <c r="N540" s="2177"/>
      <c r="O540" s="2177"/>
      <c r="P540" s="2177"/>
      <c r="Q540" s="2054"/>
      <c r="R540" s="2177"/>
      <c r="S540" s="2177"/>
      <c r="T540" s="2177"/>
      <c r="U540" s="2177"/>
      <c r="V540" s="2177"/>
      <c r="W540" s="2177"/>
      <c r="X540" s="2177"/>
      <c r="Y540" s="2177"/>
      <c r="Z540" s="2177"/>
      <c r="AA540" s="2177"/>
      <c r="AB540" s="2177"/>
      <c r="AC540" s="2177"/>
      <c r="AD540" s="2177"/>
      <c r="AE540" s="2177"/>
      <c r="AF540" s="2054"/>
      <c r="AG540" s="2178"/>
      <c r="AH540" s="2178"/>
      <c r="AI540" s="2178"/>
      <c r="AJ540" s="2178"/>
      <c r="AK540" s="2178"/>
      <c r="AL540" s="2178"/>
    </row>
    <row r="541" spans="1:38" ht="17.100000000000001" customHeight="1">
      <c r="A541" s="552"/>
      <c r="B541" s="571"/>
      <c r="C541" s="2187" t="s">
        <v>650</v>
      </c>
      <c r="D541" s="2188" t="s">
        <v>588</v>
      </c>
      <c r="E541" s="685">
        <f t="shared" si="67"/>
        <v>410430</v>
      </c>
      <c r="F541" s="523">
        <f t="shared" si="66"/>
        <v>410430</v>
      </c>
      <c r="G541" s="2176"/>
      <c r="H541" s="2176"/>
      <c r="I541" s="2176">
        <v>410430</v>
      </c>
      <c r="J541" s="2176"/>
      <c r="K541" s="2176"/>
      <c r="L541" s="2176"/>
      <c r="M541" s="2184"/>
      <c r="N541" s="2177"/>
      <c r="O541" s="2177"/>
      <c r="P541" s="2177"/>
      <c r="Q541" s="2185"/>
      <c r="R541" s="2177"/>
      <c r="S541" s="2177"/>
      <c r="T541" s="2177"/>
      <c r="U541" s="2177"/>
      <c r="V541" s="2177"/>
      <c r="W541" s="2177"/>
      <c r="X541" s="2177"/>
      <c r="Y541" s="2177"/>
      <c r="Z541" s="2177"/>
      <c r="AA541" s="2177"/>
      <c r="AB541" s="2177"/>
      <c r="AC541" s="2177"/>
      <c r="AD541" s="2177"/>
      <c r="AE541" s="2177"/>
      <c r="AF541" s="2185"/>
      <c r="AG541" s="2178"/>
      <c r="AH541" s="2178"/>
      <c r="AI541" s="2178"/>
      <c r="AJ541" s="2178"/>
      <c r="AK541" s="2178"/>
      <c r="AL541" s="2178"/>
    </row>
    <row r="542" spans="1:38" ht="17.100000000000001" customHeight="1">
      <c r="A542" s="571"/>
      <c r="B542" s="571"/>
      <c r="C542" s="1505" t="s">
        <v>651</v>
      </c>
      <c r="D542" s="1506" t="s">
        <v>590</v>
      </c>
      <c r="E542" s="685">
        <f t="shared" si="67"/>
        <v>7593832</v>
      </c>
      <c r="F542" s="523">
        <f t="shared" si="66"/>
        <v>7593832</v>
      </c>
      <c r="G542" s="2176"/>
      <c r="H542" s="2176"/>
      <c r="I542" s="2176">
        <v>7593832</v>
      </c>
      <c r="J542" s="2176"/>
      <c r="K542" s="2176"/>
      <c r="L542" s="2176"/>
      <c r="M542" s="2184"/>
      <c r="N542" s="2177"/>
      <c r="O542" s="2177"/>
      <c r="P542" s="2177"/>
      <c r="Q542" s="2185"/>
      <c r="R542" s="2177"/>
      <c r="S542" s="2177"/>
      <c r="T542" s="2177"/>
      <c r="U542" s="2177"/>
      <c r="V542" s="2177"/>
      <c r="W542" s="2177"/>
      <c r="X542" s="2177"/>
      <c r="Y542" s="2177"/>
      <c r="Z542" s="2177"/>
      <c r="AA542" s="2177"/>
      <c r="AB542" s="2177"/>
      <c r="AC542" s="2177"/>
      <c r="AD542" s="2177"/>
      <c r="AE542" s="2177"/>
      <c r="AF542" s="2185"/>
      <c r="AG542" s="2178"/>
      <c r="AH542" s="2178"/>
      <c r="AI542" s="2178"/>
      <c r="AJ542" s="2178"/>
      <c r="AK542" s="2178"/>
      <c r="AL542" s="2178"/>
    </row>
    <row r="543" spans="1:38" ht="17.100000000000001" customHeight="1">
      <c r="A543" s="552"/>
      <c r="B543" s="571"/>
      <c r="C543" s="2189" t="s">
        <v>652</v>
      </c>
      <c r="D543" s="2190" t="s">
        <v>590</v>
      </c>
      <c r="E543" s="685">
        <f t="shared" si="67"/>
        <v>1340088</v>
      </c>
      <c r="F543" s="523">
        <f t="shared" si="66"/>
        <v>1340088</v>
      </c>
      <c r="G543" s="2176"/>
      <c r="H543" s="2176"/>
      <c r="I543" s="2176">
        <v>1340088</v>
      </c>
      <c r="J543" s="2176"/>
      <c r="K543" s="2176"/>
      <c r="L543" s="2176"/>
      <c r="M543" s="2191"/>
      <c r="N543" s="2177"/>
      <c r="O543" s="2177"/>
      <c r="P543" s="2177"/>
      <c r="Q543" s="2192"/>
      <c r="R543" s="2177"/>
      <c r="S543" s="2177"/>
      <c r="T543" s="2177"/>
      <c r="U543" s="2177"/>
      <c r="V543" s="2177"/>
      <c r="W543" s="2177"/>
      <c r="X543" s="2177"/>
      <c r="Y543" s="2177"/>
      <c r="Z543" s="2177"/>
      <c r="AA543" s="2177"/>
      <c r="AB543" s="2177"/>
      <c r="AC543" s="2177"/>
      <c r="AD543" s="2177"/>
      <c r="AE543" s="2177"/>
      <c r="AF543" s="2192"/>
      <c r="AG543" s="2178"/>
      <c r="AH543" s="2178"/>
      <c r="AI543" s="2178"/>
      <c r="AJ543" s="2178"/>
      <c r="AK543" s="2178"/>
      <c r="AL543" s="2178"/>
    </row>
    <row r="544" spans="1:38" ht="16.5" customHeight="1">
      <c r="A544" s="552"/>
      <c r="B544" s="571"/>
      <c r="C544" s="2189" t="s">
        <v>653</v>
      </c>
      <c r="D544" s="2190" t="s">
        <v>592</v>
      </c>
      <c r="E544" s="685">
        <f t="shared" si="67"/>
        <v>1096432</v>
      </c>
      <c r="F544" s="523">
        <f t="shared" si="66"/>
        <v>1096432</v>
      </c>
      <c r="G544" s="2176"/>
      <c r="H544" s="2176"/>
      <c r="I544" s="2176">
        <v>1096432</v>
      </c>
      <c r="J544" s="2176"/>
      <c r="K544" s="2176"/>
      <c r="L544" s="2176"/>
      <c r="M544" s="2184"/>
      <c r="N544" s="2177"/>
      <c r="O544" s="2177"/>
      <c r="P544" s="2177"/>
      <c r="Q544" s="2185"/>
      <c r="R544" s="2177"/>
      <c r="S544" s="2177"/>
      <c r="T544" s="2177"/>
      <c r="U544" s="2177"/>
      <c r="V544" s="2177"/>
      <c r="W544" s="2177"/>
      <c r="X544" s="2177"/>
      <c r="Y544" s="2177"/>
      <c r="Z544" s="2177"/>
      <c r="AA544" s="2177"/>
      <c r="AB544" s="2177"/>
      <c r="AC544" s="2177"/>
      <c r="AD544" s="2177"/>
      <c r="AE544" s="2177"/>
      <c r="AF544" s="2185"/>
      <c r="AG544" s="2178"/>
      <c r="AH544" s="2178"/>
      <c r="AI544" s="2178"/>
      <c r="AJ544" s="2178"/>
      <c r="AK544" s="2178"/>
      <c r="AL544" s="2178"/>
    </row>
    <row r="545" spans="1:38" ht="16.5" customHeight="1">
      <c r="A545" s="552"/>
      <c r="B545" s="571"/>
      <c r="C545" s="2182" t="s">
        <v>654</v>
      </c>
      <c r="D545" s="2183" t="s">
        <v>592</v>
      </c>
      <c r="E545" s="685">
        <f t="shared" si="67"/>
        <v>193488</v>
      </c>
      <c r="F545" s="523">
        <f t="shared" si="66"/>
        <v>193488</v>
      </c>
      <c r="G545" s="2176"/>
      <c r="H545" s="2176"/>
      <c r="I545" s="2176">
        <v>193488</v>
      </c>
      <c r="J545" s="2176"/>
      <c r="K545" s="2176"/>
      <c r="L545" s="2176"/>
      <c r="M545" s="2184"/>
      <c r="N545" s="2177"/>
      <c r="O545" s="2177"/>
      <c r="P545" s="2177"/>
      <c r="Q545" s="2185"/>
      <c r="R545" s="2177"/>
      <c r="S545" s="2177"/>
      <c r="T545" s="2177"/>
      <c r="U545" s="2177"/>
      <c r="V545" s="2177"/>
      <c r="W545" s="2177"/>
      <c r="X545" s="2177"/>
      <c r="Y545" s="2177"/>
      <c r="Z545" s="2177"/>
      <c r="AA545" s="2177"/>
      <c r="AB545" s="2177"/>
      <c r="AC545" s="2177"/>
      <c r="AD545" s="2177"/>
      <c r="AE545" s="2177"/>
      <c r="AF545" s="2185"/>
      <c r="AG545" s="2178"/>
      <c r="AH545" s="2178"/>
      <c r="AI545" s="2178"/>
      <c r="AJ545" s="2178"/>
      <c r="AK545" s="2178"/>
      <c r="AL545" s="2178"/>
    </row>
    <row r="546" spans="1:38" ht="17.100000000000001" customHeight="1">
      <c r="A546" s="552"/>
      <c r="B546" s="571"/>
      <c r="C546" s="2182" t="s">
        <v>655</v>
      </c>
      <c r="D546" s="2183" t="s">
        <v>594</v>
      </c>
      <c r="E546" s="685">
        <f t="shared" si="67"/>
        <v>1801405</v>
      </c>
      <c r="F546" s="523">
        <f t="shared" si="66"/>
        <v>1801405</v>
      </c>
      <c r="G546" s="2176"/>
      <c r="H546" s="2176"/>
      <c r="I546" s="2176">
        <v>1788655</v>
      </c>
      <c r="J546" s="2176"/>
      <c r="K546" s="2176"/>
      <c r="L546" s="2176"/>
      <c r="M546" s="2184"/>
      <c r="N546" s="2177"/>
      <c r="O546" s="2177"/>
      <c r="P546" s="2177"/>
      <c r="Q546" s="2185"/>
      <c r="R546" s="2177"/>
      <c r="S546" s="2177"/>
      <c r="T546" s="2177"/>
      <c r="U546" s="2177"/>
      <c r="V546" s="2177"/>
      <c r="W546" s="2177"/>
      <c r="X546" s="2177"/>
      <c r="Y546" s="2177"/>
      <c r="Z546" s="2177"/>
      <c r="AA546" s="2177"/>
      <c r="AB546" s="2177"/>
      <c r="AC546" s="2177"/>
      <c r="AD546" s="2177">
        <v>12750</v>
      </c>
      <c r="AE546" s="2177"/>
      <c r="AF546" s="2185"/>
      <c r="AG546" s="2178"/>
      <c r="AH546" s="2178"/>
      <c r="AI546" s="2178"/>
      <c r="AJ546" s="2178"/>
      <c r="AK546" s="2178"/>
      <c r="AL546" s="2178"/>
    </row>
    <row r="547" spans="1:38" ht="17.100000000000001" customHeight="1">
      <c r="A547" s="552"/>
      <c r="B547" s="571"/>
      <c r="C547" s="2189" t="s">
        <v>656</v>
      </c>
      <c r="D547" s="2190" t="s">
        <v>594</v>
      </c>
      <c r="E547" s="685">
        <f t="shared" si="67"/>
        <v>317895</v>
      </c>
      <c r="F547" s="523">
        <f t="shared" si="66"/>
        <v>317895</v>
      </c>
      <c r="G547" s="2176"/>
      <c r="H547" s="2176"/>
      <c r="I547" s="2176">
        <v>315645</v>
      </c>
      <c r="J547" s="2176"/>
      <c r="K547" s="2176"/>
      <c r="L547" s="2176"/>
      <c r="M547" s="2191"/>
      <c r="N547" s="2177"/>
      <c r="O547" s="2177"/>
      <c r="P547" s="2177"/>
      <c r="Q547" s="2192"/>
      <c r="R547" s="2177"/>
      <c r="S547" s="2177"/>
      <c r="T547" s="2177"/>
      <c r="U547" s="2177"/>
      <c r="V547" s="2177"/>
      <c r="W547" s="2177"/>
      <c r="X547" s="2177"/>
      <c r="Y547" s="2177"/>
      <c r="Z547" s="2177"/>
      <c r="AA547" s="2177"/>
      <c r="AB547" s="2177"/>
      <c r="AC547" s="2177"/>
      <c r="AD547" s="2177">
        <v>2250</v>
      </c>
      <c r="AE547" s="2177"/>
      <c r="AF547" s="2192"/>
      <c r="AG547" s="2178"/>
      <c r="AH547" s="2178"/>
      <c r="AI547" s="2178"/>
      <c r="AJ547" s="2178"/>
      <c r="AK547" s="2178"/>
      <c r="AL547" s="2178"/>
    </row>
    <row r="548" spans="1:38" ht="17.100000000000001" customHeight="1">
      <c r="A548" s="552"/>
      <c r="B548" s="571"/>
      <c r="C548" s="2189" t="s">
        <v>660</v>
      </c>
      <c r="D548" s="2190" t="s">
        <v>601</v>
      </c>
      <c r="E548" s="685">
        <f t="shared" si="67"/>
        <v>1126250</v>
      </c>
      <c r="F548" s="523">
        <f t="shared" si="66"/>
        <v>1126250</v>
      </c>
      <c r="G548" s="2176"/>
      <c r="H548" s="2176"/>
      <c r="I548" s="2176">
        <v>1041250</v>
      </c>
      <c r="J548" s="2176"/>
      <c r="K548" s="2176"/>
      <c r="L548" s="2176"/>
      <c r="M548" s="2191"/>
      <c r="N548" s="2177"/>
      <c r="O548" s="2177"/>
      <c r="P548" s="2177"/>
      <c r="Q548" s="2192"/>
      <c r="R548" s="2177"/>
      <c r="S548" s="2177"/>
      <c r="T548" s="2177"/>
      <c r="U548" s="2177"/>
      <c r="V548" s="2177"/>
      <c r="W548" s="2177"/>
      <c r="X548" s="2177"/>
      <c r="Y548" s="2177"/>
      <c r="Z548" s="2177"/>
      <c r="AA548" s="2177"/>
      <c r="AB548" s="2177"/>
      <c r="AC548" s="2177"/>
      <c r="AD548" s="2177">
        <v>85000</v>
      </c>
      <c r="AE548" s="2177"/>
      <c r="AF548" s="2192"/>
      <c r="AG548" s="2178"/>
      <c r="AH548" s="2178"/>
      <c r="AI548" s="2178"/>
      <c r="AJ548" s="2178"/>
      <c r="AK548" s="2178"/>
      <c r="AL548" s="2178"/>
    </row>
    <row r="549" spans="1:38" ht="17.100000000000001" customHeight="1">
      <c r="A549" s="552"/>
      <c r="B549" s="571"/>
      <c r="C549" s="2193" t="s">
        <v>661</v>
      </c>
      <c r="D549" s="2194" t="s">
        <v>601</v>
      </c>
      <c r="E549" s="685">
        <f t="shared" si="67"/>
        <v>198750</v>
      </c>
      <c r="F549" s="523">
        <f t="shared" si="66"/>
        <v>198750</v>
      </c>
      <c r="G549" s="2176"/>
      <c r="H549" s="2176"/>
      <c r="I549" s="2176">
        <v>183750</v>
      </c>
      <c r="J549" s="2176"/>
      <c r="K549" s="2176"/>
      <c r="L549" s="2176"/>
      <c r="M549" s="2195"/>
      <c r="N549" s="2177"/>
      <c r="O549" s="2177"/>
      <c r="P549" s="2177"/>
      <c r="Q549" s="2196"/>
      <c r="R549" s="2177"/>
      <c r="S549" s="2177"/>
      <c r="T549" s="2177"/>
      <c r="U549" s="2177"/>
      <c r="V549" s="2177"/>
      <c r="W549" s="2177"/>
      <c r="X549" s="2177"/>
      <c r="Y549" s="2177"/>
      <c r="Z549" s="2177"/>
      <c r="AA549" s="2177"/>
      <c r="AB549" s="2177"/>
      <c r="AC549" s="2177"/>
      <c r="AD549" s="2177">
        <v>15000</v>
      </c>
      <c r="AE549" s="2177"/>
      <c r="AF549" s="2196"/>
      <c r="AG549" s="2178"/>
      <c r="AH549" s="2178"/>
      <c r="AI549" s="2178"/>
      <c r="AJ549" s="2178"/>
      <c r="AK549" s="2178"/>
      <c r="AL549" s="2178"/>
    </row>
    <row r="550" spans="1:38" ht="17.100000000000001" customHeight="1">
      <c r="A550" s="552"/>
      <c r="B550" s="571"/>
      <c r="C550" s="2193" t="s">
        <v>784</v>
      </c>
      <c r="D550" s="2194" t="s">
        <v>605</v>
      </c>
      <c r="E550" s="685">
        <f t="shared" si="67"/>
        <v>867000</v>
      </c>
      <c r="F550" s="523">
        <f t="shared" si="66"/>
        <v>867000</v>
      </c>
      <c r="G550" s="2176"/>
      <c r="H550" s="2176"/>
      <c r="I550" s="2176">
        <v>867000</v>
      </c>
      <c r="J550" s="2176"/>
      <c r="K550" s="2176"/>
      <c r="L550" s="2176"/>
      <c r="M550" s="2195"/>
      <c r="N550" s="2177"/>
      <c r="O550" s="2177"/>
      <c r="P550" s="2177"/>
      <c r="Q550" s="2196"/>
      <c r="R550" s="2177"/>
      <c r="S550" s="2177"/>
      <c r="T550" s="2177"/>
      <c r="U550" s="2177"/>
      <c r="V550" s="2177"/>
      <c r="W550" s="2177"/>
      <c r="X550" s="2177"/>
      <c r="Y550" s="2177"/>
      <c r="Z550" s="2177"/>
      <c r="AA550" s="2177"/>
      <c r="AB550" s="2177"/>
      <c r="AC550" s="2177"/>
      <c r="AD550" s="2177"/>
      <c r="AE550" s="2177"/>
      <c r="AF550" s="2196"/>
      <c r="AG550" s="2178"/>
      <c r="AH550" s="2178"/>
      <c r="AI550" s="2178"/>
      <c r="AJ550" s="2178"/>
      <c r="AK550" s="2178"/>
      <c r="AL550" s="2178"/>
    </row>
    <row r="551" spans="1:38" ht="17.100000000000001" customHeight="1">
      <c r="A551" s="552"/>
      <c r="B551" s="571"/>
      <c r="C551" s="2197" t="s">
        <v>785</v>
      </c>
      <c r="D551" s="2198" t="s">
        <v>605</v>
      </c>
      <c r="E551" s="685">
        <f t="shared" si="67"/>
        <v>153000</v>
      </c>
      <c r="F551" s="523">
        <f t="shared" si="66"/>
        <v>153000</v>
      </c>
      <c r="G551" s="2176"/>
      <c r="H551" s="2176"/>
      <c r="I551" s="2176">
        <v>153000</v>
      </c>
      <c r="J551" s="2176"/>
      <c r="K551" s="2176"/>
      <c r="L551" s="2176"/>
      <c r="M551" s="2199"/>
      <c r="N551" s="2177"/>
      <c r="O551" s="2177"/>
      <c r="P551" s="2177"/>
      <c r="Q551" s="2200"/>
      <c r="R551" s="2177"/>
      <c r="S551" s="2177"/>
      <c r="T551" s="2177"/>
      <c r="U551" s="2177"/>
      <c r="V551" s="2177"/>
      <c r="W551" s="2177"/>
      <c r="X551" s="2177"/>
      <c r="Y551" s="2177"/>
      <c r="Z551" s="2177"/>
      <c r="AA551" s="2177"/>
      <c r="AB551" s="2177"/>
      <c r="AC551" s="2177"/>
      <c r="AD551" s="2177"/>
      <c r="AE551" s="2177"/>
      <c r="AF551" s="2200"/>
      <c r="AG551" s="2178"/>
      <c r="AH551" s="2178"/>
      <c r="AI551" s="2178"/>
      <c r="AJ551" s="2178"/>
      <c r="AK551" s="2178"/>
      <c r="AL551" s="2178"/>
    </row>
    <row r="552" spans="1:38" ht="17.100000000000001" customHeight="1">
      <c r="A552" s="552"/>
      <c r="B552" s="571"/>
      <c r="C552" s="2197" t="s">
        <v>662</v>
      </c>
      <c r="D552" s="2198" t="s">
        <v>607</v>
      </c>
      <c r="E552" s="685">
        <f t="shared" si="67"/>
        <v>42500</v>
      </c>
      <c r="F552" s="523">
        <f t="shared" si="66"/>
        <v>42500</v>
      </c>
      <c r="G552" s="2176"/>
      <c r="H552" s="2176"/>
      <c r="I552" s="2176">
        <v>42500</v>
      </c>
      <c r="J552" s="2176"/>
      <c r="K552" s="2176"/>
      <c r="L552" s="2176"/>
      <c r="M552" s="2199"/>
      <c r="N552" s="2177"/>
      <c r="O552" s="2177"/>
      <c r="P552" s="2177"/>
      <c r="Q552" s="2200"/>
      <c r="R552" s="2177"/>
      <c r="S552" s="2177"/>
      <c r="T552" s="2177"/>
      <c r="U552" s="2177"/>
      <c r="V552" s="2177"/>
      <c r="W552" s="2177"/>
      <c r="X552" s="2177"/>
      <c r="Y552" s="2177"/>
      <c r="Z552" s="2177"/>
      <c r="AA552" s="2177"/>
      <c r="AB552" s="2177"/>
      <c r="AC552" s="2177"/>
      <c r="AD552" s="2177"/>
      <c r="AE552" s="2177"/>
      <c r="AF552" s="2200"/>
      <c r="AG552" s="2178"/>
      <c r="AH552" s="2178"/>
      <c r="AI552" s="2178"/>
      <c r="AJ552" s="2178"/>
      <c r="AK552" s="2178"/>
      <c r="AL552" s="2178"/>
    </row>
    <row r="553" spans="1:38" ht="17.100000000000001" customHeight="1">
      <c r="A553" s="552"/>
      <c r="B553" s="571"/>
      <c r="C553" s="2201" t="s">
        <v>663</v>
      </c>
      <c r="D553" s="2202" t="s">
        <v>607</v>
      </c>
      <c r="E553" s="685">
        <f t="shared" si="67"/>
        <v>7500</v>
      </c>
      <c r="F553" s="523">
        <f t="shared" si="66"/>
        <v>7500</v>
      </c>
      <c r="G553" s="2176"/>
      <c r="H553" s="2176"/>
      <c r="I553" s="2176">
        <v>7500</v>
      </c>
      <c r="J553" s="2176"/>
      <c r="K553" s="2176"/>
      <c r="L553" s="2176"/>
      <c r="M553" s="2203"/>
      <c r="N553" s="2177"/>
      <c r="O553" s="2177"/>
      <c r="P553" s="2177"/>
      <c r="Q553" s="2204"/>
      <c r="R553" s="2177"/>
      <c r="S553" s="2177"/>
      <c r="T553" s="2177"/>
      <c r="U553" s="2177"/>
      <c r="V553" s="2177"/>
      <c r="W553" s="2177"/>
      <c r="X553" s="2177"/>
      <c r="Y553" s="2177"/>
      <c r="Z553" s="2177"/>
      <c r="AA553" s="2177"/>
      <c r="AB553" s="2177"/>
      <c r="AC553" s="2177"/>
      <c r="AD553" s="2177"/>
      <c r="AE553" s="2177"/>
      <c r="AF553" s="2204"/>
      <c r="AG553" s="2178"/>
      <c r="AH553" s="2178"/>
      <c r="AI553" s="2178"/>
      <c r="AJ553" s="2178"/>
      <c r="AK553" s="2178"/>
      <c r="AL553" s="2178"/>
    </row>
    <row r="554" spans="1:38" ht="17.100000000000001" customHeight="1">
      <c r="A554" s="552"/>
      <c r="B554" s="571"/>
      <c r="C554" s="2205" t="s">
        <v>786</v>
      </c>
      <c r="D554" s="2206" t="s">
        <v>609</v>
      </c>
      <c r="E554" s="685">
        <f t="shared" si="67"/>
        <v>46750</v>
      </c>
      <c r="F554" s="523">
        <f t="shared" si="66"/>
        <v>46750</v>
      </c>
      <c r="G554" s="2176"/>
      <c r="H554" s="2176"/>
      <c r="I554" s="2176">
        <v>46750</v>
      </c>
      <c r="J554" s="2176"/>
      <c r="K554" s="2176"/>
      <c r="L554" s="2176"/>
      <c r="M554" s="2203"/>
      <c r="N554" s="2177"/>
      <c r="O554" s="2177"/>
      <c r="P554" s="2177"/>
      <c r="Q554" s="2204"/>
      <c r="R554" s="2177"/>
      <c r="S554" s="2177"/>
      <c r="T554" s="2177"/>
      <c r="U554" s="2177"/>
      <c r="V554" s="2177"/>
      <c r="W554" s="2177"/>
      <c r="X554" s="2177"/>
      <c r="Y554" s="2177"/>
      <c r="Z554" s="2177"/>
      <c r="AA554" s="2177"/>
      <c r="AB554" s="2177"/>
      <c r="AC554" s="2177"/>
      <c r="AD554" s="2177"/>
      <c r="AE554" s="2177"/>
      <c r="AF554" s="2204"/>
      <c r="AG554" s="2178"/>
      <c r="AH554" s="2178"/>
      <c r="AI554" s="2178"/>
      <c r="AJ554" s="2178"/>
      <c r="AK554" s="2178"/>
      <c r="AL554" s="2178"/>
    </row>
    <row r="555" spans="1:38" ht="17.100000000000001" customHeight="1">
      <c r="A555" s="552"/>
      <c r="B555" s="571"/>
      <c r="C555" s="1505" t="s">
        <v>787</v>
      </c>
      <c r="D555" s="1506" t="s">
        <v>609</v>
      </c>
      <c r="E555" s="685">
        <f t="shared" si="67"/>
        <v>8250</v>
      </c>
      <c r="F555" s="523">
        <f t="shared" si="66"/>
        <v>8250</v>
      </c>
      <c r="G555" s="2176"/>
      <c r="H555" s="2176"/>
      <c r="I555" s="2176">
        <v>8250</v>
      </c>
      <c r="J555" s="2176"/>
      <c r="K555" s="2176"/>
      <c r="L555" s="2176"/>
      <c r="M555" s="2203"/>
      <c r="N555" s="2177"/>
      <c r="O555" s="2177"/>
      <c r="P555" s="2177"/>
      <c r="Q555" s="2204"/>
      <c r="R555" s="2177"/>
      <c r="S555" s="2177"/>
      <c r="T555" s="2177"/>
      <c r="U555" s="2177"/>
      <c r="V555" s="2177"/>
      <c r="W555" s="2177"/>
      <c r="X555" s="2177"/>
      <c r="Y555" s="2177"/>
      <c r="Z555" s="2177"/>
      <c r="AA555" s="2177"/>
      <c r="AB555" s="2177"/>
      <c r="AC555" s="2177"/>
      <c r="AD555" s="2177"/>
      <c r="AE555" s="2177"/>
      <c r="AF555" s="2204"/>
      <c r="AG555" s="2178"/>
      <c r="AH555" s="2178"/>
      <c r="AI555" s="2178"/>
      <c r="AJ555" s="2178"/>
      <c r="AK555" s="2178"/>
      <c r="AL555" s="2178"/>
    </row>
    <row r="556" spans="1:38" ht="17.100000000000001" customHeight="1">
      <c r="A556" s="552"/>
      <c r="B556" s="571"/>
      <c r="C556" s="2201" t="s">
        <v>664</v>
      </c>
      <c r="D556" s="2202" t="s">
        <v>611</v>
      </c>
      <c r="E556" s="685">
        <f t="shared" si="67"/>
        <v>5158225</v>
      </c>
      <c r="F556" s="523">
        <f t="shared" si="66"/>
        <v>5158225</v>
      </c>
      <c r="G556" s="2176"/>
      <c r="H556" s="2176"/>
      <c r="I556" s="2176">
        <v>1462425</v>
      </c>
      <c r="J556" s="2176"/>
      <c r="K556" s="2176"/>
      <c r="L556" s="2176"/>
      <c r="M556" s="2203"/>
      <c r="N556" s="2177"/>
      <c r="O556" s="2177"/>
      <c r="P556" s="2177"/>
      <c r="Q556" s="2204"/>
      <c r="R556" s="2177"/>
      <c r="S556" s="2177"/>
      <c r="T556" s="2177"/>
      <c r="U556" s="2177"/>
      <c r="V556" s="2177"/>
      <c r="W556" s="2177"/>
      <c r="X556" s="2177"/>
      <c r="Y556" s="2177"/>
      <c r="Z556" s="2177"/>
      <c r="AA556" s="2177"/>
      <c r="AB556" s="2177"/>
      <c r="AC556" s="2177"/>
      <c r="AD556" s="2177">
        <v>3695800</v>
      </c>
      <c r="AE556" s="2177"/>
      <c r="AF556" s="2204"/>
      <c r="AG556" s="2178"/>
      <c r="AH556" s="2178"/>
      <c r="AI556" s="2178"/>
      <c r="AJ556" s="2178"/>
      <c r="AK556" s="2178"/>
      <c r="AL556" s="2178"/>
    </row>
    <row r="557" spans="1:38" ht="17.100000000000001" customHeight="1">
      <c r="A557" s="571"/>
      <c r="B557" s="571"/>
      <c r="C557" s="2207" t="s">
        <v>665</v>
      </c>
      <c r="D557" s="2208" t="s">
        <v>611</v>
      </c>
      <c r="E557" s="685">
        <f t="shared" si="67"/>
        <v>910275</v>
      </c>
      <c r="F557" s="523">
        <f t="shared" si="66"/>
        <v>910275</v>
      </c>
      <c r="G557" s="2176"/>
      <c r="H557" s="2176"/>
      <c r="I557" s="2176">
        <v>258075</v>
      </c>
      <c r="J557" s="2176"/>
      <c r="K557" s="2176"/>
      <c r="L557" s="2176"/>
      <c r="M557" s="2203"/>
      <c r="N557" s="2177"/>
      <c r="O557" s="2177"/>
      <c r="P557" s="2177"/>
      <c r="Q557" s="2204"/>
      <c r="R557" s="2177"/>
      <c r="S557" s="2177"/>
      <c r="T557" s="2177"/>
      <c r="U557" s="2177"/>
      <c r="V557" s="2177"/>
      <c r="W557" s="2177"/>
      <c r="X557" s="2177"/>
      <c r="Y557" s="2177"/>
      <c r="Z557" s="2177"/>
      <c r="AA557" s="2177"/>
      <c r="AB557" s="2177"/>
      <c r="AC557" s="2177"/>
      <c r="AD557" s="2177">
        <v>652200</v>
      </c>
      <c r="AE557" s="2177"/>
      <c r="AF557" s="2204"/>
      <c r="AG557" s="2178"/>
      <c r="AH557" s="2178"/>
      <c r="AI557" s="2178"/>
      <c r="AJ557" s="2178"/>
      <c r="AK557" s="2178"/>
      <c r="AL557" s="2178"/>
    </row>
    <row r="558" spans="1:38" ht="16.5" customHeight="1">
      <c r="A558" s="571"/>
      <c r="B558" s="571"/>
      <c r="C558" s="2201" t="s">
        <v>788</v>
      </c>
      <c r="D558" s="2202" t="s">
        <v>778</v>
      </c>
      <c r="E558" s="685">
        <f t="shared" si="67"/>
        <v>9350</v>
      </c>
      <c r="F558" s="523">
        <f t="shared" si="66"/>
        <v>9350</v>
      </c>
      <c r="G558" s="2176"/>
      <c r="H558" s="2176"/>
      <c r="I558" s="2176">
        <v>9350</v>
      </c>
      <c r="J558" s="2176"/>
      <c r="K558" s="2176"/>
      <c r="L558" s="2176"/>
      <c r="M558" s="2203"/>
      <c r="N558" s="2177"/>
      <c r="O558" s="2177"/>
      <c r="P558" s="2177"/>
      <c r="Q558" s="2204"/>
      <c r="R558" s="2177"/>
      <c r="S558" s="2177"/>
      <c r="T558" s="2177"/>
      <c r="U558" s="2177"/>
      <c r="V558" s="2177"/>
      <c r="W558" s="2177"/>
      <c r="X558" s="2177"/>
      <c r="Y558" s="2177"/>
      <c r="Z558" s="2177"/>
      <c r="AA558" s="2177"/>
      <c r="AB558" s="2177"/>
      <c r="AC558" s="2177"/>
      <c r="AD558" s="2177"/>
      <c r="AE558" s="2177"/>
      <c r="AF558" s="2204"/>
      <c r="AG558" s="2178"/>
      <c r="AH558" s="2178"/>
      <c r="AI558" s="2178"/>
      <c r="AJ558" s="2178"/>
      <c r="AK558" s="2178"/>
      <c r="AL558" s="2178"/>
    </row>
    <row r="559" spans="1:38" ht="16.5" customHeight="1">
      <c r="A559" s="571"/>
      <c r="B559" s="571"/>
      <c r="C559" s="2201" t="s">
        <v>789</v>
      </c>
      <c r="D559" s="2202" t="s">
        <v>778</v>
      </c>
      <c r="E559" s="685">
        <f t="shared" si="67"/>
        <v>1650</v>
      </c>
      <c r="F559" s="523">
        <f t="shared" si="66"/>
        <v>1650</v>
      </c>
      <c r="G559" s="2176"/>
      <c r="H559" s="2176"/>
      <c r="I559" s="2176">
        <v>1650</v>
      </c>
      <c r="J559" s="2176"/>
      <c r="K559" s="2176"/>
      <c r="L559" s="2176"/>
      <c r="M559" s="2203"/>
      <c r="N559" s="2177"/>
      <c r="O559" s="2177"/>
      <c r="P559" s="2177"/>
      <c r="Q559" s="2204"/>
      <c r="R559" s="2177"/>
      <c r="S559" s="2177"/>
      <c r="T559" s="2177"/>
      <c r="U559" s="2177"/>
      <c r="V559" s="2177"/>
      <c r="W559" s="2177"/>
      <c r="X559" s="2177"/>
      <c r="Y559" s="2177"/>
      <c r="Z559" s="2177"/>
      <c r="AA559" s="2177"/>
      <c r="AB559" s="2177"/>
      <c r="AC559" s="2177"/>
      <c r="AD559" s="2177"/>
      <c r="AE559" s="2177"/>
      <c r="AF559" s="2204"/>
      <c r="AG559" s="2178"/>
      <c r="AH559" s="2178"/>
      <c r="AI559" s="2178"/>
      <c r="AJ559" s="2178"/>
      <c r="AK559" s="2178"/>
      <c r="AL559" s="2178"/>
    </row>
    <row r="560" spans="1:38" ht="17.100000000000001" customHeight="1">
      <c r="A560" s="552"/>
      <c r="B560" s="571"/>
      <c r="C560" s="2209" t="s">
        <v>666</v>
      </c>
      <c r="D560" s="2210" t="s">
        <v>615</v>
      </c>
      <c r="E560" s="685">
        <f t="shared" si="67"/>
        <v>980390</v>
      </c>
      <c r="F560" s="523">
        <f t="shared" si="66"/>
        <v>980390</v>
      </c>
      <c r="G560" s="2176"/>
      <c r="H560" s="2176"/>
      <c r="I560" s="2176">
        <v>980390</v>
      </c>
      <c r="J560" s="2176"/>
      <c r="K560" s="2176"/>
      <c r="L560" s="2176"/>
      <c r="M560" s="2211"/>
      <c r="N560" s="2177"/>
      <c r="O560" s="2177"/>
      <c r="P560" s="2177"/>
      <c r="Q560" s="2212"/>
      <c r="R560" s="2177"/>
      <c r="S560" s="2177"/>
      <c r="T560" s="2177"/>
      <c r="U560" s="2177"/>
      <c r="V560" s="2177"/>
      <c r="W560" s="2177"/>
      <c r="X560" s="2177"/>
      <c r="Y560" s="2177"/>
      <c r="Z560" s="2177"/>
      <c r="AA560" s="2177"/>
      <c r="AB560" s="2177"/>
      <c r="AC560" s="2177"/>
      <c r="AD560" s="2177"/>
      <c r="AE560" s="2177"/>
      <c r="AF560" s="2212"/>
      <c r="AG560" s="2178"/>
      <c r="AH560" s="2178"/>
      <c r="AI560" s="2178"/>
      <c r="AJ560" s="2178"/>
      <c r="AK560" s="2178"/>
      <c r="AL560" s="2178"/>
    </row>
    <row r="561" spans="1:38" ht="16.5" customHeight="1">
      <c r="A561" s="552"/>
      <c r="B561" s="571"/>
      <c r="C561" s="2213" t="s">
        <v>667</v>
      </c>
      <c r="D561" s="2214" t="s">
        <v>615</v>
      </c>
      <c r="E561" s="685">
        <f t="shared" si="67"/>
        <v>173010</v>
      </c>
      <c r="F561" s="523">
        <f t="shared" si="66"/>
        <v>173010</v>
      </c>
      <c r="G561" s="2176"/>
      <c r="H561" s="2176"/>
      <c r="I561" s="2176">
        <v>173010</v>
      </c>
      <c r="J561" s="2176"/>
      <c r="K561" s="2176"/>
      <c r="L561" s="2176"/>
      <c r="M561" s="2203"/>
      <c r="N561" s="2177"/>
      <c r="O561" s="2177"/>
      <c r="P561" s="2177"/>
      <c r="Q561" s="2212"/>
      <c r="R561" s="2177"/>
      <c r="S561" s="2177"/>
      <c r="T561" s="2177"/>
      <c r="U561" s="2177"/>
      <c r="V561" s="2177"/>
      <c r="W561" s="2177"/>
      <c r="X561" s="2177"/>
      <c r="Y561" s="2177"/>
      <c r="Z561" s="2177"/>
      <c r="AA561" s="2177"/>
      <c r="AB561" s="2177"/>
      <c r="AC561" s="2177"/>
      <c r="AD561" s="2177"/>
      <c r="AE561" s="2177"/>
      <c r="AF561" s="2212"/>
      <c r="AG561" s="2178"/>
      <c r="AH561" s="2178"/>
      <c r="AI561" s="2178"/>
      <c r="AJ561" s="2178"/>
      <c r="AK561" s="2178"/>
      <c r="AL561" s="2178"/>
    </row>
    <row r="562" spans="1:38" ht="17.100000000000001" customHeight="1">
      <c r="A562" s="552"/>
      <c r="B562" s="571"/>
      <c r="C562" s="2213" t="s">
        <v>668</v>
      </c>
      <c r="D562" s="2214" t="s">
        <v>619</v>
      </c>
      <c r="E562" s="685">
        <f t="shared" si="67"/>
        <v>99450</v>
      </c>
      <c r="F562" s="523">
        <f t="shared" si="66"/>
        <v>99450</v>
      </c>
      <c r="G562" s="2176"/>
      <c r="H562" s="2176"/>
      <c r="I562" s="2176">
        <v>89250</v>
      </c>
      <c r="J562" s="2176"/>
      <c r="K562" s="2176"/>
      <c r="L562" s="2176"/>
      <c r="M562" s="2203"/>
      <c r="N562" s="2177"/>
      <c r="O562" s="2177"/>
      <c r="P562" s="2177"/>
      <c r="Q562" s="2212"/>
      <c r="R562" s="2177"/>
      <c r="S562" s="2177"/>
      <c r="T562" s="2177"/>
      <c r="U562" s="2177"/>
      <c r="V562" s="2177"/>
      <c r="W562" s="2177"/>
      <c r="X562" s="2177"/>
      <c r="Y562" s="2177"/>
      <c r="Z562" s="2177"/>
      <c r="AA562" s="2177"/>
      <c r="AB562" s="2177"/>
      <c r="AC562" s="2177"/>
      <c r="AD562" s="2177">
        <v>10200</v>
      </c>
      <c r="AE562" s="2177"/>
      <c r="AF562" s="2212"/>
      <c r="AG562" s="2178"/>
      <c r="AH562" s="2178"/>
      <c r="AI562" s="2178"/>
      <c r="AJ562" s="2178"/>
      <c r="AK562" s="2178"/>
      <c r="AL562" s="2178"/>
    </row>
    <row r="563" spans="1:38" ht="17.100000000000001" customHeight="1">
      <c r="A563" s="552"/>
      <c r="B563" s="571"/>
      <c r="C563" s="2215" t="s">
        <v>669</v>
      </c>
      <c r="D563" s="2216" t="s">
        <v>619</v>
      </c>
      <c r="E563" s="685">
        <f t="shared" si="67"/>
        <v>17550</v>
      </c>
      <c r="F563" s="523">
        <f t="shared" si="66"/>
        <v>17550</v>
      </c>
      <c r="G563" s="2176"/>
      <c r="H563" s="2176"/>
      <c r="I563" s="2176">
        <v>15750</v>
      </c>
      <c r="J563" s="2176"/>
      <c r="K563" s="2176"/>
      <c r="L563" s="2176"/>
      <c r="M563" s="2217"/>
      <c r="N563" s="2177"/>
      <c r="O563" s="2177"/>
      <c r="P563" s="2177"/>
      <c r="Q563" s="2218"/>
      <c r="R563" s="2177"/>
      <c r="S563" s="2177"/>
      <c r="T563" s="2177"/>
      <c r="U563" s="2177"/>
      <c r="V563" s="2177"/>
      <c r="W563" s="2177"/>
      <c r="X563" s="2177"/>
      <c r="Y563" s="2177"/>
      <c r="Z563" s="2177"/>
      <c r="AA563" s="2177"/>
      <c r="AB563" s="2177"/>
      <c r="AC563" s="2177"/>
      <c r="AD563" s="2177">
        <v>1800</v>
      </c>
      <c r="AE563" s="2177"/>
      <c r="AF563" s="2218"/>
      <c r="AG563" s="2178"/>
      <c r="AH563" s="2178"/>
      <c r="AI563" s="2178"/>
      <c r="AJ563" s="2178"/>
      <c r="AK563" s="2178"/>
      <c r="AL563" s="2178"/>
    </row>
    <row r="564" spans="1:38" ht="17.100000000000001" customHeight="1">
      <c r="A564" s="552"/>
      <c r="B564" s="571"/>
      <c r="C564" s="2219" t="s">
        <v>709</v>
      </c>
      <c r="D564" s="2220" t="s">
        <v>621</v>
      </c>
      <c r="E564" s="685">
        <f t="shared" si="67"/>
        <v>80750</v>
      </c>
      <c r="F564" s="523">
        <f t="shared" si="66"/>
        <v>80750</v>
      </c>
      <c r="G564" s="2176"/>
      <c r="H564" s="2176"/>
      <c r="I564" s="2176">
        <v>59500</v>
      </c>
      <c r="J564" s="2176"/>
      <c r="K564" s="2176"/>
      <c r="L564" s="2176"/>
      <c r="M564" s="2217"/>
      <c r="N564" s="2177"/>
      <c r="O564" s="2177"/>
      <c r="P564" s="2177"/>
      <c r="Q564" s="2218"/>
      <c r="R564" s="2177"/>
      <c r="S564" s="2177"/>
      <c r="T564" s="2177"/>
      <c r="U564" s="2177"/>
      <c r="V564" s="2177"/>
      <c r="W564" s="2177"/>
      <c r="X564" s="2177"/>
      <c r="Y564" s="2177"/>
      <c r="Z564" s="2177"/>
      <c r="AA564" s="2177"/>
      <c r="AB564" s="2177"/>
      <c r="AC564" s="2177"/>
      <c r="AD564" s="2177">
        <v>21250</v>
      </c>
      <c r="AE564" s="2177"/>
      <c r="AF564" s="2218"/>
      <c r="AG564" s="2178"/>
      <c r="AH564" s="2178"/>
      <c r="AI564" s="2178"/>
      <c r="AJ564" s="2178"/>
      <c r="AK564" s="2178"/>
      <c r="AL564" s="2178"/>
    </row>
    <row r="565" spans="1:38" ht="17.100000000000001" customHeight="1">
      <c r="A565" s="552"/>
      <c r="B565" s="571"/>
      <c r="C565" s="1505" t="s">
        <v>710</v>
      </c>
      <c r="D565" s="1506" t="s">
        <v>621</v>
      </c>
      <c r="E565" s="685">
        <f t="shared" si="67"/>
        <v>14250</v>
      </c>
      <c r="F565" s="523">
        <f t="shared" si="66"/>
        <v>14250</v>
      </c>
      <c r="G565" s="2176"/>
      <c r="H565" s="2176"/>
      <c r="I565" s="2176">
        <v>10500</v>
      </c>
      <c r="J565" s="2176"/>
      <c r="K565" s="2176"/>
      <c r="L565" s="2176"/>
      <c r="M565" s="2217"/>
      <c r="N565" s="2177"/>
      <c r="O565" s="2177"/>
      <c r="P565" s="2177"/>
      <c r="Q565" s="2218"/>
      <c r="R565" s="2177"/>
      <c r="S565" s="2177"/>
      <c r="T565" s="2177"/>
      <c r="U565" s="2177"/>
      <c r="V565" s="2177"/>
      <c r="W565" s="2177"/>
      <c r="X565" s="2177"/>
      <c r="Y565" s="2177"/>
      <c r="Z565" s="2177"/>
      <c r="AA565" s="2177"/>
      <c r="AB565" s="2177"/>
      <c r="AC565" s="2177"/>
      <c r="AD565" s="2177">
        <v>3750</v>
      </c>
      <c r="AE565" s="2177"/>
      <c r="AF565" s="2218"/>
      <c r="AG565" s="2178"/>
      <c r="AH565" s="2178"/>
      <c r="AI565" s="2178"/>
      <c r="AJ565" s="2178"/>
      <c r="AK565" s="2178"/>
      <c r="AL565" s="2178"/>
    </row>
    <row r="566" spans="1:38" ht="17.100000000000001" customHeight="1">
      <c r="A566" s="552"/>
      <c r="B566" s="571"/>
      <c r="C566" s="2213" t="s">
        <v>790</v>
      </c>
      <c r="D566" s="2214" t="s">
        <v>629</v>
      </c>
      <c r="E566" s="685">
        <f t="shared" si="67"/>
        <v>29750</v>
      </c>
      <c r="F566" s="523">
        <f t="shared" si="66"/>
        <v>29750</v>
      </c>
      <c r="G566" s="2176"/>
      <c r="H566" s="2176"/>
      <c r="I566" s="2176">
        <v>29750</v>
      </c>
      <c r="J566" s="2176"/>
      <c r="K566" s="2176"/>
      <c r="L566" s="2176"/>
      <c r="M566" s="2217"/>
      <c r="N566" s="2177"/>
      <c r="O566" s="2177"/>
      <c r="P566" s="2177"/>
      <c r="Q566" s="2218"/>
      <c r="R566" s="2177"/>
      <c r="S566" s="2177"/>
      <c r="T566" s="2177"/>
      <c r="U566" s="2177"/>
      <c r="V566" s="2177"/>
      <c r="W566" s="2177"/>
      <c r="X566" s="2177"/>
      <c r="Y566" s="2177"/>
      <c r="Z566" s="2177"/>
      <c r="AA566" s="2177"/>
      <c r="AB566" s="2177"/>
      <c r="AC566" s="2177"/>
      <c r="AD566" s="2177"/>
      <c r="AE566" s="2177"/>
      <c r="AF566" s="2218"/>
      <c r="AG566" s="2178"/>
      <c r="AH566" s="2178"/>
      <c r="AI566" s="2178"/>
      <c r="AJ566" s="2178"/>
      <c r="AK566" s="2178"/>
      <c r="AL566" s="2178"/>
    </row>
    <row r="567" spans="1:38" ht="17.100000000000001" customHeight="1">
      <c r="A567" s="552"/>
      <c r="B567" s="571"/>
      <c r="C567" s="2221" t="s">
        <v>791</v>
      </c>
      <c r="D567" s="2222" t="s">
        <v>629</v>
      </c>
      <c r="E567" s="685">
        <f t="shared" si="67"/>
        <v>5250</v>
      </c>
      <c r="F567" s="523">
        <f t="shared" si="66"/>
        <v>5250</v>
      </c>
      <c r="G567" s="2176"/>
      <c r="H567" s="2176"/>
      <c r="I567" s="2176">
        <v>5250</v>
      </c>
      <c r="J567" s="2176"/>
      <c r="K567" s="2176"/>
      <c r="L567" s="2176"/>
      <c r="M567" s="2223"/>
      <c r="N567" s="2177"/>
      <c r="O567" s="2177"/>
      <c r="P567" s="2177"/>
      <c r="Q567" s="2224"/>
      <c r="R567" s="2177"/>
      <c r="S567" s="2177"/>
      <c r="T567" s="2177"/>
      <c r="U567" s="2177"/>
      <c r="V567" s="2177"/>
      <c r="W567" s="2177"/>
      <c r="X567" s="2177"/>
      <c r="Y567" s="2177"/>
      <c r="Z567" s="2177"/>
      <c r="AA567" s="2177"/>
      <c r="AB567" s="2177"/>
      <c r="AC567" s="2177"/>
      <c r="AD567" s="2177"/>
      <c r="AE567" s="2177"/>
      <c r="AF567" s="2224"/>
      <c r="AG567" s="2178"/>
      <c r="AH567" s="2178"/>
      <c r="AI567" s="2178"/>
      <c r="AJ567" s="2178"/>
      <c r="AK567" s="2178"/>
      <c r="AL567" s="2178"/>
    </row>
    <row r="568" spans="1:38" ht="17.100000000000001" customHeight="1">
      <c r="A568" s="552"/>
      <c r="B568" s="571"/>
      <c r="C568" s="2225" t="s">
        <v>792</v>
      </c>
      <c r="D568" s="2226" t="s">
        <v>687</v>
      </c>
      <c r="E568" s="685">
        <f t="shared" si="67"/>
        <v>85000</v>
      </c>
      <c r="F568" s="523">
        <f t="shared" si="66"/>
        <v>85000</v>
      </c>
      <c r="G568" s="2176"/>
      <c r="H568" s="2176"/>
      <c r="I568" s="2176">
        <v>85000</v>
      </c>
      <c r="J568" s="2176"/>
      <c r="K568" s="2176"/>
      <c r="L568" s="2176"/>
      <c r="M568" s="2217"/>
      <c r="N568" s="2177"/>
      <c r="O568" s="2177"/>
      <c r="P568" s="2177"/>
      <c r="Q568" s="2218"/>
      <c r="R568" s="2177"/>
      <c r="S568" s="2177"/>
      <c r="T568" s="2177"/>
      <c r="U568" s="2177"/>
      <c r="V568" s="2177"/>
      <c r="W568" s="2177"/>
      <c r="X568" s="2177"/>
      <c r="Y568" s="2177"/>
      <c r="Z568" s="2177"/>
      <c r="AA568" s="2177"/>
      <c r="AB568" s="2177"/>
      <c r="AC568" s="2177"/>
      <c r="AD568" s="2177"/>
      <c r="AE568" s="2177"/>
      <c r="AF568" s="2218"/>
      <c r="AG568" s="2178"/>
      <c r="AH568" s="2178"/>
      <c r="AI568" s="2178"/>
      <c r="AJ568" s="2178"/>
      <c r="AK568" s="2178"/>
      <c r="AL568" s="2178"/>
    </row>
    <row r="569" spans="1:38" ht="17.100000000000001" customHeight="1">
      <c r="A569" s="571"/>
      <c r="B569" s="571"/>
      <c r="C569" s="2111" t="s">
        <v>793</v>
      </c>
      <c r="D569" s="2112" t="s">
        <v>687</v>
      </c>
      <c r="E569" s="685">
        <f t="shared" si="67"/>
        <v>15000</v>
      </c>
      <c r="F569" s="523">
        <f t="shared" si="66"/>
        <v>15000</v>
      </c>
      <c r="G569" s="2176"/>
      <c r="H569" s="2176"/>
      <c r="I569" s="2176">
        <v>15000</v>
      </c>
      <c r="J569" s="2176"/>
      <c r="K569" s="2176"/>
      <c r="L569" s="2176"/>
      <c r="M569" s="2217"/>
      <c r="N569" s="2177"/>
      <c r="O569" s="2177"/>
      <c r="P569" s="2177"/>
      <c r="Q569" s="2218"/>
      <c r="R569" s="2177"/>
      <c r="S569" s="2177"/>
      <c r="T569" s="2177"/>
      <c r="U569" s="2177"/>
      <c r="V569" s="2177"/>
      <c r="W569" s="2177"/>
      <c r="X569" s="2177"/>
      <c r="Y569" s="2177"/>
      <c r="Z569" s="2177"/>
      <c r="AA569" s="2177"/>
      <c r="AB569" s="2177"/>
      <c r="AC569" s="2177"/>
      <c r="AD569" s="2177"/>
      <c r="AE569" s="2177"/>
      <c r="AF569" s="2218"/>
      <c r="AG569" s="2178"/>
      <c r="AH569" s="2178"/>
      <c r="AI569" s="2178"/>
      <c r="AJ569" s="2178"/>
      <c r="AK569" s="2178"/>
      <c r="AL569" s="2178"/>
    </row>
    <row r="570" spans="1:38" ht="18.75" customHeight="1">
      <c r="A570" s="552"/>
      <c r="B570" s="571"/>
      <c r="C570" s="2227" t="s">
        <v>672</v>
      </c>
      <c r="D570" s="2112" t="s">
        <v>635</v>
      </c>
      <c r="E570" s="685">
        <f t="shared" si="67"/>
        <v>187000</v>
      </c>
      <c r="F570" s="523">
        <f t="shared" si="66"/>
        <v>187000</v>
      </c>
      <c r="G570" s="2176"/>
      <c r="H570" s="2176"/>
      <c r="I570" s="2176">
        <v>187000</v>
      </c>
      <c r="J570" s="2176"/>
      <c r="K570" s="2176"/>
      <c r="L570" s="2176"/>
      <c r="M570" s="2217"/>
      <c r="N570" s="2177"/>
      <c r="O570" s="2177"/>
      <c r="P570" s="2177"/>
      <c r="Q570" s="2218"/>
      <c r="R570" s="2177"/>
      <c r="S570" s="2177"/>
      <c r="T570" s="2177"/>
      <c r="U570" s="2177"/>
      <c r="V570" s="2177"/>
      <c r="W570" s="2177"/>
      <c r="X570" s="2177"/>
      <c r="Y570" s="2177"/>
      <c r="Z570" s="2177"/>
      <c r="AA570" s="2177"/>
      <c r="AB570" s="2177"/>
      <c r="AC570" s="2177"/>
      <c r="AD570" s="2177"/>
      <c r="AE570" s="2177"/>
      <c r="AF570" s="2218"/>
      <c r="AG570" s="2178"/>
      <c r="AH570" s="2178"/>
      <c r="AI570" s="2178"/>
      <c r="AJ570" s="2178"/>
      <c r="AK570" s="2178"/>
      <c r="AL570" s="2178"/>
    </row>
    <row r="571" spans="1:38" ht="18.75" customHeight="1">
      <c r="A571" s="552"/>
      <c r="B571" s="571"/>
      <c r="C571" s="2228" t="s">
        <v>673</v>
      </c>
      <c r="D571" s="2220" t="s">
        <v>635</v>
      </c>
      <c r="E571" s="685">
        <f t="shared" si="67"/>
        <v>33000</v>
      </c>
      <c r="F571" s="523">
        <f t="shared" si="66"/>
        <v>33000</v>
      </c>
      <c r="G571" s="2176"/>
      <c r="H571" s="2176"/>
      <c r="I571" s="2176">
        <v>33000</v>
      </c>
      <c r="J571" s="2176"/>
      <c r="K571" s="2176"/>
      <c r="L571" s="2176"/>
      <c r="M571" s="2217"/>
      <c r="N571" s="2177"/>
      <c r="O571" s="2177"/>
      <c r="P571" s="2177"/>
      <c r="Q571" s="2218"/>
      <c r="R571" s="2177"/>
      <c r="S571" s="2177"/>
      <c r="T571" s="2177"/>
      <c r="U571" s="2177"/>
      <c r="V571" s="2177"/>
      <c r="W571" s="2177"/>
      <c r="X571" s="2177"/>
      <c r="Y571" s="2177"/>
      <c r="Z571" s="2177"/>
      <c r="AA571" s="2177"/>
      <c r="AB571" s="2177"/>
      <c r="AC571" s="2177"/>
      <c r="AD571" s="2177"/>
      <c r="AE571" s="2177"/>
      <c r="AF571" s="2218"/>
      <c r="AG571" s="2178"/>
      <c r="AH571" s="2178"/>
      <c r="AI571" s="2178"/>
      <c r="AJ571" s="2178"/>
      <c r="AK571" s="2178"/>
      <c r="AL571" s="2178"/>
    </row>
    <row r="572" spans="1:38" ht="17.100000000000001" customHeight="1">
      <c r="A572" s="552"/>
      <c r="B572" s="552"/>
      <c r="C572" s="1582" t="s">
        <v>674</v>
      </c>
      <c r="D572" s="2229" t="s">
        <v>596</v>
      </c>
      <c r="E572" s="685">
        <f t="shared" si="67"/>
        <v>312171</v>
      </c>
      <c r="F572" s="523">
        <f t="shared" si="66"/>
        <v>312171</v>
      </c>
      <c r="G572" s="2176"/>
      <c r="H572" s="2176"/>
      <c r="I572" s="2176">
        <v>312171</v>
      </c>
      <c r="J572" s="2176"/>
      <c r="K572" s="2176"/>
      <c r="L572" s="2176"/>
      <c r="M572" s="2217"/>
      <c r="N572" s="2177"/>
      <c r="O572" s="2177"/>
      <c r="P572" s="2177"/>
      <c r="Q572" s="2218"/>
      <c r="R572" s="2177"/>
      <c r="S572" s="2177"/>
      <c r="T572" s="2177"/>
      <c r="U572" s="2177"/>
      <c r="V572" s="2177"/>
      <c r="W572" s="2177"/>
      <c r="X572" s="2177"/>
      <c r="Y572" s="2177"/>
      <c r="Z572" s="2177"/>
      <c r="AA572" s="2177"/>
      <c r="AB572" s="2177"/>
      <c r="AC572" s="2177"/>
      <c r="AD572" s="2177"/>
      <c r="AE572" s="2177"/>
      <c r="AF572" s="2218"/>
      <c r="AG572" s="2178"/>
      <c r="AH572" s="2178"/>
      <c r="AI572" s="2178"/>
      <c r="AJ572" s="2178"/>
      <c r="AK572" s="2178"/>
      <c r="AL572" s="2178"/>
    </row>
    <row r="573" spans="1:38" ht="17.100000000000001" customHeight="1">
      <c r="A573" s="571"/>
      <c r="B573" s="552"/>
      <c r="C573" s="2181" t="s">
        <v>675</v>
      </c>
      <c r="D573" s="2230" t="s">
        <v>596</v>
      </c>
      <c r="E573" s="685">
        <f t="shared" si="67"/>
        <v>55089</v>
      </c>
      <c r="F573" s="523">
        <f t="shared" si="66"/>
        <v>55089</v>
      </c>
      <c r="G573" s="2176"/>
      <c r="H573" s="2176"/>
      <c r="I573" s="2176">
        <v>55089</v>
      </c>
      <c r="J573" s="2176"/>
      <c r="K573" s="2176"/>
      <c r="L573" s="2176"/>
      <c r="M573" s="2217"/>
      <c r="N573" s="2177"/>
      <c r="O573" s="2177"/>
      <c r="P573" s="2177"/>
      <c r="Q573" s="2218"/>
      <c r="R573" s="2177"/>
      <c r="S573" s="2177"/>
      <c r="T573" s="2177"/>
      <c r="U573" s="2177"/>
      <c r="V573" s="2177"/>
      <c r="W573" s="2177"/>
      <c r="X573" s="2177"/>
      <c r="Y573" s="2177"/>
      <c r="Z573" s="2177"/>
      <c r="AA573" s="2177"/>
      <c r="AB573" s="2177"/>
      <c r="AC573" s="2177"/>
      <c r="AD573" s="2177"/>
      <c r="AE573" s="2177"/>
      <c r="AF573" s="2218"/>
      <c r="AG573" s="2178"/>
      <c r="AH573" s="2178"/>
      <c r="AI573" s="2178"/>
      <c r="AJ573" s="2178"/>
      <c r="AK573" s="2178"/>
      <c r="AL573" s="2178"/>
    </row>
    <row r="574" spans="1:38" ht="14.25" customHeight="1" thickBot="1">
      <c r="A574" s="897"/>
      <c r="B574" s="668"/>
      <c r="C574" s="2007"/>
      <c r="D574" s="2007"/>
      <c r="E574" s="2008"/>
      <c r="F574" s="523">
        <f t="shared" si="66"/>
        <v>0</v>
      </c>
      <c r="G574" s="2176"/>
      <c r="H574" s="2176"/>
      <c r="I574" s="2176"/>
      <c r="J574" s="2176"/>
      <c r="K574" s="2176"/>
      <c r="L574" s="2176"/>
      <c r="M574" s="2217"/>
      <c r="N574" s="2177"/>
      <c r="O574" s="2177"/>
      <c r="P574" s="2177"/>
      <c r="Q574" s="2218"/>
      <c r="R574" s="2177"/>
      <c r="S574" s="2177"/>
      <c r="T574" s="2177"/>
      <c r="U574" s="2177"/>
      <c r="V574" s="2177"/>
      <c r="W574" s="2177"/>
      <c r="X574" s="2177"/>
      <c r="Y574" s="2177"/>
      <c r="Z574" s="2177"/>
      <c r="AA574" s="2177"/>
      <c r="AB574" s="2177"/>
      <c r="AC574" s="2177"/>
      <c r="AD574" s="2177"/>
      <c r="AE574" s="2177"/>
      <c r="AF574" s="2218"/>
      <c r="AG574" s="2178"/>
      <c r="AH574" s="2178"/>
      <c r="AI574" s="2178"/>
      <c r="AJ574" s="2178"/>
      <c r="AK574" s="2178"/>
      <c r="AL574" s="2178"/>
    </row>
    <row r="575" spans="1:38" ht="17.100000000000001" customHeight="1">
      <c r="A575" s="552"/>
      <c r="B575" s="571"/>
      <c r="C575" s="6641" t="s">
        <v>639</v>
      </c>
      <c r="D575" s="6641"/>
      <c r="E575" s="677">
        <f>SUM(E576)</f>
        <v>10037944</v>
      </c>
      <c r="F575" s="523">
        <f t="shared" si="66"/>
        <v>0</v>
      </c>
      <c r="G575" s="2176"/>
      <c r="H575" s="2176"/>
      <c r="I575" s="2176"/>
      <c r="J575" s="2176"/>
      <c r="K575" s="2176"/>
      <c r="L575" s="2176"/>
      <c r="M575" s="2217"/>
      <c r="N575" s="2177"/>
      <c r="O575" s="2177"/>
      <c r="P575" s="2177"/>
      <c r="Q575" s="2218"/>
      <c r="R575" s="2177"/>
      <c r="S575" s="2177"/>
      <c r="T575" s="2177"/>
      <c r="U575" s="2177"/>
      <c r="V575" s="2177"/>
      <c r="W575" s="2177"/>
      <c r="X575" s="2177"/>
      <c r="Y575" s="2177"/>
      <c r="Z575" s="2177"/>
      <c r="AA575" s="2177"/>
      <c r="AB575" s="2177"/>
      <c r="AC575" s="2177"/>
      <c r="AD575" s="2177"/>
      <c r="AE575" s="2177"/>
      <c r="AF575" s="2218"/>
      <c r="AG575" s="2178"/>
      <c r="AH575" s="2178"/>
      <c r="AI575" s="2178"/>
      <c r="AJ575" s="2178"/>
      <c r="AK575" s="2178"/>
      <c r="AL575" s="2178"/>
    </row>
    <row r="576" spans="1:38" ht="17.100000000000001" customHeight="1">
      <c r="A576" s="552"/>
      <c r="B576" s="571"/>
      <c r="C576" s="6655" t="s">
        <v>735</v>
      </c>
      <c r="D576" s="6655"/>
      <c r="E576" s="2231">
        <f>SUM(E577:E578)</f>
        <v>10037944</v>
      </c>
      <c r="F576" s="523">
        <f t="shared" si="66"/>
        <v>0</v>
      </c>
      <c r="G576" s="2232"/>
      <c r="H576" s="2232"/>
      <c r="I576" s="2232"/>
      <c r="J576" s="2232"/>
      <c r="K576" s="2232"/>
      <c r="L576" s="2232"/>
      <c r="M576" s="639"/>
      <c r="N576" s="2233"/>
      <c r="O576" s="2233"/>
      <c r="P576" s="2233"/>
      <c r="Q576" s="2192"/>
      <c r="R576" s="2233"/>
      <c r="S576" s="2233"/>
      <c r="T576" s="2233"/>
      <c r="U576" s="2233"/>
      <c r="V576" s="2233"/>
      <c r="W576" s="2233"/>
      <c r="X576" s="2233"/>
      <c r="Y576" s="2233"/>
      <c r="Z576" s="2233"/>
      <c r="AA576" s="2233"/>
      <c r="AB576" s="2233"/>
      <c r="AC576" s="2233"/>
      <c r="AD576" s="2233"/>
      <c r="AE576" s="2233"/>
      <c r="AF576" s="2192"/>
      <c r="AG576" s="2234"/>
      <c r="AH576" s="2234"/>
      <c r="AI576" s="2234"/>
      <c r="AJ576" s="2234"/>
      <c r="AK576" s="2234"/>
      <c r="AL576" s="2234"/>
    </row>
    <row r="577" spans="1:38" ht="17.25" customHeight="1">
      <c r="A577" s="552"/>
      <c r="B577" s="571"/>
      <c r="C577" s="2235" t="s">
        <v>641</v>
      </c>
      <c r="D577" s="2236" t="s">
        <v>642</v>
      </c>
      <c r="E577" s="2237">
        <f>F577</f>
        <v>8406000</v>
      </c>
      <c r="F577" s="523">
        <f t="shared" si="66"/>
        <v>8406000</v>
      </c>
      <c r="G577" s="2238"/>
      <c r="H577" s="2238"/>
      <c r="I577" s="2238">
        <v>5010000</v>
      </c>
      <c r="J577" s="2238"/>
      <c r="K577" s="2238"/>
      <c r="L577" s="2238"/>
      <c r="M577" s="639"/>
      <c r="N577" s="2239"/>
      <c r="O577" s="2239"/>
      <c r="P577" s="2239"/>
      <c r="Q577" s="2192"/>
      <c r="R577" s="2239"/>
      <c r="S577" s="2239"/>
      <c r="T577" s="2239"/>
      <c r="U577" s="2239"/>
      <c r="V577" s="2239"/>
      <c r="W577" s="2239"/>
      <c r="X577" s="2239"/>
      <c r="Y577" s="2239"/>
      <c r="Z577" s="2239">
        <v>3396000</v>
      </c>
      <c r="AA577" s="2239"/>
      <c r="AB577" s="2239"/>
      <c r="AC577" s="2239"/>
      <c r="AD577" s="2239"/>
      <c r="AE577" s="2239"/>
      <c r="AF577" s="2192"/>
      <c r="AG577" s="2240"/>
      <c r="AH577" s="2240"/>
      <c r="AI577" s="2240"/>
      <c r="AJ577" s="2240"/>
      <c r="AK577" s="2240"/>
      <c r="AL577" s="2240"/>
    </row>
    <row r="578" spans="1:38" ht="17.100000000000001" customHeight="1" thickBot="1">
      <c r="A578" s="552"/>
      <c r="B578" s="571"/>
      <c r="C578" s="2241" t="s">
        <v>643</v>
      </c>
      <c r="D578" s="2242" t="s">
        <v>644</v>
      </c>
      <c r="E578" s="2243">
        <f t="shared" ref="E578" si="68">F578</f>
        <v>1631944</v>
      </c>
      <c r="F578" s="523">
        <f t="shared" si="66"/>
        <v>1631944</v>
      </c>
      <c r="G578" s="2244"/>
      <c r="H578" s="2244"/>
      <c r="I578" s="2244">
        <v>1300000</v>
      </c>
      <c r="J578" s="2244"/>
      <c r="K578" s="2244"/>
      <c r="L578" s="2244"/>
      <c r="M578" s="639"/>
      <c r="N578" s="2245"/>
      <c r="O578" s="2245"/>
      <c r="P578" s="2245"/>
      <c r="Q578" s="2192"/>
      <c r="R578" s="2245"/>
      <c r="S578" s="2245">
        <v>31944</v>
      </c>
      <c r="T578" s="2245"/>
      <c r="U578" s="2245"/>
      <c r="V578" s="2245"/>
      <c r="W578" s="2245"/>
      <c r="X578" s="2245"/>
      <c r="Y578" s="2245"/>
      <c r="Z578" s="2245">
        <v>300000</v>
      </c>
      <c r="AA578" s="2245"/>
      <c r="AB578" s="2245"/>
      <c r="AC578" s="2245"/>
      <c r="AD578" s="2245"/>
      <c r="AE578" s="2245"/>
      <c r="AF578" s="2192"/>
      <c r="AG578" s="2246"/>
      <c r="AH578" s="2246"/>
      <c r="AI578" s="2246"/>
      <c r="AJ578" s="2246"/>
      <c r="AK578" s="2246"/>
      <c r="AL578" s="2246"/>
    </row>
    <row r="579" spans="1:38" ht="17.100000000000001" customHeight="1" thickBot="1">
      <c r="A579" s="552"/>
      <c r="B579" s="803" t="s">
        <v>361</v>
      </c>
      <c r="C579" s="804"/>
      <c r="D579" s="805" t="s">
        <v>88</v>
      </c>
      <c r="E579" s="806">
        <f>SUM(E580)</f>
        <v>20000</v>
      </c>
      <c r="F579" s="523">
        <f t="shared" si="66"/>
        <v>0</v>
      </c>
      <c r="G579" s="2176"/>
      <c r="H579" s="2176"/>
      <c r="I579" s="2176"/>
      <c r="J579" s="2176"/>
      <c r="K579" s="2176"/>
      <c r="L579" s="2176"/>
      <c r="M579" s="639"/>
      <c r="N579" s="2177"/>
      <c r="O579" s="2177"/>
      <c r="P579" s="2177"/>
      <c r="Q579" s="2192"/>
      <c r="R579" s="2177"/>
      <c r="S579" s="2177"/>
      <c r="T579" s="2177"/>
      <c r="U579" s="2177"/>
      <c r="V579" s="2177"/>
      <c r="W579" s="2177"/>
      <c r="X579" s="2177"/>
      <c r="Y579" s="2177"/>
      <c r="Z579" s="2177"/>
      <c r="AA579" s="2177"/>
      <c r="AB579" s="2177"/>
      <c r="AC579" s="2177"/>
      <c r="AD579" s="2177"/>
      <c r="AE579" s="2177"/>
      <c r="AF579" s="2192"/>
      <c r="AG579" s="2178"/>
      <c r="AH579" s="2178"/>
      <c r="AI579" s="2178"/>
      <c r="AJ579" s="2178"/>
      <c r="AK579" s="2178"/>
      <c r="AL579" s="2178"/>
    </row>
    <row r="580" spans="1:38" ht="17.100000000000001" customHeight="1">
      <c r="A580" s="552"/>
      <c r="B580" s="6503"/>
      <c r="C580" s="6656" t="s">
        <v>776</v>
      </c>
      <c r="D580" s="6656"/>
      <c r="E580" s="677">
        <f>SUM(E581)</f>
        <v>20000</v>
      </c>
      <c r="F580" s="523">
        <f t="shared" si="66"/>
        <v>0</v>
      </c>
      <c r="G580" s="2176"/>
      <c r="H580" s="2176"/>
      <c r="I580" s="2176"/>
      <c r="J580" s="2176"/>
      <c r="K580" s="2176"/>
      <c r="L580" s="2176"/>
      <c r="M580" s="639"/>
      <c r="N580" s="2177"/>
      <c r="O580" s="2177"/>
      <c r="P580" s="2177"/>
      <c r="Q580" s="2192"/>
      <c r="R580" s="2177"/>
      <c r="S580" s="2177"/>
      <c r="T580" s="2177"/>
      <c r="U580" s="2177"/>
      <c r="V580" s="2177"/>
      <c r="W580" s="2177"/>
      <c r="X580" s="2177"/>
      <c r="Y580" s="2177"/>
      <c r="Z580" s="2177"/>
      <c r="AA580" s="2177"/>
      <c r="AB580" s="2177"/>
      <c r="AC580" s="2177"/>
      <c r="AD580" s="2177"/>
      <c r="AE580" s="2177"/>
      <c r="AF580" s="2192"/>
      <c r="AG580" s="2178"/>
      <c r="AH580" s="2178"/>
      <c r="AI580" s="2178"/>
      <c r="AJ580" s="2178"/>
      <c r="AK580" s="2178"/>
      <c r="AL580" s="2178"/>
    </row>
    <row r="581" spans="1:38" ht="17.100000000000001" customHeight="1">
      <c r="A581" s="552"/>
      <c r="B581" s="6503"/>
      <c r="C581" s="6657" t="s">
        <v>583</v>
      </c>
      <c r="D581" s="6657"/>
      <c r="E581" s="2247">
        <f>SUM(E582,E587)</f>
        <v>20000</v>
      </c>
      <c r="F581" s="523">
        <f t="shared" si="66"/>
        <v>0</v>
      </c>
      <c r="G581" s="2248"/>
      <c r="H581" s="2248"/>
      <c r="I581" s="2248"/>
      <c r="J581" s="2248"/>
      <c r="K581" s="2248"/>
      <c r="L581" s="2248"/>
      <c r="M581" s="639"/>
      <c r="N581" s="2249"/>
      <c r="O581" s="2249"/>
      <c r="P581" s="2249"/>
      <c r="Q581" s="2192"/>
      <c r="R581" s="2249"/>
      <c r="S581" s="2249"/>
      <c r="T581" s="2249"/>
      <c r="U581" s="2249"/>
      <c r="V581" s="2249"/>
      <c r="W581" s="2249"/>
      <c r="X581" s="2249"/>
      <c r="Y581" s="2249"/>
      <c r="Z581" s="2249"/>
      <c r="AA581" s="2249"/>
      <c r="AB581" s="2249"/>
      <c r="AC581" s="2249"/>
      <c r="AD581" s="2249"/>
      <c r="AE581" s="2249"/>
      <c r="AF581" s="2192"/>
      <c r="AG581" s="2250"/>
      <c r="AH581" s="2250"/>
      <c r="AI581" s="2250"/>
      <c r="AJ581" s="2250"/>
      <c r="AK581" s="2250"/>
      <c r="AL581" s="2250"/>
    </row>
    <row r="582" spans="1:38" ht="17.100000000000001" customHeight="1">
      <c r="A582" s="552"/>
      <c r="B582" s="6503"/>
      <c r="C582" s="6658" t="s">
        <v>584</v>
      </c>
      <c r="D582" s="6658"/>
      <c r="E582" s="2251">
        <f>SUM(E583:E585)</f>
        <v>11270</v>
      </c>
      <c r="F582" s="523">
        <f t="shared" si="66"/>
        <v>0</v>
      </c>
      <c r="G582" s="2252"/>
      <c r="H582" s="2252"/>
      <c r="I582" s="2252"/>
      <c r="J582" s="2252"/>
      <c r="K582" s="2252"/>
      <c r="L582" s="2252"/>
      <c r="M582" s="639"/>
      <c r="N582" s="2253"/>
      <c r="O582" s="2253"/>
      <c r="P582" s="2253"/>
      <c r="Q582" s="2192"/>
      <c r="R582" s="2253"/>
      <c r="S582" s="2253"/>
      <c r="T582" s="2253"/>
      <c r="U582" s="2253"/>
      <c r="V582" s="2253"/>
      <c r="W582" s="2253"/>
      <c r="X582" s="2253"/>
      <c r="Y582" s="2253"/>
      <c r="Z582" s="2253"/>
      <c r="AA582" s="2253"/>
      <c r="AB582" s="2253"/>
      <c r="AC582" s="2253"/>
      <c r="AD582" s="2253"/>
      <c r="AE582" s="2253"/>
      <c r="AF582" s="2192"/>
      <c r="AG582" s="2254"/>
      <c r="AH582" s="2254"/>
      <c r="AI582" s="2254"/>
      <c r="AJ582" s="2254"/>
      <c r="AK582" s="2254"/>
      <c r="AL582" s="2254"/>
    </row>
    <row r="583" spans="1:38" ht="17.100000000000001" customHeight="1">
      <c r="A583" s="552"/>
      <c r="B583" s="6503"/>
      <c r="C583" s="2255" t="s">
        <v>589</v>
      </c>
      <c r="D583" s="2256" t="s">
        <v>590</v>
      </c>
      <c r="E583" s="2257">
        <f>F583</f>
        <v>700</v>
      </c>
      <c r="F583" s="523">
        <f t="shared" si="66"/>
        <v>700</v>
      </c>
      <c r="G583" s="2258"/>
      <c r="H583" s="2258"/>
      <c r="I583" s="2258"/>
      <c r="J583" s="2258"/>
      <c r="K583" s="2258"/>
      <c r="L583" s="2258"/>
      <c r="M583" s="639"/>
      <c r="N583" s="2259"/>
      <c r="O583" s="2259"/>
      <c r="P583" s="2259"/>
      <c r="Q583" s="2192"/>
      <c r="R583" s="2259"/>
      <c r="S583" s="2259"/>
      <c r="T583" s="2259"/>
      <c r="U583" s="2259"/>
      <c r="V583" s="2259"/>
      <c r="W583" s="2259"/>
      <c r="X583" s="2259"/>
      <c r="Y583" s="2259"/>
      <c r="Z583" s="2259"/>
      <c r="AA583" s="2259"/>
      <c r="AB583" s="2259"/>
      <c r="AC583" s="2259"/>
      <c r="AD583" s="2259">
        <v>700</v>
      </c>
      <c r="AE583" s="2259"/>
      <c r="AF583" s="2192"/>
      <c r="AG583" s="2260"/>
      <c r="AH583" s="2260"/>
      <c r="AI583" s="2260"/>
      <c r="AJ583" s="2260"/>
      <c r="AK583" s="2260"/>
      <c r="AL583" s="2260"/>
    </row>
    <row r="584" spans="1:38" ht="16.5" customHeight="1">
      <c r="A584" s="552"/>
      <c r="B584" s="6503"/>
      <c r="C584" s="2261" t="s">
        <v>591</v>
      </c>
      <c r="D584" s="2262" t="s">
        <v>592</v>
      </c>
      <c r="E584" s="2263">
        <f t="shared" ref="E584:E585" si="69">F584</f>
        <v>140</v>
      </c>
      <c r="F584" s="523">
        <f t="shared" si="66"/>
        <v>140</v>
      </c>
      <c r="G584" s="2264"/>
      <c r="H584" s="2264"/>
      <c r="I584" s="2264"/>
      <c r="J584" s="2264"/>
      <c r="K584" s="2264"/>
      <c r="L584" s="2264"/>
      <c r="M584" s="639"/>
      <c r="N584" s="2265"/>
      <c r="O584" s="2265"/>
      <c r="P584" s="2265"/>
      <c r="Q584" s="2192"/>
      <c r="R584" s="2265"/>
      <c r="S584" s="2265"/>
      <c r="T584" s="2265"/>
      <c r="U584" s="2265"/>
      <c r="V584" s="2265"/>
      <c r="W584" s="2265"/>
      <c r="X584" s="2265"/>
      <c r="Y584" s="2265"/>
      <c r="Z584" s="2265"/>
      <c r="AA584" s="2265"/>
      <c r="AB584" s="2265"/>
      <c r="AC584" s="2265"/>
      <c r="AD584" s="2265">
        <v>140</v>
      </c>
      <c r="AE584" s="2265"/>
      <c r="AF584" s="2192"/>
      <c r="AG584" s="2266"/>
      <c r="AH584" s="2266"/>
      <c r="AI584" s="2266"/>
      <c r="AJ584" s="2266"/>
      <c r="AK584" s="2266"/>
      <c r="AL584" s="2266"/>
    </row>
    <row r="585" spans="1:38" ht="17.100000000000001" customHeight="1">
      <c r="A585" s="552"/>
      <c r="B585" s="571"/>
      <c r="C585" s="2267" t="s">
        <v>593</v>
      </c>
      <c r="D585" s="2268" t="s">
        <v>594</v>
      </c>
      <c r="E585" s="2269">
        <f t="shared" si="69"/>
        <v>10430</v>
      </c>
      <c r="F585" s="523">
        <f t="shared" si="66"/>
        <v>10430</v>
      </c>
      <c r="G585" s="2270"/>
      <c r="H585" s="2270"/>
      <c r="I585" s="2270"/>
      <c r="J585" s="2270"/>
      <c r="K585" s="2270"/>
      <c r="L585" s="2270"/>
      <c r="M585" s="639"/>
      <c r="N585" s="2271"/>
      <c r="O585" s="2271"/>
      <c r="P585" s="2271"/>
      <c r="Q585" s="2192"/>
      <c r="R585" s="2271"/>
      <c r="S585" s="2271"/>
      <c r="T585" s="2271"/>
      <c r="U585" s="2271"/>
      <c r="V585" s="2271"/>
      <c r="W585" s="2271"/>
      <c r="X585" s="2271"/>
      <c r="Y585" s="2271"/>
      <c r="Z585" s="2271"/>
      <c r="AA585" s="2271"/>
      <c r="AB585" s="2271"/>
      <c r="AC585" s="2271"/>
      <c r="AD585" s="2271">
        <v>10430</v>
      </c>
      <c r="AE585" s="2271"/>
      <c r="AF585" s="2192"/>
      <c r="AG585" s="2272"/>
      <c r="AH585" s="2272"/>
      <c r="AI585" s="2272"/>
      <c r="AJ585" s="2272"/>
      <c r="AK585" s="2272"/>
      <c r="AL585" s="2272"/>
    </row>
    <row r="586" spans="1:38" ht="13.5" customHeight="1">
      <c r="A586" s="552"/>
      <c r="B586" s="571"/>
      <c r="C586" s="1778"/>
      <c r="D586" s="2085"/>
      <c r="E586" s="2269"/>
      <c r="F586" s="523">
        <f t="shared" ref="F586:F649" si="70">SUM(G586:AJ586)</f>
        <v>0</v>
      </c>
      <c r="G586" s="2270"/>
      <c r="H586" s="2270"/>
      <c r="I586" s="2270"/>
      <c r="J586" s="2270"/>
      <c r="K586" s="2270"/>
      <c r="L586" s="2270"/>
      <c r="M586" s="639"/>
      <c r="N586" s="2271"/>
      <c r="O586" s="2271"/>
      <c r="P586" s="2271"/>
      <c r="Q586" s="2192"/>
      <c r="R586" s="2271"/>
      <c r="S586" s="2271"/>
      <c r="T586" s="2271"/>
      <c r="U586" s="2271"/>
      <c r="V586" s="2271"/>
      <c r="W586" s="2271"/>
      <c r="X586" s="2271"/>
      <c r="Y586" s="2271"/>
      <c r="Z586" s="2271"/>
      <c r="AA586" s="2271"/>
      <c r="AB586" s="2271"/>
      <c r="AC586" s="2271"/>
      <c r="AD586" s="2271"/>
      <c r="AE586" s="2271"/>
      <c r="AF586" s="2192"/>
      <c r="AG586" s="2272"/>
      <c r="AH586" s="2272"/>
      <c r="AI586" s="2272"/>
      <c r="AJ586" s="2272"/>
      <c r="AK586" s="2272"/>
      <c r="AL586" s="2272"/>
    </row>
    <row r="587" spans="1:38" ht="17.100000000000001" customHeight="1">
      <c r="A587" s="552"/>
      <c r="B587" s="571"/>
      <c r="C587" s="6618" t="s">
        <v>597</v>
      </c>
      <c r="D587" s="6618"/>
      <c r="E587" s="867">
        <f>SUM(E588:E589)</f>
        <v>8730</v>
      </c>
      <c r="F587" s="523">
        <f t="shared" si="70"/>
        <v>0</v>
      </c>
      <c r="G587" s="2270"/>
      <c r="H587" s="2270"/>
      <c r="I587" s="2270"/>
      <c r="J587" s="2270"/>
      <c r="K587" s="2270"/>
      <c r="L587" s="2270"/>
      <c r="M587" s="639"/>
      <c r="N587" s="2271"/>
      <c r="O587" s="2271"/>
      <c r="P587" s="2271"/>
      <c r="Q587" s="2192"/>
      <c r="R587" s="2271"/>
      <c r="S587" s="2271"/>
      <c r="T587" s="2271"/>
      <c r="U587" s="2271"/>
      <c r="V587" s="2271"/>
      <c r="W587" s="2271"/>
      <c r="X587" s="2271"/>
      <c r="Y587" s="2271"/>
      <c r="Z587" s="2271"/>
      <c r="AA587" s="2271"/>
      <c r="AB587" s="2271"/>
      <c r="AC587" s="2271"/>
      <c r="AD587" s="2271"/>
      <c r="AE587" s="2271"/>
      <c r="AF587" s="2192"/>
      <c r="AG587" s="2272"/>
      <c r="AH587" s="2272"/>
      <c r="AI587" s="2272"/>
      <c r="AJ587" s="2272"/>
      <c r="AK587" s="2272"/>
      <c r="AL587" s="2272"/>
    </row>
    <row r="588" spans="1:38" ht="17.100000000000001" customHeight="1">
      <c r="A588" s="552"/>
      <c r="B588" s="571"/>
      <c r="C588" s="2273" t="s">
        <v>600</v>
      </c>
      <c r="D588" s="2274" t="s">
        <v>601</v>
      </c>
      <c r="E588" s="2275">
        <f>F588</f>
        <v>3500</v>
      </c>
      <c r="F588" s="523">
        <f t="shared" si="70"/>
        <v>3500</v>
      </c>
      <c r="G588" s="2276"/>
      <c r="H588" s="2276"/>
      <c r="I588" s="2276"/>
      <c r="J588" s="2276"/>
      <c r="K588" s="2276"/>
      <c r="L588" s="2276"/>
      <c r="M588" s="639"/>
      <c r="N588" s="2277"/>
      <c r="O588" s="2277"/>
      <c r="P588" s="2277"/>
      <c r="Q588" s="2192"/>
      <c r="R588" s="2277"/>
      <c r="S588" s="2277"/>
      <c r="T588" s="2277"/>
      <c r="U588" s="2277"/>
      <c r="V588" s="2277"/>
      <c r="W588" s="2277"/>
      <c r="X588" s="2277"/>
      <c r="Y588" s="2277"/>
      <c r="Z588" s="2277"/>
      <c r="AA588" s="2277"/>
      <c r="AB588" s="2277"/>
      <c r="AC588" s="2277"/>
      <c r="AD588" s="2277">
        <v>3500</v>
      </c>
      <c r="AE588" s="2277"/>
      <c r="AF588" s="2192"/>
      <c r="AG588" s="2278"/>
      <c r="AH588" s="2278"/>
      <c r="AI588" s="2278"/>
      <c r="AJ588" s="2278"/>
      <c r="AK588" s="2278"/>
      <c r="AL588" s="2278"/>
    </row>
    <row r="589" spans="1:38" ht="17.100000000000001" customHeight="1" thickBot="1">
      <c r="A589" s="571"/>
      <c r="B589" s="668"/>
      <c r="C589" s="2279" t="s">
        <v>610</v>
      </c>
      <c r="D589" s="1934" t="s">
        <v>611</v>
      </c>
      <c r="E589" s="2280">
        <f>F589</f>
        <v>5230</v>
      </c>
      <c r="F589" s="523">
        <f t="shared" si="70"/>
        <v>5230</v>
      </c>
      <c r="G589" s="2276"/>
      <c r="H589" s="2276"/>
      <c r="I589" s="2276"/>
      <c r="J589" s="2276"/>
      <c r="K589" s="2276"/>
      <c r="L589" s="2276"/>
      <c r="M589" s="639"/>
      <c r="N589" s="2277"/>
      <c r="O589" s="2277"/>
      <c r="P589" s="2277"/>
      <c r="Q589" s="2192"/>
      <c r="R589" s="2277"/>
      <c r="S589" s="2277"/>
      <c r="T589" s="2277"/>
      <c r="U589" s="2277"/>
      <c r="V589" s="2277"/>
      <c r="W589" s="2277"/>
      <c r="X589" s="2277"/>
      <c r="Y589" s="2277"/>
      <c r="Z589" s="2277"/>
      <c r="AA589" s="2277"/>
      <c r="AB589" s="2277"/>
      <c r="AC589" s="2277"/>
      <c r="AD589" s="2277">
        <v>5230</v>
      </c>
      <c r="AE589" s="2277"/>
      <c r="AF589" s="2192"/>
      <c r="AG589" s="2278"/>
      <c r="AH589" s="2278"/>
      <c r="AI589" s="2278"/>
      <c r="AJ589" s="2278"/>
      <c r="AK589" s="2278"/>
      <c r="AL589" s="2278"/>
    </row>
    <row r="590" spans="1:38" ht="17.100000000000001" customHeight="1" thickBot="1">
      <c r="A590" s="552"/>
      <c r="B590" s="672" t="s">
        <v>310</v>
      </c>
      <c r="C590" s="673"/>
      <c r="D590" s="674" t="s">
        <v>311</v>
      </c>
      <c r="E590" s="806">
        <f>SUM(E591,E620)</f>
        <v>23200224</v>
      </c>
      <c r="F590" s="523">
        <f t="shared" si="70"/>
        <v>0</v>
      </c>
      <c r="G590" s="2276"/>
      <c r="H590" s="2276"/>
      <c r="I590" s="2276"/>
      <c r="J590" s="2276"/>
      <c r="K590" s="2276"/>
      <c r="L590" s="2276"/>
      <c r="M590" s="639"/>
      <c r="N590" s="2277"/>
      <c r="O590" s="2277"/>
      <c r="P590" s="2277"/>
      <c r="Q590" s="2192"/>
      <c r="R590" s="2277"/>
      <c r="S590" s="2277"/>
      <c r="T590" s="2277"/>
      <c r="U590" s="2277"/>
      <c r="V590" s="2277"/>
      <c r="W590" s="2277"/>
      <c r="X590" s="2277"/>
      <c r="Y590" s="2277"/>
      <c r="Z590" s="2277"/>
      <c r="AA590" s="2277"/>
      <c r="AB590" s="2277"/>
      <c r="AC590" s="2277"/>
      <c r="AD590" s="2277"/>
      <c r="AE590" s="2277"/>
      <c r="AF590" s="2192"/>
      <c r="AG590" s="2278"/>
      <c r="AH590" s="2278"/>
      <c r="AI590" s="2278"/>
      <c r="AJ590" s="2278"/>
      <c r="AK590" s="2278"/>
      <c r="AL590" s="2278"/>
    </row>
    <row r="591" spans="1:38" ht="17.100000000000001" customHeight="1">
      <c r="A591" s="552"/>
      <c r="B591" s="2281"/>
      <c r="C591" s="6619" t="s">
        <v>582</v>
      </c>
      <c r="D591" s="6619"/>
      <c r="E591" s="677">
        <f>SUM(E592,E608,E611)</f>
        <v>23163264</v>
      </c>
      <c r="F591" s="523">
        <f t="shared" si="70"/>
        <v>0</v>
      </c>
      <c r="G591" s="2276"/>
      <c r="H591" s="2276"/>
      <c r="I591" s="2276"/>
      <c r="J591" s="2276"/>
      <c r="K591" s="2276"/>
      <c r="L591" s="2276"/>
      <c r="M591" s="639"/>
      <c r="N591" s="2277"/>
      <c r="O591" s="2277"/>
      <c r="P591" s="2277"/>
      <c r="Q591" s="2192"/>
      <c r="R591" s="2277"/>
      <c r="S591" s="2277"/>
      <c r="T591" s="2277"/>
      <c r="U591" s="2277"/>
      <c r="V591" s="2277"/>
      <c r="W591" s="2277"/>
      <c r="X591" s="2277"/>
      <c r="Y591" s="2277"/>
      <c r="Z591" s="2277"/>
      <c r="AA591" s="2277"/>
      <c r="AB591" s="2277"/>
      <c r="AC591" s="2277"/>
      <c r="AD591" s="2277"/>
      <c r="AE591" s="2277"/>
      <c r="AF591" s="2192"/>
      <c r="AG591" s="2278"/>
      <c r="AH591" s="2278"/>
      <c r="AI591" s="2278"/>
      <c r="AJ591" s="2278"/>
      <c r="AK591" s="2278"/>
      <c r="AL591" s="2278"/>
    </row>
    <row r="592" spans="1:38" ht="17.100000000000001" customHeight="1">
      <c r="A592" s="552"/>
      <c r="B592" s="2281"/>
      <c r="C592" s="6647" t="s">
        <v>583</v>
      </c>
      <c r="D592" s="6647"/>
      <c r="E592" s="2282">
        <f>SUM(E593,E598)</f>
        <v>18133264</v>
      </c>
      <c r="F592" s="523">
        <f t="shared" si="70"/>
        <v>0</v>
      </c>
      <c r="G592" s="2283"/>
      <c r="H592" s="2283"/>
      <c r="I592" s="2283"/>
      <c r="J592" s="2283"/>
      <c r="K592" s="2283"/>
      <c r="L592" s="2283"/>
      <c r="M592" s="639"/>
      <c r="N592" s="2284"/>
      <c r="O592" s="2284"/>
      <c r="P592" s="2284"/>
      <c r="Q592" s="2192"/>
      <c r="R592" s="2284"/>
      <c r="S592" s="2284"/>
      <c r="T592" s="2284"/>
      <c r="U592" s="2284"/>
      <c r="V592" s="2284"/>
      <c r="W592" s="2284"/>
      <c r="X592" s="2284"/>
      <c r="Y592" s="2284"/>
      <c r="Z592" s="2284"/>
      <c r="AA592" s="2284"/>
      <c r="AB592" s="2284"/>
      <c r="AC592" s="2284"/>
      <c r="AD592" s="2284"/>
      <c r="AE592" s="2284"/>
      <c r="AF592" s="2192"/>
      <c r="AG592" s="2285"/>
      <c r="AH592" s="2285"/>
      <c r="AI592" s="2285"/>
      <c r="AJ592" s="2285"/>
      <c r="AK592" s="2285"/>
      <c r="AL592" s="2285"/>
    </row>
    <row r="593" spans="1:38" ht="17.100000000000001" customHeight="1">
      <c r="A593" s="552"/>
      <c r="B593" s="2281"/>
      <c r="C593" s="6648" t="s">
        <v>584</v>
      </c>
      <c r="D593" s="6648"/>
      <c r="E593" s="2286">
        <f>SUM(E594:E596)</f>
        <v>43150</v>
      </c>
      <c r="F593" s="523">
        <f t="shared" si="70"/>
        <v>0</v>
      </c>
      <c r="G593" s="2287"/>
      <c r="H593" s="2287"/>
      <c r="I593" s="2287"/>
      <c r="J593" s="2287"/>
      <c r="K593" s="2287"/>
      <c r="L593" s="2287"/>
      <c r="M593" s="639"/>
      <c r="N593" s="2288"/>
      <c r="O593" s="2288"/>
      <c r="P593" s="2288"/>
      <c r="Q593" s="2192"/>
      <c r="R593" s="2288"/>
      <c r="S593" s="2288"/>
      <c r="T593" s="2288"/>
      <c r="U593" s="2288"/>
      <c r="V593" s="2288"/>
      <c r="W593" s="2288"/>
      <c r="X593" s="2288"/>
      <c r="Y593" s="2288"/>
      <c r="Z593" s="2288"/>
      <c r="AA593" s="2288"/>
      <c r="AB593" s="2288"/>
      <c r="AC593" s="2288"/>
      <c r="AD593" s="2288"/>
      <c r="AE593" s="2288"/>
      <c r="AF593" s="2192"/>
      <c r="AG593" s="2289"/>
      <c r="AH593" s="2289"/>
      <c r="AI593" s="2289"/>
      <c r="AJ593" s="2289"/>
      <c r="AK593" s="2289"/>
      <c r="AL593" s="2289"/>
    </row>
    <row r="594" spans="1:38" ht="17.100000000000001" customHeight="1">
      <c r="A594" s="552"/>
      <c r="B594" s="2281"/>
      <c r="C594" s="2290" t="s">
        <v>589</v>
      </c>
      <c r="D594" s="2291" t="s">
        <v>590</v>
      </c>
      <c r="E594" s="2292">
        <f>F594</f>
        <v>600</v>
      </c>
      <c r="F594" s="523">
        <f t="shared" si="70"/>
        <v>600</v>
      </c>
      <c r="G594" s="2293"/>
      <c r="H594" s="2293">
        <v>600</v>
      </c>
      <c r="I594" s="2293"/>
      <c r="J594" s="2293"/>
      <c r="K594" s="2293"/>
      <c r="L594" s="2293"/>
      <c r="M594" s="639"/>
      <c r="N594" s="2294"/>
      <c r="O594" s="2294"/>
      <c r="P594" s="2294"/>
      <c r="Q594" s="2192"/>
      <c r="R594" s="2294"/>
      <c r="S594" s="2294"/>
      <c r="T594" s="2294"/>
      <c r="U594" s="2294"/>
      <c r="V594" s="2294"/>
      <c r="W594" s="2294"/>
      <c r="X594" s="2294"/>
      <c r="Y594" s="2294"/>
      <c r="Z594" s="2294"/>
      <c r="AA594" s="2294"/>
      <c r="AB594" s="2294"/>
      <c r="AC594" s="2294"/>
      <c r="AD594" s="2294"/>
      <c r="AE594" s="2294"/>
      <c r="AF594" s="2192"/>
      <c r="AG594" s="2295"/>
      <c r="AH594" s="2295"/>
      <c r="AI594" s="2295"/>
      <c r="AJ594" s="2295"/>
      <c r="AK594" s="2295"/>
      <c r="AL594" s="2295"/>
    </row>
    <row r="595" spans="1:38" ht="16.5" customHeight="1">
      <c r="A595" s="552"/>
      <c r="B595" s="2281"/>
      <c r="C595" s="2296" t="s">
        <v>591</v>
      </c>
      <c r="D595" s="2297" t="s">
        <v>592</v>
      </c>
      <c r="E595" s="2298">
        <f t="shared" ref="E595:E596" si="71">F595</f>
        <v>300</v>
      </c>
      <c r="F595" s="523">
        <f t="shared" si="70"/>
        <v>300</v>
      </c>
      <c r="G595" s="2299"/>
      <c r="H595" s="2299">
        <v>300</v>
      </c>
      <c r="I595" s="2299"/>
      <c r="J595" s="2299"/>
      <c r="K595" s="2299"/>
      <c r="L595" s="2299"/>
      <c r="M595" s="639"/>
      <c r="N595" s="2300"/>
      <c r="O595" s="2300"/>
      <c r="P595" s="2300"/>
      <c r="Q595" s="2192"/>
      <c r="R595" s="2300"/>
      <c r="S595" s="2300"/>
      <c r="T595" s="2300"/>
      <c r="U595" s="2300"/>
      <c r="V595" s="2300"/>
      <c r="W595" s="2300"/>
      <c r="X595" s="2300"/>
      <c r="Y595" s="2300"/>
      <c r="Z595" s="2300"/>
      <c r="AA595" s="2300"/>
      <c r="AB595" s="2300"/>
      <c r="AC595" s="2300"/>
      <c r="AD595" s="2300"/>
      <c r="AE595" s="2300"/>
      <c r="AF595" s="2192"/>
      <c r="AG595" s="2301"/>
      <c r="AH595" s="2301"/>
      <c r="AI595" s="2301"/>
      <c r="AJ595" s="2301"/>
      <c r="AK595" s="2301"/>
      <c r="AL595" s="2301"/>
    </row>
    <row r="596" spans="1:38" ht="17.100000000000001" customHeight="1">
      <c r="A596" s="552"/>
      <c r="B596" s="2281"/>
      <c r="C596" s="2302" t="s">
        <v>593</v>
      </c>
      <c r="D596" s="2303" t="s">
        <v>594</v>
      </c>
      <c r="E596" s="2304">
        <f t="shared" si="71"/>
        <v>42250</v>
      </c>
      <c r="F596" s="523">
        <f t="shared" si="70"/>
        <v>42250</v>
      </c>
      <c r="G596" s="2305"/>
      <c r="H596" s="2305">
        <v>19000</v>
      </c>
      <c r="I596" s="2305"/>
      <c r="J596" s="2305"/>
      <c r="K596" s="2305"/>
      <c r="L596" s="2305"/>
      <c r="M596" s="639"/>
      <c r="N596" s="2306"/>
      <c r="O596" s="2306"/>
      <c r="P596" s="2306"/>
      <c r="Q596" s="2192"/>
      <c r="R596" s="2306"/>
      <c r="S596" s="2306"/>
      <c r="T596" s="2306"/>
      <c r="U596" s="2306"/>
      <c r="V596" s="2306"/>
      <c r="W596" s="2306"/>
      <c r="X596" s="2306"/>
      <c r="Y596" s="2306"/>
      <c r="Z596" s="2306"/>
      <c r="AA596" s="2306"/>
      <c r="AB596" s="2306"/>
      <c r="AC596" s="2306"/>
      <c r="AD596" s="2306">
        <v>23250</v>
      </c>
      <c r="AE596" s="2306"/>
      <c r="AF596" s="2192"/>
      <c r="AG596" s="2307"/>
      <c r="AH596" s="2307"/>
      <c r="AI596" s="2307"/>
      <c r="AJ596" s="2307"/>
      <c r="AK596" s="2307"/>
      <c r="AL596" s="2307"/>
    </row>
    <row r="597" spans="1:38" ht="15" customHeight="1">
      <c r="A597" s="571"/>
      <c r="B597" s="2281"/>
      <c r="C597" s="1778"/>
      <c r="D597" s="2043"/>
      <c r="E597" s="2304"/>
      <c r="F597" s="523">
        <f t="shared" si="70"/>
        <v>0</v>
      </c>
      <c r="G597" s="2305"/>
      <c r="H597" s="2305"/>
      <c r="I597" s="2305"/>
      <c r="J597" s="2305"/>
      <c r="K597" s="2305"/>
      <c r="L597" s="2305"/>
      <c r="M597" s="639"/>
      <c r="N597" s="2306"/>
      <c r="O597" s="2306"/>
      <c r="P597" s="2306"/>
      <c r="Q597" s="2192"/>
      <c r="R597" s="2306"/>
      <c r="S597" s="2306"/>
      <c r="T597" s="2306"/>
      <c r="U597" s="2306"/>
      <c r="V597" s="2306"/>
      <c r="W597" s="2306"/>
      <c r="X597" s="2306"/>
      <c r="Y597" s="2306"/>
      <c r="Z597" s="2306"/>
      <c r="AA597" s="2306"/>
      <c r="AB597" s="2306"/>
      <c r="AC597" s="2306"/>
      <c r="AD597" s="2306"/>
      <c r="AE597" s="2306"/>
      <c r="AF597" s="2192"/>
      <c r="AG597" s="2307"/>
      <c r="AH597" s="2307"/>
      <c r="AI597" s="2307"/>
      <c r="AJ597" s="2307"/>
      <c r="AK597" s="2307"/>
      <c r="AL597" s="2307"/>
    </row>
    <row r="598" spans="1:38" ht="17.100000000000001" customHeight="1">
      <c r="A598" s="1706"/>
      <c r="B598" s="743"/>
      <c r="C598" s="6649" t="s">
        <v>597</v>
      </c>
      <c r="D598" s="6650"/>
      <c r="E598" s="867">
        <f>SUM(E599:E606)</f>
        <v>18090114</v>
      </c>
      <c r="F598" s="523">
        <f t="shared" si="70"/>
        <v>0</v>
      </c>
      <c r="G598" s="2305"/>
      <c r="H598" s="2305"/>
      <c r="I598" s="2305"/>
      <c r="J598" s="2305"/>
      <c r="K598" s="2305"/>
      <c r="L598" s="2305"/>
      <c r="M598" s="639"/>
      <c r="N598" s="2306"/>
      <c r="O598" s="2306"/>
      <c r="P598" s="2306"/>
      <c r="Q598" s="2192"/>
      <c r="R598" s="2306"/>
      <c r="S598" s="2306"/>
      <c r="T598" s="2306"/>
      <c r="U598" s="2306"/>
      <c r="V598" s="2306"/>
      <c r="W598" s="2306"/>
      <c r="X598" s="2306"/>
      <c r="Y598" s="2306"/>
      <c r="Z598" s="2306"/>
      <c r="AA598" s="2306"/>
      <c r="AB598" s="2306"/>
      <c r="AC598" s="2306"/>
      <c r="AD598" s="2306"/>
      <c r="AE598" s="2306"/>
      <c r="AF598" s="2192"/>
      <c r="AG598" s="2307"/>
      <c r="AH598" s="2307"/>
      <c r="AI598" s="2307"/>
      <c r="AJ598" s="2307"/>
      <c r="AK598" s="2307"/>
      <c r="AL598" s="2307"/>
    </row>
    <row r="599" spans="1:38" ht="17.100000000000001" customHeight="1">
      <c r="A599" s="1706"/>
      <c r="B599" s="743"/>
      <c r="C599" s="2308" t="s">
        <v>684</v>
      </c>
      <c r="D599" s="2309" t="s">
        <v>658</v>
      </c>
      <c r="E599" s="2310">
        <f>F599</f>
        <v>175482</v>
      </c>
      <c r="F599" s="523">
        <f t="shared" si="70"/>
        <v>175482</v>
      </c>
      <c r="G599" s="2311">
        <v>17692</v>
      </c>
      <c r="H599" s="2312">
        <v>70000</v>
      </c>
      <c r="I599" s="2312"/>
      <c r="J599" s="2312"/>
      <c r="K599" s="2312"/>
      <c r="L599" s="2312"/>
      <c r="M599" s="639"/>
      <c r="N599" s="2311"/>
      <c r="O599" s="2311"/>
      <c r="P599" s="2311"/>
      <c r="Q599" s="2192"/>
      <c r="R599" s="2311">
        <v>87790</v>
      </c>
      <c r="S599" s="2311"/>
      <c r="T599" s="2311"/>
      <c r="U599" s="2311"/>
      <c r="V599" s="2311"/>
      <c r="W599" s="2311"/>
      <c r="X599" s="2311"/>
      <c r="Y599" s="2311"/>
      <c r="Z599" s="2311"/>
      <c r="AA599" s="2311"/>
      <c r="AB599" s="2311"/>
      <c r="AC599" s="2311"/>
      <c r="AD599" s="2311"/>
      <c r="AE599" s="2311"/>
      <c r="AF599" s="2192"/>
      <c r="AG599" s="2313"/>
      <c r="AH599" s="2313"/>
      <c r="AI599" s="2313"/>
      <c r="AJ599" s="2313"/>
      <c r="AK599" s="2313"/>
      <c r="AL599" s="2313"/>
    </row>
    <row r="600" spans="1:38" ht="17.100000000000001" customHeight="1">
      <c r="A600" s="1706"/>
      <c r="B600" s="743"/>
      <c r="C600" s="1574" t="s">
        <v>600</v>
      </c>
      <c r="D600" s="2314" t="s">
        <v>601</v>
      </c>
      <c r="E600" s="2315">
        <f t="shared" ref="E600:E606" si="72">F600</f>
        <v>920970</v>
      </c>
      <c r="F600" s="523">
        <f t="shared" si="70"/>
        <v>920970</v>
      </c>
      <c r="G600" s="2316">
        <v>67299</v>
      </c>
      <c r="H600" s="2317">
        <v>152000</v>
      </c>
      <c r="I600" s="2317"/>
      <c r="J600" s="2317">
        <v>17000</v>
      </c>
      <c r="K600" s="2317"/>
      <c r="L600" s="2317"/>
      <c r="M600" s="639"/>
      <c r="N600" s="2316"/>
      <c r="O600" s="2316"/>
      <c r="P600" s="2316"/>
      <c r="Q600" s="2192"/>
      <c r="R600" s="2316">
        <v>39671</v>
      </c>
      <c r="S600" s="2316"/>
      <c r="T600" s="2316"/>
      <c r="U600" s="2316"/>
      <c r="V600" s="2316"/>
      <c r="W600" s="2316"/>
      <c r="X600" s="2316"/>
      <c r="Y600" s="2316"/>
      <c r="Z600" s="2316"/>
      <c r="AA600" s="2316"/>
      <c r="AB600" s="2316"/>
      <c r="AC600" s="2316"/>
      <c r="AD600" s="2316">
        <v>645000</v>
      </c>
      <c r="AE600" s="2316"/>
      <c r="AF600" s="2192"/>
      <c r="AG600" s="2318"/>
      <c r="AH600" s="2318"/>
      <c r="AI600" s="2318"/>
      <c r="AJ600" s="2318"/>
      <c r="AK600" s="2318"/>
      <c r="AL600" s="2318"/>
    </row>
    <row r="601" spans="1:38" ht="17.100000000000001" customHeight="1">
      <c r="A601" s="829"/>
      <c r="B601" s="743"/>
      <c r="C601" s="1916" t="s">
        <v>606</v>
      </c>
      <c r="D601" s="2319" t="s">
        <v>607</v>
      </c>
      <c r="E601" s="2320">
        <f t="shared" si="72"/>
        <v>40000</v>
      </c>
      <c r="F601" s="523">
        <f t="shared" si="70"/>
        <v>40000</v>
      </c>
      <c r="G601" s="2321"/>
      <c r="H601" s="2322"/>
      <c r="I601" s="2322"/>
      <c r="J601" s="2322"/>
      <c r="K601" s="2322"/>
      <c r="L601" s="2322"/>
      <c r="M601" s="639"/>
      <c r="N601" s="2321"/>
      <c r="O601" s="2321"/>
      <c r="P601" s="2321"/>
      <c r="Q601" s="2192"/>
      <c r="R601" s="2321"/>
      <c r="S601" s="2321"/>
      <c r="T601" s="2321"/>
      <c r="U601" s="2321"/>
      <c r="V601" s="2321"/>
      <c r="W601" s="2321"/>
      <c r="X601" s="2321"/>
      <c r="Y601" s="2321"/>
      <c r="Z601" s="2321"/>
      <c r="AA601" s="2321"/>
      <c r="AB601" s="2321"/>
      <c r="AC601" s="2321"/>
      <c r="AD601" s="2321">
        <v>40000</v>
      </c>
      <c r="AE601" s="2321"/>
      <c r="AF601" s="2192"/>
      <c r="AG601" s="2323"/>
      <c r="AH601" s="2323"/>
      <c r="AI601" s="2323"/>
      <c r="AJ601" s="2323"/>
      <c r="AK601" s="2323"/>
      <c r="AL601" s="2323"/>
    </row>
    <row r="602" spans="1:38" ht="17.100000000000001" customHeight="1">
      <c r="A602" s="1706"/>
      <c r="B602" s="743"/>
      <c r="C602" s="1574" t="s">
        <v>610</v>
      </c>
      <c r="D602" s="1575" t="s">
        <v>611</v>
      </c>
      <c r="E602" s="2320">
        <f t="shared" si="72"/>
        <v>16130572</v>
      </c>
      <c r="F602" s="523">
        <f t="shared" si="70"/>
        <v>16130572</v>
      </c>
      <c r="G602" s="2321">
        <v>41825</v>
      </c>
      <c r="H602" s="2322">
        <v>589347</v>
      </c>
      <c r="I602" s="2322"/>
      <c r="J602" s="2322">
        <v>130000</v>
      </c>
      <c r="K602" s="2322"/>
      <c r="L602" s="2322"/>
      <c r="M602" s="639"/>
      <c r="N602" s="2321"/>
      <c r="O602" s="2321"/>
      <c r="P602" s="2321"/>
      <c r="Q602" s="2192"/>
      <c r="R602" s="2321">
        <v>188800</v>
      </c>
      <c r="S602" s="2321"/>
      <c r="T602" s="2321"/>
      <c r="U602" s="2321"/>
      <c r="V602" s="2321"/>
      <c r="W602" s="2321"/>
      <c r="X602" s="2321"/>
      <c r="Y602" s="2321"/>
      <c r="Z602" s="2321"/>
      <c r="AA602" s="2321"/>
      <c r="AB602" s="2321"/>
      <c r="AC602" s="2321"/>
      <c r="AD602" s="2321">
        <v>15180600</v>
      </c>
      <c r="AE602" s="2321"/>
      <c r="AF602" s="2192"/>
      <c r="AG602" s="2323"/>
      <c r="AH602" s="2323"/>
      <c r="AI602" s="2323"/>
      <c r="AJ602" s="2323"/>
      <c r="AK602" s="2323"/>
      <c r="AL602" s="2323"/>
    </row>
    <row r="603" spans="1:38" ht="17.25" customHeight="1">
      <c r="A603" s="1706"/>
      <c r="B603" s="743"/>
      <c r="C603" s="2324" t="s">
        <v>777</v>
      </c>
      <c r="D603" s="2325" t="s">
        <v>778</v>
      </c>
      <c r="E603" s="2326">
        <f t="shared" si="72"/>
        <v>50000</v>
      </c>
      <c r="F603" s="523">
        <f t="shared" si="70"/>
        <v>50000</v>
      </c>
      <c r="G603" s="2327"/>
      <c r="H603" s="2327">
        <v>40000</v>
      </c>
      <c r="I603" s="2327"/>
      <c r="J603" s="2327"/>
      <c r="K603" s="2327"/>
      <c r="L603" s="2327"/>
      <c r="M603" s="639"/>
      <c r="N603" s="2328"/>
      <c r="O603" s="2328"/>
      <c r="P603" s="2328"/>
      <c r="Q603" s="2192"/>
      <c r="R603" s="2328"/>
      <c r="S603" s="2328"/>
      <c r="T603" s="2328"/>
      <c r="U603" s="2328"/>
      <c r="V603" s="2328"/>
      <c r="W603" s="2328"/>
      <c r="X603" s="2328"/>
      <c r="Y603" s="2328"/>
      <c r="Z603" s="2328"/>
      <c r="AA603" s="2328"/>
      <c r="AB603" s="2328"/>
      <c r="AC603" s="2328"/>
      <c r="AD603" s="2328">
        <v>10000</v>
      </c>
      <c r="AE603" s="2328"/>
      <c r="AF603" s="2192"/>
      <c r="AG603" s="2329"/>
      <c r="AH603" s="2329"/>
      <c r="AI603" s="2329"/>
      <c r="AJ603" s="2329"/>
      <c r="AK603" s="2329"/>
      <c r="AL603" s="2329"/>
    </row>
    <row r="604" spans="1:38" ht="17.100000000000001" customHeight="1">
      <c r="A604" s="1706"/>
      <c r="B604" s="743"/>
      <c r="C604" s="2330" t="s">
        <v>614</v>
      </c>
      <c r="D604" s="1917" t="s">
        <v>615</v>
      </c>
      <c r="E604" s="2326">
        <f t="shared" si="72"/>
        <v>710000</v>
      </c>
      <c r="F604" s="523">
        <f t="shared" si="70"/>
        <v>710000</v>
      </c>
      <c r="G604" s="2327"/>
      <c r="H604" s="2327"/>
      <c r="I604" s="2327"/>
      <c r="J604" s="2327"/>
      <c r="K604" s="2327"/>
      <c r="L604" s="2327"/>
      <c r="M604" s="639"/>
      <c r="N604" s="2328"/>
      <c r="O604" s="2328"/>
      <c r="P604" s="2328"/>
      <c r="Q604" s="2192"/>
      <c r="R604" s="2328"/>
      <c r="S604" s="2328"/>
      <c r="T604" s="2328"/>
      <c r="U604" s="2328"/>
      <c r="V604" s="2328"/>
      <c r="W604" s="2328"/>
      <c r="X604" s="2328"/>
      <c r="Y604" s="2328"/>
      <c r="Z604" s="2328"/>
      <c r="AA604" s="2328"/>
      <c r="AB604" s="2328"/>
      <c r="AC604" s="2328"/>
      <c r="AD604" s="2328">
        <v>710000</v>
      </c>
      <c r="AE604" s="2328"/>
      <c r="AF604" s="2192"/>
      <c r="AG604" s="2329"/>
      <c r="AH604" s="2329"/>
      <c r="AI604" s="2329"/>
      <c r="AJ604" s="2329"/>
      <c r="AK604" s="2329"/>
      <c r="AL604" s="2329"/>
    </row>
    <row r="605" spans="1:38" ht="17.100000000000001" customHeight="1">
      <c r="A605" s="1706"/>
      <c r="B605" s="743"/>
      <c r="C605" s="2331" t="s">
        <v>620</v>
      </c>
      <c r="D605" s="2332" t="s">
        <v>621</v>
      </c>
      <c r="E605" s="685">
        <f t="shared" si="72"/>
        <v>53090</v>
      </c>
      <c r="F605" s="523">
        <f t="shared" si="70"/>
        <v>53090</v>
      </c>
      <c r="G605" s="2327"/>
      <c r="H605" s="2327"/>
      <c r="I605" s="2327"/>
      <c r="J605" s="2327">
        <v>53090</v>
      </c>
      <c r="K605" s="2327"/>
      <c r="L605" s="2327"/>
      <c r="M605" s="639"/>
      <c r="N605" s="2328"/>
      <c r="O605" s="2328"/>
      <c r="P605" s="2328"/>
      <c r="Q605" s="2192"/>
      <c r="R605" s="2328"/>
      <c r="S605" s="2328"/>
      <c r="T605" s="2328"/>
      <c r="U605" s="2328"/>
      <c r="V605" s="2328"/>
      <c r="W605" s="2328"/>
      <c r="X605" s="2328"/>
      <c r="Y605" s="2328"/>
      <c r="Z605" s="2328"/>
      <c r="AA605" s="2328"/>
      <c r="AB605" s="2328"/>
      <c r="AC605" s="2328"/>
      <c r="AD605" s="2328"/>
      <c r="AE605" s="2328"/>
      <c r="AF605" s="2192"/>
      <c r="AG605" s="2329"/>
      <c r="AH605" s="2329"/>
      <c r="AI605" s="2329"/>
      <c r="AJ605" s="2329"/>
      <c r="AK605" s="2329"/>
      <c r="AL605" s="2329"/>
    </row>
    <row r="606" spans="1:38" ht="17.100000000000001" customHeight="1">
      <c r="A606" s="1706"/>
      <c r="B606" s="743"/>
      <c r="C606" s="2333" t="s">
        <v>622</v>
      </c>
      <c r="D606" s="2334" t="s">
        <v>623</v>
      </c>
      <c r="E606" s="2326">
        <f t="shared" si="72"/>
        <v>10000</v>
      </c>
      <c r="F606" s="523">
        <f t="shared" si="70"/>
        <v>10000</v>
      </c>
      <c r="G606" s="2327"/>
      <c r="H606" s="2327"/>
      <c r="I606" s="2327"/>
      <c r="J606" s="2327"/>
      <c r="K606" s="2327"/>
      <c r="L606" s="2327"/>
      <c r="M606" s="639"/>
      <c r="N606" s="2328"/>
      <c r="O606" s="2328"/>
      <c r="P606" s="2328"/>
      <c r="Q606" s="2192"/>
      <c r="R606" s="2328"/>
      <c r="S606" s="2328"/>
      <c r="T606" s="2328"/>
      <c r="U606" s="2328"/>
      <c r="V606" s="2328"/>
      <c r="W606" s="2328"/>
      <c r="X606" s="2328"/>
      <c r="Y606" s="2328"/>
      <c r="Z606" s="2328"/>
      <c r="AA606" s="2328"/>
      <c r="AB606" s="2328"/>
      <c r="AC606" s="2328"/>
      <c r="AD606" s="2328">
        <v>10000</v>
      </c>
      <c r="AE606" s="2328"/>
      <c r="AF606" s="2192"/>
      <c r="AG606" s="2329"/>
      <c r="AH606" s="2329"/>
      <c r="AI606" s="2329"/>
      <c r="AJ606" s="2329"/>
      <c r="AK606" s="2329"/>
      <c r="AL606" s="2329"/>
    </row>
    <row r="607" spans="1:38" ht="17.100000000000001" customHeight="1">
      <c r="A607" s="1706"/>
      <c r="B607" s="743"/>
      <c r="C607" s="2335"/>
      <c r="D607" s="2335"/>
      <c r="E607" s="2326"/>
      <c r="F607" s="523">
        <f t="shared" si="70"/>
        <v>0</v>
      </c>
      <c r="G607" s="2327"/>
      <c r="H607" s="2327"/>
      <c r="I607" s="2327"/>
      <c r="J607" s="2327"/>
      <c r="K607" s="2327"/>
      <c r="L607" s="2327"/>
      <c r="M607" s="639"/>
      <c r="N607" s="2328"/>
      <c r="O607" s="2328"/>
      <c r="P607" s="2328"/>
      <c r="Q607" s="2192"/>
      <c r="R607" s="2328"/>
      <c r="S607" s="2328"/>
      <c r="T607" s="2328"/>
      <c r="U607" s="2328"/>
      <c r="V607" s="2328"/>
      <c r="W607" s="2328"/>
      <c r="X607" s="2328"/>
      <c r="Y607" s="2328"/>
      <c r="Z607" s="2328"/>
      <c r="AA607" s="2328"/>
      <c r="AB607" s="2328"/>
      <c r="AC607" s="2328"/>
      <c r="AD607" s="2328"/>
      <c r="AE607" s="2328"/>
      <c r="AF607" s="2192"/>
      <c r="AG607" s="2329"/>
      <c r="AH607" s="2329"/>
      <c r="AI607" s="2329"/>
      <c r="AJ607" s="2329"/>
      <c r="AK607" s="2329"/>
      <c r="AL607" s="2329"/>
    </row>
    <row r="608" spans="1:38" ht="17.100000000000001" customHeight="1">
      <c r="A608" s="1706"/>
      <c r="B608" s="743"/>
      <c r="C608" s="6651" t="s">
        <v>676</v>
      </c>
      <c r="D608" s="6652"/>
      <c r="E608" s="685">
        <f>SUM(E609:E609)</f>
        <v>330000</v>
      </c>
      <c r="F608" s="523">
        <f t="shared" si="70"/>
        <v>0</v>
      </c>
      <c r="G608" s="2327"/>
      <c r="H608" s="2327"/>
      <c r="I608" s="2327"/>
      <c r="J608" s="2327"/>
      <c r="K608" s="2327"/>
      <c r="L608" s="2327"/>
      <c r="M608" s="639"/>
      <c r="N608" s="2328"/>
      <c r="O608" s="2328"/>
      <c r="P608" s="2328"/>
      <c r="Q608" s="2192"/>
      <c r="R608" s="2328"/>
      <c r="S608" s="2328"/>
      <c r="T608" s="2328"/>
      <c r="U608" s="2328"/>
      <c r="V608" s="2328"/>
      <c r="W608" s="2328"/>
      <c r="X608" s="2328"/>
      <c r="Y608" s="2328"/>
      <c r="Z608" s="2328"/>
      <c r="AA608" s="2328"/>
      <c r="AB608" s="2328"/>
      <c r="AC608" s="2328"/>
      <c r="AD608" s="2328"/>
      <c r="AE608" s="2328"/>
      <c r="AF608" s="2192"/>
      <c r="AG608" s="2329"/>
      <c r="AH608" s="2329"/>
      <c r="AI608" s="2329"/>
      <c r="AJ608" s="2329"/>
      <c r="AK608" s="2329"/>
      <c r="AL608" s="2329"/>
    </row>
    <row r="609" spans="1:38" ht="40.5" customHeight="1">
      <c r="A609" s="1706"/>
      <c r="B609" s="743"/>
      <c r="C609" s="2336" t="s">
        <v>50</v>
      </c>
      <c r="D609" s="2337" t="s">
        <v>794</v>
      </c>
      <c r="E609" s="2338">
        <f>F609</f>
        <v>330000</v>
      </c>
      <c r="F609" s="523">
        <f t="shared" si="70"/>
        <v>330000</v>
      </c>
      <c r="G609" s="2339"/>
      <c r="H609" s="2339">
        <v>330000</v>
      </c>
      <c r="I609" s="2339"/>
      <c r="J609" s="2339"/>
      <c r="K609" s="2339"/>
      <c r="L609" s="2339"/>
      <c r="M609" s="639"/>
      <c r="N609" s="2340"/>
      <c r="O609" s="2340"/>
      <c r="P609" s="2340"/>
      <c r="Q609" s="2192"/>
      <c r="R609" s="2340"/>
      <c r="S609" s="2340"/>
      <c r="T609" s="2340"/>
      <c r="U609" s="2340"/>
      <c r="V609" s="2340"/>
      <c r="W609" s="2340"/>
      <c r="X609" s="2340"/>
      <c r="Y609" s="2340"/>
      <c r="Z609" s="2340"/>
      <c r="AA609" s="2340"/>
      <c r="AB609" s="2340"/>
      <c r="AC609" s="2340"/>
      <c r="AD609" s="2340"/>
      <c r="AE609" s="2340"/>
      <c r="AF609" s="2192"/>
      <c r="AG609" s="2341"/>
      <c r="AH609" s="2341"/>
      <c r="AI609" s="2341"/>
      <c r="AJ609" s="2341"/>
      <c r="AK609" s="2341"/>
      <c r="AL609" s="2341"/>
    </row>
    <row r="610" spans="1:38" ht="18" customHeight="1">
      <c r="A610" s="1706"/>
      <c r="B610" s="1589"/>
      <c r="C610" s="1589"/>
      <c r="D610" s="2342"/>
      <c r="E610" s="2338"/>
      <c r="F610" s="523">
        <f t="shared" si="70"/>
        <v>0</v>
      </c>
      <c r="G610" s="2339"/>
      <c r="H610" s="2339"/>
      <c r="I610" s="2339"/>
      <c r="J610" s="2339"/>
      <c r="K610" s="2339"/>
      <c r="L610" s="2339"/>
      <c r="M610" s="639"/>
      <c r="N610" s="2340"/>
      <c r="O610" s="2340"/>
      <c r="P610" s="2340"/>
      <c r="Q610" s="2192"/>
      <c r="R610" s="2340"/>
      <c r="S610" s="2340"/>
      <c r="T610" s="2340"/>
      <c r="U610" s="2340"/>
      <c r="V610" s="2340"/>
      <c r="W610" s="2340"/>
      <c r="X610" s="2340"/>
      <c r="Y610" s="2340"/>
      <c r="Z610" s="2340"/>
      <c r="AA610" s="2340"/>
      <c r="AB610" s="2340"/>
      <c r="AC610" s="2340"/>
      <c r="AD610" s="2340"/>
      <c r="AE610" s="2340"/>
      <c r="AF610" s="2192"/>
      <c r="AG610" s="2341"/>
      <c r="AH610" s="2341"/>
      <c r="AI610" s="2341"/>
      <c r="AJ610" s="2341"/>
      <c r="AK610" s="2341"/>
      <c r="AL610" s="2341"/>
    </row>
    <row r="611" spans="1:38" ht="18" customHeight="1">
      <c r="A611" s="552"/>
      <c r="B611" s="2343"/>
      <c r="C611" s="6653" t="s">
        <v>646</v>
      </c>
      <c r="D611" s="6654"/>
      <c r="E611" s="2344">
        <f>SUM(E612:E618)</f>
        <v>4700000</v>
      </c>
      <c r="F611" s="523">
        <f t="shared" si="70"/>
        <v>0</v>
      </c>
      <c r="G611" s="2345"/>
      <c r="H611" s="2345"/>
      <c r="I611" s="2345"/>
      <c r="J611" s="2345"/>
      <c r="K611" s="2345"/>
      <c r="L611" s="2345"/>
      <c r="M611" s="639"/>
      <c r="N611" s="2346"/>
      <c r="O611" s="2346"/>
      <c r="P611" s="2346"/>
      <c r="Q611" s="2192"/>
      <c r="R611" s="2346"/>
      <c r="S611" s="2346"/>
      <c r="T611" s="2346"/>
      <c r="U611" s="2346"/>
      <c r="V611" s="2346"/>
      <c r="W611" s="2346"/>
      <c r="X611" s="2346"/>
      <c r="Y611" s="2346"/>
      <c r="Z611" s="2346"/>
      <c r="AA611" s="2346"/>
      <c r="AB611" s="2346"/>
      <c r="AC611" s="2346"/>
      <c r="AD611" s="2346"/>
      <c r="AE611" s="2346"/>
      <c r="AF611" s="2192"/>
      <c r="AG611" s="2347"/>
      <c r="AH611" s="2347"/>
      <c r="AI611" s="2347"/>
      <c r="AJ611" s="2347"/>
      <c r="AK611" s="2347"/>
      <c r="AL611" s="2347"/>
    </row>
    <row r="612" spans="1:38" ht="18" customHeight="1">
      <c r="A612" s="552"/>
      <c r="B612" s="2343"/>
      <c r="C612" s="2348" t="s">
        <v>697</v>
      </c>
      <c r="D612" s="2349" t="s">
        <v>586</v>
      </c>
      <c r="E612" s="2350">
        <f>F612</f>
        <v>231828</v>
      </c>
      <c r="F612" s="523">
        <f t="shared" si="70"/>
        <v>231828</v>
      </c>
      <c r="G612" s="2351"/>
      <c r="H612" s="2351"/>
      <c r="I612" s="2351"/>
      <c r="J612" s="2351"/>
      <c r="K612" s="2351"/>
      <c r="L612" s="2351"/>
      <c r="M612" s="639"/>
      <c r="N612" s="2352"/>
      <c r="O612" s="2352"/>
      <c r="P612" s="2352"/>
      <c r="Q612" s="2192"/>
      <c r="R612" s="2352"/>
      <c r="S612" s="2352"/>
      <c r="T612" s="2352"/>
      <c r="U612" s="2352"/>
      <c r="V612" s="2352"/>
      <c r="W612" s="2352"/>
      <c r="X612" s="2352"/>
      <c r="Y612" s="2352"/>
      <c r="Z612" s="2352"/>
      <c r="AA612" s="2352"/>
      <c r="AB612" s="2352"/>
      <c r="AC612" s="2352"/>
      <c r="AD612" s="2352">
        <v>231828</v>
      </c>
      <c r="AE612" s="2352"/>
      <c r="AF612" s="2192"/>
      <c r="AG612" s="2353"/>
      <c r="AH612" s="2353"/>
      <c r="AI612" s="2353"/>
      <c r="AJ612" s="2353"/>
      <c r="AK612" s="2353"/>
      <c r="AL612" s="2353"/>
    </row>
    <row r="613" spans="1:38" ht="18" customHeight="1">
      <c r="A613" s="571"/>
      <c r="B613" s="2281"/>
      <c r="C613" s="2354" t="s">
        <v>699</v>
      </c>
      <c r="D613" s="2355" t="s">
        <v>590</v>
      </c>
      <c r="E613" s="2356">
        <f t="shared" ref="E613:E618" si="73">F613</f>
        <v>39537</v>
      </c>
      <c r="F613" s="523">
        <f t="shared" si="70"/>
        <v>39537</v>
      </c>
      <c r="G613" s="2357"/>
      <c r="H613" s="2357"/>
      <c r="I613" s="2357"/>
      <c r="J613" s="2357"/>
      <c r="K613" s="2357"/>
      <c r="L613" s="2357"/>
      <c r="M613" s="639"/>
      <c r="N613" s="2358"/>
      <c r="O613" s="2358"/>
      <c r="P613" s="2358"/>
      <c r="Q613" s="2192"/>
      <c r="R613" s="2358"/>
      <c r="S613" s="2358"/>
      <c r="T613" s="2358"/>
      <c r="U613" s="2358"/>
      <c r="V613" s="2358"/>
      <c r="W613" s="2358"/>
      <c r="X613" s="2358"/>
      <c r="Y613" s="2358"/>
      <c r="Z613" s="2358"/>
      <c r="AA613" s="2358"/>
      <c r="AB613" s="2358"/>
      <c r="AC613" s="2358"/>
      <c r="AD613" s="2358">
        <v>39537</v>
      </c>
      <c r="AE613" s="2358"/>
      <c r="AF613" s="2192"/>
      <c r="AG613" s="2359"/>
      <c r="AH613" s="2359"/>
      <c r="AI613" s="2359"/>
      <c r="AJ613" s="2359"/>
      <c r="AK613" s="2359"/>
      <c r="AL613" s="2359"/>
    </row>
    <row r="614" spans="1:38" ht="16.5" customHeight="1">
      <c r="A614" s="571"/>
      <c r="B614" s="2281"/>
      <c r="C614" s="2360" t="s">
        <v>700</v>
      </c>
      <c r="D614" s="2361" t="s">
        <v>592</v>
      </c>
      <c r="E614" s="2356">
        <f t="shared" si="73"/>
        <v>5635</v>
      </c>
      <c r="F614" s="523">
        <f t="shared" si="70"/>
        <v>5635</v>
      </c>
      <c r="G614" s="2357"/>
      <c r="H614" s="2357"/>
      <c r="I614" s="2357"/>
      <c r="J614" s="2357"/>
      <c r="K614" s="2357"/>
      <c r="L614" s="2357"/>
      <c r="M614" s="639"/>
      <c r="N614" s="2358"/>
      <c r="O614" s="2358"/>
      <c r="P614" s="2358"/>
      <c r="Q614" s="2192"/>
      <c r="R614" s="2358"/>
      <c r="S614" s="2358"/>
      <c r="T614" s="2358"/>
      <c r="U614" s="2358"/>
      <c r="V614" s="2358"/>
      <c r="W614" s="2358"/>
      <c r="X614" s="2358"/>
      <c r="Y614" s="2358"/>
      <c r="Z614" s="2358"/>
      <c r="AA614" s="2358"/>
      <c r="AB614" s="2358"/>
      <c r="AC614" s="2358"/>
      <c r="AD614" s="2358">
        <v>5635</v>
      </c>
      <c r="AE614" s="2358"/>
      <c r="AF614" s="2192"/>
      <c r="AG614" s="2359"/>
      <c r="AH614" s="2359"/>
      <c r="AI614" s="2359"/>
      <c r="AJ614" s="2359"/>
      <c r="AK614" s="2359"/>
      <c r="AL614" s="2359"/>
    </row>
    <row r="615" spans="1:38" ht="18" customHeight="1">
      <c r="A615" s="552"/>
      <c r="B615" s="2281"/>
      <c r="C615" s="2360" t="s">
        <v>705</v>
      </c>
      <c r="D615" s="2362" t="s">
        <v>611</v>
      </c>
      <c r="E615" s="2363">
        <f t="shared" si="73"/>
        <v>4215579</v>
      </c>
      <c r="F615" s="523">
        <f t="shared" si="70"/>
        <v>4215579</v>
      </c>
      <c r="G615" s="2364"/>
      <c r="H615" s="2364"/>
      <c r="I615" s="2364"/>
      <c r="J615" s="2364"/>
      <c r="K615" s="2364"/>
      <c r="L615" s="2364"/>
      <c r="M615" s="639"/>
      <c r="N615" s="2365"/>
      <c r="O615" s="2365"/>
      <c r="P615" s="2365"/>
      <c r="Q615" s="2192"/>
      <c r="R615" s="2365"/>
      <c r="S615" s="2365"/>
      <c r="T615" s="2365"/>
      <c r="U615" s="2365"/>
      <c r="V615" s="2365"/>
      <c r="W615" s="2365"/>
      <c r="X615" s="2365"/>
      <c r="Y615" s="2365"/>
      <c r="Z615" s="2365"/>
      <c r="AA615" s="2365"/>
      <c r="AB615" s="2365"/>
      <c r="AC615" s="2365"/>
      <c r="AD615" s="2365">
        <v>4215579</v>
      </c>
      <c r="AE615" s="2365"/>
      <c r="AF615" s="2192"/>
      <c r="AG615" s="2366"/>
      <c r="AH615" s="2366"/>
      <c r="AI615" s="2366"/>
      <c r="AJ615" s="2366"/>
      <c r="AK615" s="2366"/>
      <c r="AL615" s="2366"/>
    </row>
    <row r="616" spans="1:38" ht="18" customHeight="1">
      <c r="A616" s="552"/>
      <c r="B616" s="2281"/>
      <c r="C616" s="1549" t="s">
        <v>708</v>
      </c>
      <c r="D616" s="2367" t="s">
        <v>619</v>
      </c>
      <c r="E616" s="2363">
        <f t="shared" si="73"/>
        <v>21421</v>
      </c>
      <c r="F616" s="523">
        <f t="shared" si="70"/>
        <v>21421</v>
      </c>
      <c r="G616" s="2364"/>
      <c r="H616" s="2364"/>
      <c r="I616" s="2364"/>
      <c r="J616" s="2364"/>
      <c r="K616" s="2364"/>
      <c r="L616" s="2364"/>
      <c r="M616" s="639"/>
      <c r="N616" s="2365"/>
      <c r="O616" s="2365"/>
      <c r="P616" s="2365"/>
      <c r="Q616" s="2192"/>
      <c r="R616" s="2365"/>
      <c r="S616" s="2365"/>
      <c r="T616" s="2365"/>
      <c r="U616" s="2365"/>
      <c r="V616" s="2365"/>
      <c r="W616" s="2365"/>
      <c r="X616" s="2365"/>
      <c r="Y616" s="2365"/>
      <c r="Z616" s="2365"/>
      <c r="AA616" s="2365"/>
      <c r="AB616" s="2365"/>
      <c r="AC616" s="2365"/>
      <c r="AD616" s="2365">
        <v>21421</v>
      </c>
      <c r="AE616" s="2365"/>
      <c r="AF616" s="2192"/>
      <c r="AG616" s="2366"/>
      <c r="AH616" s="2366"/>
      <c r="AI616" s="2366"/>
      <c r="AJ616" s="2366"/>
      <c r="AK616" s="2366"/>
      <c r="AL616" s="2366"/>
    </row>
    <row r="617" spans="1:38" ht="16.5" customHeight="1">
      <c r="A617" s="552"/>
      <c r="B617" s="2343"/>
      <c r="C617" s="2368" t="s">
        <v>768</v>
      </c>
      <c r="D617" s="1552" t="s">
        <v>621</v>
      </c>
      <c r="E617" s="2363">
        <f t="shared" si="73"/>
        <v>183000</v>
      </c>
      <c r="F617" s="523">
        <f t="shared" si="70"/>
        <v>183000</v>
      </c>
      <c r="G617" s="2364"/>
      <c r="H617" s="2364"/>
      <c r="I617" s="2364"/>
      <c r="J617" s="2364"/>
      <c r="K617" s="2364"/>
      <c r="L617" s="2364"/>
      <c r="M617" s="639"/>
      <c r="N617" s="2365"/>
      <c r="O617" s="2365"/>
      <c r="P617" s="2365"/>
      <c r="Q617" s="2192"/>
      <c r="R617" s="2365"/>
      <c r="S617" s="2365"/>
      <c r="T617" s="2365"/>
      <c r="U617" s="2365"/>
      <c r="V617" s="2365"/>
      <c r="W617" s="2365"/>
      <c r="X617" s="2365"/>
      <c r="Y617" s="2365"/>
      <c r="Z617" s="2365"/>
      <c r="AA617" s="2365"/>
      <c r="AB617" s="2365"/>
      <c r="AC617" s="2365"/>
      <c r="AD617" s="2365">
        <v>183000</v>
      </c>
      <c r="AE617" s="2365"/>
      <c r="AF617" s="2192"/>
      <c r="AG617" s="2366"/>
      <c r="AH617" s="2366"/>
      <c r="AI617" s="2366"/>
      <c r="AJ617" s="2366"/>
      <c r="AK617" s="2366"/>
      <c r="AL617" s="2366"/>
    </row>
    <row r="618" spans="1:38" ht="20.25" customHeight="1">
      <c r="A618" s="552"/>
      <c r="B618" s="2343"/>
      <c r="C618" s="2368" t="s">
        <v>714</v>
      </c>
      <c r="D618" s="2369" t="s">
        <v>596</v>
      </c>
      <c r="E618" s="2363">
        <f t="shared" si="73"/>
        <v>3000</v>
      </c>
      <c r="F618" s="523">
        <f t="shared" si="70"/>
        <v>3000</v>
      </c>
      <c r="G618" s="2364"/>
      <c r="H618" s="2364"/>
      <c r="I618" s="2364"/>
      <c r="J618" s="2364"/>
      <c r="K618" s="2364"/>
      <c r="L618" s="2364"/>
      <c r="M618" s="639"/>
      <c r="N618" s="2365"/>
      <c r="O618" s="2365"/>
      <c r="P618" s="2365"/>
      <c r="Q618" s="2192"/>
      <c r="R618" s="2365"/>
      <c r="S618" s="2365"/>
      <c r="T618" s="2365"/>
      <c r="U618" s="2365"/>
      <c r="V618" s="2365"/>
      <c r="W618" s="2365"/>
      <c r="X618" s="2365"/>
      <c r="Y618" s="2365"/>
      <c r="Z618" s="2365"/>
      <c r="AA618" s="2365"/>
      <c r="AB618" s="2365"/>
      <c r="AC618" s="2365"/>
      <c r="AD618" s="2365">
        <v>3000</v>
      </c>
      <c r="AE618" s="2365"/>
      <c r="AF618" s="2192"/>
      <c r="AG618" s="2366"/>
      <c r="AH618" s="2366"/>
      <c r="AI618" s="2366"/>
      <c r="AJ618" s="2366"/>
      <c r="AK618" s="2366"/>
      <c r="AL618" s="2366"/>
    </row>
    <row r="619" spans="1:38" ht="18" customHeight="1">
      <c r="A619" s="552"/>
      <c r="B619" s="2343"/>
      <c r="C619" s="2370"/>
      <c r="D619" s="1497"/>
      <c r="E619" s="2363"/>
      <c r="F619" s="523">
        <f t="shared" si="70"/>
        <v>0</v>
      </c>
      <c r="G619" s="2364"/>
      <c r="H619" s="2364"/>
      <c r="I619" s="2364"/>
      <c r="J619" s="2364"/>
      <c r="K619" s="2364"/>
      <c r="L619" s="2364"/>
      <c r="M619" s="639"/>
      <c r="N619" s="2365"/>
      <c r="O619" s="2365"/>
      <c r="P619" s="2365"/>
      <c r="Q619" s="2192"/>
      <c r="R619" s="2365"/>
      <c r="S619" s="2365"/>
      <c r="T619" s="2365"/>
      <c r="U619" s="2365"/>
      <c r="V619" s="2365"/>
      <c r="W619" s="2365"/>
      <c r="X619" s="2365"/>
      <c r="Y619" s="2365"/>
      <c r="Z619" s="2365"/>
      <c r="AA619" s="2365"/>
      <c r="AB619" s="2365"/>
      <c r="AC619" s="2365"/>
      <c r="AD619" s="2365"/>
      <c r="AE619" s="2365"/>
      <c r="AF619" s="2192"/>
      <c r="AG619" s="2366"/>
      <c r="AH619" s="2366"/>
      <c r="AI619" s="2366"/>
      <c r="AJ619" s="2366"/>
      <c r="AK619" s="2366"/>
      <c r="AL619" s="2366"/>
    </row>
    <row r="620" spans="1:38" ht="17.100000000000001" customHeight="1">
      <c r="A620" s="552"/>
      <c r="B620" s="2343"/>
      <c r="C620" s="6668" t="s">
        <v>639</v>
      </c>
      <c r="D620" s="6669"/>
      <c r="E620" s="2371">
        <f>SUM(E621)</f>
        <v>36960</v>
      </c>
      <c r="F620" s="523">
        <f t="shared" si="70"/>
        <v>0</v>
      </c>
      <c r="G620" s="2372"/>
      <c r="H620" s="2372"/>
      <c r="I620" s="2372"/>
      <c r="J620" s="2372"/>
      <c r="K620" s="2372"/>
      <c r="L620" s="2372"/>
      <c r="M620" s="639"/>
      <c r="N620" s="2373"/>
      <c r="O620" s="2373"/>
      <c r="P620" s="2373"/>
      <c r="Q620" s="2192"/>
      <c r="R620" s="2373"/>
      <c r="S620" s="2373"/>
      <c r="T620" s="2373"/>
      <c r="U620" s="2373"/>
      <c r="V620" s="2373"/>
      <c r="W620" s="2373"/>
      <c r="X620" s="2373"/>
      <c r="Y620" s="2373"/>
      <c r="Z620" s="2373"/>
      <c r="AA620" s="2373"/>
      <c r="AB620" s="2373"/>
      <c r="AC620" s="2373"/>
      <c r="AD620" s="2373"/>
      <c r="AE620" s="2373"/>
      <c r="AF620" s="2192"/>
      <c r="AG620" s="2374"/>
      <c r="AH620" s="2374"/>
      <c r="AI620" s="2374"/>
      <c r="AJ620" s="2374"/>
      <c r="AK620" s="2374"/>
      <c r="AL620" s="2374"/>
    </row>
    <row r="621" spans="1:38" ht="17.100000000000001" customHeight="1">
      <c r="A621" s="552"/>
      <c r="B621" s="2343"/>
      <c r="C621" s="6670" t="s">
        <v>640</v>
      </c>
      <c r="D621" s="6671"/>
      <c r="E621" s="2375">
        <f>SUM(E622:E622)</f>
        <v>36960</v>
      </c>
      <c r="F621" s="523">
        <f t="shared" si="70"/>
        <v>0</v>
      </c>
      <c r="G621" s="2372"/>
      <c r="H621" s="2372"/>
      <c r="I621" s="2372"/>
      <c r="J621" s="2372"/>
      <c r="K621" s="2372"/>
      <c r="L621" s="2372"/>
      <c r="M621" s="639"/>
      <c r="N621" s="2373"/>
      <c r="O621" s="2373"/>
      <c r="P621" s="2373"/>
      <c r="Q621" s="2192"/>
      <c r="R621" s="2373"/>
      <c r="S621" s="2373"/>
      <c r="T621" s="2373"/>
      <c r="U621" s="2373"/>
      <c r="V621" s="2373"/>
      <c r="W621" s="2373"/>
      <c r="X621" s="2373"/>
      <c r="Y621" s="2373"/>
      <c r="Z621" s="2373"/>
      <c r="AA621" s="2373"/>
      <c r="AB621" s="2373"/>
      <c r="AC621" s="2373"/>
      <c r="AD621" s="2373"/>
      <c r="AE621" s="2373"/>
      <c r="AF621" s="2192"/>
      <c r="AG621" s="2374"/>
      <c r="AH621" s="2374"/>
      <c r="AI621" s="2374"/>
      <c r="AJ621" s="2374"/>
      <c r="AK621" s="2374"/>
      <c r="AL621" s="2374"/>
    </row>
    <row r="622" spans="1:38" ht="17.100000000000001" customHeight="1" thickBot="1">
      <c r="A622" s="897"/>
      <c r="B622" s="2376"/>
      <c r="C622" s="2377" t="s">
        <v>643</v>
      </c>
      <c r="D622" s="2378" t="s">
        <v>644</v>
      </c>
      <c r="E622" s="2379">
        <f>F622</f>
        <v>36960</v>
      </c>
      <c r="F622" s="523">
        <f t="shared" si="70"/>
        <v>36960</v>
      </c>
      <c r="G622" s="2380"/>
      <c r="H622" s="2380"/>
      <c r="I622" s="2380"/>
      <c r="J622" s="2380"/>
      <c r="K622" s="2380"/>
      <c r="L622" s="2380"/>
      <c r="M622" s="639"/>
      <c r="N622" s="2381"/>
      <c r="O622" s="2381"/>
      <c r="P622" s="2381"/>
      <c r="Q622" s="2192"/>
      <c r="R622" s="2381"/>
      <c r="S622" s="2381"/>
      <c r="T622" s="2381"/>
      <c r="U622" s="2381"/>
      <c r="V622" s="2381"/>
      <c r="W622" s="2381"/>
      <c r="X622" s="2381"/>
      <c r="Y622" s="2381"/>
      <c r="Z622" s="2381"/>
      <c r="AA622" s="2381"/>
      <c r="AB622" s="2381"/>
      <c r="AC622" s="2381"/>
      <c r="AD622" s="2381">
        <v>36960</v>
      </c>
      <c r="AE622" s="2381"/>
      <c r="AF622" s="2192"/>
      <c r="AG622" s="2382"/>
      <c r="AH622" s="2382"/>
      <c r="AI622" s="2382"/>
      <c r="AJ622" s="2382"/>
      <c r="AK622" s="2382"/>
      <c r="AL622" s="2382"/>
    </row>
    <row r="623" spans="1:38" ht="18.75" customHeight="1" thickBot="1">
      <c r="A623" s="552"/>
      <c r="B623" s="2383" t="s">
        <v>362</v>
      </c>
      <c r="C623" s="2384"/>
      <c r="D623" s="2385" t="s">
        <v>90</v>
      </c>
      <c r="E623" s="2386">
        <f>SUM(E624)</f>
        <v>303000</v>
      </c>
      <c r="F623" s="523">
        <f t="shared" si="70"/>
        <v>0</v>
      </c>
      <c r="G623" s="2380"/>
      <c r="H623" s="2380"/>
      <c r="I623" s="2380"/>
      <c r="J623" s="2380"/>
      <c r="K623" s="2380"/>
      <c r="L623" s="2380"/>
      <c r="M623" s="639"/>
      <c r="N623" s="2381"/>
      <c r="O623" s="2381"/>
      <c r="P623" s="2381"/>
      <c r="Q623" s="2192"/>
      <c r="R623" s="2381"/>
      <c r="S623" s="2381"/>
      <c r="T623" s="2381"/>
      <c r="U623" s="2381"/>
      <c r="V623" s="2381"/>
      <c r="W623" s="2381"/>
      <c r="X623" s="2381"/>
      <c r="Y623" s="2381"/>
      <c r="Z623" s="2381"/>
      <c r="AA623" s="2381"/>
      <c r="AB623" s="2381"/>
      <c r="AC623" s="2381"/>
      <c r="AD623" s="2381"/>
      <c r="AE623" s="2381"/>
      <c r="AF623" s="2192"/>
      <c r="AG623" s="2382"/>
      <c r="AH623" s="2382"/>
      <c r="AI623" s="2382"/>
      <c r="AJ623" s="2382"/>
      <c r="AK623" s="2382"/>
      <c r="AL623" s="2382"/>
    </row>
    <row r="624" spans="1:38" ht="15.75" customHeight="1">
      <c r="A624" s="552"/>
      <c r="B624" s="1588"/>
      <c r="C624" s="6554" t="s">
        <v>582</v>
      </c>
      <c r="D624" s="6513"/>
      <c r="E624" s="2387">
        <f>SUM(E625,E640)</f>
        <v>303000</v>
      </c>
      <c r="F624" s="523">
        <f t="shared" si="70"/>
        <v>0</v>
      </c>
      <c r="G624" s="2380"/>
      <c r="H624" s="2380"/>
      <c r="I624" s="2380"/>
      <c r="J624" s="2380"/>
      <c r="K624" s="2380"/>
      <c r="L624" s="2380"/>
      <c r="M624" s="639"/>
      <c r="N624" s="2381"/>
      <c r="O624" s="2381"/>
      <c r="P624" s="2381"/>
      <c r="Q624" s="2192"/>
      <c r="R624" s="2381"/>
      <c r="S624" s="2381"/>
      <c r="T624" s="2381"/>
      <c r="U624" s="2381"/>
      <c r="V624" s="2381"/>
      <c r="W624" s="2381"/>
      <c r="X624" s="2381"/>
      <c r="Y624" s="2381"/>
      <c r="Z624" s="2381"/>
      <c r="AA624" s="2381"/>
      <c r="AB624" s="2381"/>
      <c r="AC624" s="2381"/>
      <c r="AD624" s="2381"/>
      <c r="AE624" s="2381"/>
      <c r="AF624" s="2192"/>
      <c r="AG624" s="2382"/>
      <c r="AH624" s="2382"/>
      <c r="AI624" s="2382"/>
      <c r="AJ624" s="2382"/>
      <c r="AK624" s="2382"/>
      <c r="AL624" s="2382"/>
    </row>
    <row r="625" spans="1:38" ht="16.5" customHeight="1">
      <c r="A625" s="552"/>
      <c r="B625" s="1589"/>
      <c r="C625" s="6672" t="s">
        <v>583</v>
      </c>
      <c r="D625" s="6673"/>
      <c r="E625" s="2388">
        <f>SUM(E626,E632)</f>
        <v>294000</v>
      </c>
      <c r="F625" s="523">
        <f t="shared" si="70"/>
        <v>0</v>
      </c>
      <c r="G625" s="2389"/>
      <c r="H625" s="2389"/>
      <c r="I625" s="2389"/>
      <c r="J625" s="2389"/>
      <c r="K625" s="2389"/>
      <c r="L625" s="2389"/>
      <c r="M625" s="639"/>
      <c r="N625" s="2390"/>
      <c r="O625" s="2390"/>
      <c r="P625" s="2390"/>
      <c r="Q625" s="2192"/>
      <c r="R625" s="2390"/>
      <c r="S625" s="2390"/>
      <c r="T625" s="2390"/>
      <c r="U625" s="2390"/>
      <c r="V625" s="2390"/>
      <c r="W625" s="2390"/>
      <c r="X625" s="2390"/>
      <c r="Y625" s="2390"/>
      <c r="Z625" s="2390"/>
      <c r="AA625" s="2390"/>
      <c r="AB625" s="2390"/>
      <c r="AC625" s="2390"/>
      <c r="AD625" s="2390"/>
      <c r="AE625" s="2390"/>
      <c r="AF625" s="2192"/>
      <c r="AG625" s="2391"/>
      <c r="AH625" s="2391"/>
      <c r="AI625" s="2391"/>
      <c r="AJ625" s="2391"/>
      <c r="AK625" s="2391"/>
      <c r="AL625" s="2391"/>
    </row>
    <row r="626" spans="1:38" ht="16.5" customHeight="1">
      <c r="A626" s="552"/>
      <c r="B626" s="1589"/>
      <c r="C626" s="6674" t="s">
        <v>584</v>
      </c>
      <c r="D626" s="6675"/>
      <c r="E626" s="2392">
        <f>SUM(E627:E630)</f>
        <v>227000</v>
      </c>
      <c r="F626" s="523">
        <f t="shared" si="70"/>
        <v>0</v>
      </c>
      <c r="G626" s="2393"/>
      <c r="H626" s="2393"/>
      <c r="I626" s="2393"/>
      <c r="J626" s="2393"/>
      <c r="K626" s="2393"/>
      <c r="L626" s="2393"/>
      <c r="M626" s="639"/>
      <c r="N626" s="2394"/>
      <c r="O626" s="2394"/>
      <c r="P626" s="2394"/>
      <c r="Q626" s="2192"/>
      <c r="R626" s="2394"/>
      <c r="S626" s="2394"/>
      <c r="T626" s="2394"/>
      <c r="U626" s="2394"/>
      <c r="V626" s="2394"/>
      <c r="W626" s="2394"/>
      <c r="X626" s="2394"/>
      <c r="Y626" s="2394"/>
      <c r="Z626" s="2394"/>
      <c r="AA626" s="2394"/>
      <c r="AB626" s="2394"/>
      <c r="AC626" s="2394"/>
      <c r="AD626" s="2394"/>
      <c r="AE626" s="2394"/>
      <c r="AF626" s="2192"/>
      <c r="AG626" s="2395"/>
      <c r="AH626" s="2395"/>
      <c r="AI626" s="2395"/>
      <c r="AJ626" s="2395"/>
      <c r="AK626" s="2395"/>
      <c r="AL626" s="2395"/>
    </row>
    <row r="627" spans="1:38" ht="16.5" customHeight="1">
      <c r="A627" s="552"/>
      <c r="B627" s="1589"/>
      <c r="C627" s="2396" t="s">
        <v>585</v>
      </c>
      <c r="D627" s="2397" t="s">
        <v>586</v>
      </c>
      <c r="E627" s="2398">
        <f>F627</f>
        <v>188118</v>
      </c>
      <c r="F627" s="523">
        <f t="shared" si="70"/>
        <v>188118</v>
      </c>
      <c r="G627" s="2399"/>
      <c r="H627" s="2399">
        <v>188118</v>
      </c>
      <c r="I627" s="2399"/>
      <c r="J627" s="2399"/>
      <c r="K627" s="2399"/>
      <c r="L627" s="2399"/>
      <c r="M627" s="639"/>
      <c r="N627" s="2400"/>
      <c r="O627" s="2400"/>
      <c r="P627" s="2400"/>
      <c r="Q627" s="2192"/>
      <c r="R627" s="2400"/>
      <c r="S627" s="2400"/>
      <c r="T627" s="2400"/>
      <c r="U627" s="2400"/>
      <c r="V627" s="2400"/>
      <c r="W627" s="2400"/>
      <c r="X627" s="2400"/>
      <c r="Y627" s="2400"/>
      <c r="Z627" s="2400"/>
      <c r="AA627" s="2400"/>
      <c r="AB627" s="2400"/>
      <c r="AC627" s="2400"/>
      <c r="AD627" s="2400"/>
      <c r="AE627" s="2400"/>
      <c r="AF627" s="2192"/>
      <c r="AG627" s="2401"/>
      <c r="AH627" s="2401"/>
      <c r="AI627" s="2401"/>
      <c r="AJ627" s="2401"/>
      <c r="AK627" s="2401"/>
      <c r="AL627" s="2401"/>
    </row>
    <row r="628" spans="1:38" ht="18" customHeight="1">
      <c r="A628" s="552"/>
      <c r="B628" s="1589"/>
      <c r="C628" s="2402" t="s">
        <v>589</v>
      </c>
      <c r="D628" s="2403" t="s">
        <v>590</v>
      </c>
      <c r="E628" s="2404">
        <f t="shared" ref="E628:E630" si="74">F628</f>
        <v>32274</v>
      </c>
      <c r="F628" s="523">
        <f t="shared" si="70"/>
        <v>32274</v>
      </c>
      <c r="G628" s="2405"/>
      <c r="H628" s="2405">
        <v>32274</v>
      </c>
      <c r="I628" s="2405"/>
      <c r="J628" s="2405"/>
      <c r="K628" s="2405"/>
      <c r="L628" s="2405"/>
      <c r="M628" s="639"/>
      <c r="N628" s="2406"/>
      <c r="O628" s="2406"/>
      <c r="P628" s="2406"/>
      <c r="Q628" s="2192"/>
      <c r="R628" s="2406"/>
      <c r="S628" s="2406"/>
      <c r="T628" s="2406"/>
      <c r="U628" s="2406"/>
      <c r="V628" s="2406"/>
      <c r="W628" s="2406"/>
      <c r="X628" s="2406"/>
      <c r="Y628" s="2406"/>
      <c r="Z628" s="2406"/>
      <c r="AA628" s="2406"/>
      <c r="AB628" s="2406"/>
      <c r="AC628" s="2406"/>
      <c r="AD628" s="2406"/>
      <c r="AE628" s="2406"/>
      <c r="AF628" s="2192"/>
      <c r="AG628" s="2407"/>
      <c r="AH628" s="2407"/>
      <c r="AI628" s="2407"/>
      <c r="AJ628" s="2407"/>
      <c r="AK628" s="2407"/>
      <c r="AL628" s="2407"/>
    </row>
    <row r="629" spans="1:38" ht="17.25" customHeight="1">
      <c r="A629" s="552"/>
      <c r="B629" s="1589"/>
      <c r="C629" s="2408" t="s">
        <v>591</v>
      </c>
      <c r="D629" s="2409" t="s">
        <v>592</v>
      </c>
      <c r="E629" s="2410">
        <f t="shared" si="74"/>
        <v>4608</v>
      </c>
      <c r="F629" s="523">
        <f t="shared" si="70"/>
        <v>4608</v>
      </c>
      <c r="G629" s="2411"/>
      <c r="H629" s="2411">
        <v>4608</v>
      </c>
      <c r="I629" s="2411"/>
      <c r="J629" s="2411"/>
      <c r="K629" s="2411"/>
      <c r="L629" s="2411"/>
      <c r="M629" s="639"/>
      <c r="N629" s="2412"/>
      <c r="O629" s="2412"/>
      <c r="P629" s="2412"/>
      <c r="Q629" s="2192"/>
      <c r="R629" s="2412"/>
      <c r="S629" s="2412"/>
      <c r="T629" s="2412"/>
      <c r="U629" s="2412"/>
      <c r="V629" s="2412"/>
      <c r="W629" s="2412"/>
      <c r="X629" s="2412"/>
      <c r="Y629" s="2412"/>
      <c r="Z629" s="2412"/>
      <c r="AA629" s="2412"/>
      <c r="AB629" s="2412"/>
      <c r="AC629" s="2412"/>
      <c r="AD629" s="2412"/>
      <c r="AE629" s="2412"/>
      <c r="AF629" s="2192"/>
      <c r="AG629" s="2413"/>
      <c r="AH629" s="2413"/>
      <c r="AI629" s="2413"/>
      <c r="AJ629" s="2413"/>
      <c r="AK629" s="2413"/>
      <c r="AL629" s="2413"/>
    </row>
    <row r="630" spans="1:38" ht="17.25" customHeight="1">
      <c r="A630" s="552"/>
      <c r="B630" s="1589"/>
      <c r="C630" s="2414" t="s">
        <v>593</v>
      </c>
      <c r="D630" s="2415" t="s">
        <v>594</v>
      </c>
      <c r="E630" s="2416">
        <f t="shared" si="74"/>
        <v>2000</v>
      </c>
      <c r="F630" s="523">
        <f t="shared" si="70"/>
        <v>2000</v>
      </c>
      <c r="G630" s="2417"/>
      <c r="H630" s="2417">
        <v>2000</v>
      </c>
      <c r="I630" s="2417"/>
      <c r="J630" s="2417"/>
      <c r="K630" s="2417"/>
      <c r="L630" s="2417"/>
      <c r="M630" s="639"/>
      <c r="N630" s="2418"/>
      <c r="O630" s="2418"/>
      <c r="P630" s="2418"/>
      <c r="Q630" s="2192"/>
      <c r="R630" s="2418"/>
      <c r="S630" s="2418"/>
      <c r="T630" s="2418"/>
      <c r="U630" s="2418"/>
      <c r="V630" s="2418"/>
      <c r="W630" s="2418"/>
      <c r="X630" s="2418"/>
      <c r="Y630" s="2418"/>
      <c r="Z630" s="2418"/>
      <c r="AA630" s="2418"/>
      <c r="AB630" s="2418"/>
      <c r="AC630" s="2418"/>
      <c r="AD630" s="2418"/>
      <c r="AE630" s="2418"/>
      <c r="AF630" s="2192"/>
      <c r="AG630" s="2419"/>
      <c r="AH630" s="2419"/>
      <c r="AI630" s="2419"/>
      <c r="AJ630" s="2419"/>
      <c r="AK630" s="2419"/>
      <c r="AL630" s="2419"/>
    </row>
    <row r="631" spans="1:38" ht="16.5" customHeight="1">
      <c r="A631" s="571"/>
      <c r="B631" s="1589"/>
      <c r="C631" s="2420"/>
      <c r="D631" s="2421"/>
      <c r="E631" s="2422"/>
      <c r="F631" s="523">
        <f t="shared" si="70"/>
        <v>0</v>
      </c>
      <c r="G631" s="2423"/>
      <c r="H631" s="2423"/>
      <c r="I631" s="2423"/>
      <c r="J631" s="2423"/>
      <c r="K631" s="2423"/>
      <c r="L631" s="2423"/>
      <c r="M631" s="639"/>
      <c r="N631" s="2424"/>
      <c r="O631" s="2424"/>
      <c r="P631" s="2424"/>
      <c r="Q631" s="2192"/>
      <c r="R631" s="2424"/>
      <c r="S631" s="2424"/>
      <c r="T631" s="2424"/>
      <c r="U631" s="2424"/>
      <c r="V631" s="2424"/>
      <c r="W631" s="2424"/>
      <c r="X631" s="2424"/>
      <c r="Y631" s="2424"/>
      <c r="Z631" s="2424"/>
      <c r="AA631" s="2424"/>
      <c r="AB631" s="2424"/>
      <c r="AC631" s="2424"/>
      <c r="AD631" s="2424"/>
      <c r="AE631" s="2424"/>
      <c r="AF631" s="2192"/>
      <c r="AG631" s="2425"/>
      <c r="AH631" s="2425"/>
      <c r="AI631" s="2425"/>
      <c r="AJ631" s="2425"/>
      <c r="AK631" s="2425"/>
      <c r="AL631" s="2425"/>
    </row>
    <row r="632" spans="1:38" ht="16.5" customHeight="1">
      <c r="A632" s="552"/>
      <c r="B632" s="743"/>
      <c r="C632" s="6676" t="s">
        <v>597</v>
      </c>
      <c r="D632" s="6676"/>
      <c r="E632" s="2426">
        <f>SUM(E633:E638)</f>
        <v>67000</v>
      </c>
      <c r="F632" s="523">
        <f t="shared" si="70"/>
        <v>0</v>
      </c>
      <c r="G632" s="2423"/>
      <c r="H632" s="2423"/>
      <c r="I632" s="2423"/>
      <c r="J632" s="2423"/>
      <c r="K632" s="2423"/>
      <c r="L632" s="2423"/>
      <c r="M632" s="639"/>
      <c r="N632" s="2424"/>
      <c r="O632" s="2424"/>
      <c r="P632" s="2424"/>
      <c r="Q632" s="2192"/>
      <c r="R632" s="2424"/>
      <c r="S632" s="2424"/>
      <c r="T632" s="2424"/>
      <c r="U632" s="2424"/>
      <c r="V632" s="2424"/>
      <c r="W632" s="2424"/>
      <c r="X632" s="2424"/>
      <c r="Y632" s="2424"/>
      <c r="Z632" s="2424"/>
      <c r="AA632" s="2424"/>
      <c r="AB632" s="2424"/>
      <c r="AC632" s="2424"/>
      <c r="AD632" s="2424"/>
      <c r="AE632" s="2424"/>
      <c r="AF632" s="2192"/>
      <c r="AG632" s="2425"/>
      <c r="AH632" s="2425"/>
      <c r="AI632" s="2425"/>
      <c r="AJ632" s="2425"/>
      <c r="AK632" s="2425"/>
      <c r="AL632" s="2425"/>
    </row>
    <row r="633" spans="1:38" ht="17.25" customHeight="1">
      <c r="A633" s="552"/>
      <c r="B633" s="743"/>
      <c r="C633" s="2427" t="s">
        <v>600</v>
      </c>
      <c r="D633" s="2428" t="s">
        <v>601</v>
      </c>
      <c r="E633" s="2429">
        <f>F633</f>
        <v>30000</v>
      </c>
      <c r="F633" s="523">
        <f t="shared" si="70"/>
        <v>30000</v>
      </c>
      <c r="G633" s="2430"/>
      <c r="H633" s="2430">
        <v>30000</v>
      </c>
      <c r="I633" s="2430"/>
      <c r="J633" s="2430"/>
      <c r="K633" s="2430"/>
      <c r="L633" s="2430"/>
      <c r="M633" s="639"/>
      <c r="N633" s="2431"/>
      <c r="O633" s="2431"/>
      <c r="P633" s="2431"/>
      <c r="Q633" s="2192"/>
      <c r="R633" s="2431"/>
      <c r="S633" s="2431"/>
      <c r="T633" s="2431"/>
      <c r="U633" s="2431"/>
      <c r="V633" s="2431"/>
      <c r="W633" s="2431"/>
      <c r="X633" s="2431"/>
      <c r="Y633" s="2431"/>
      <c r="Z633" s="2431"/>
      <c r="AA633" s="2431"/>
      <c r="AB633" s="2431"/>
      <c r="AC633" s="2431"/>
      <c r="AD633" s="2431"/>
      <c r="AE633" s="2431"/>
      <c r="AF633" s="2192"/>
      <c r="AG633" s="2432"/>
      <c r="AH633" s="2432"/>
      <c r="AI633" s="2432"/>
      <c r="AJ633" s="2432"/>
      <c r="AK633" s="2432"/>
      <c r="AL633" s="2432"/>
    </row>
    <row r="634" spans="1:38" ht="17.25" customHeight="1">
      <c r="A634" s="552"/>
      <c r="B634" s="743"/>
      <c r="C634" s="2433" t="s">
        <v>602</v>
      </c>
      <c r="D634" s="2434" t="s">
        <v>603</v>
      </c>
      <c r="E634" s="2435">
        <f t="shared" ref="E634:E638" si="75">F634</f>
        <v>1000</v>
      </c>
      <c r="F634" s="523">
        <f t="shared" si="70"/>
        <v>1000</v>
      </c>
      <c r="G634" s="2436"/>
      <c r="H634" s="2436">
        <v>1000</v>
      </c>
      <c r="I634" s="2436"/>
      <c r="J634" s="2436"/>
      <c r="K634" s="2436"/>
      <c r="L634" s="2436"/>
      <c r="M634" s="639"/>
      <c r="N634" s="2437"/>
      <c r="O634" s="2437"/>
      <c r="P634" s="2437"/>
      <c r="Q634" s="2192"/>
      <c r="R634" s="2437"/>
      <c r="S634" s="2437"/>
      <c r="T634" s="2437"/>
      <c r="U634" s="2437"/>
      <c r="V634" s="2437"/>
      <c r="W634" s="2437"/>
      <c r="X634" s="2437"/>
      <c r="Y634" s="2437"/>
      <c r="Z634" s="2437"/>
      <c r="AA634" s="2437"/>
      <c r="AB634" s="2437"/>
      <c r="AC634" s="2437"/>
      <c r="AD634" s="2437"/>
      <c r="AE634" s="2437"/>
      <c r="AF634" s="2192"/>
      <c r="AG634" s="2438"/>
      <c r="AH634" s="2438"/>
      <c r="AI634" s="2438"/>
      <c r="AJ634" s="2438"/>
      <c r="AK634" s="2438"/>
      <c r="AL634" s="2438"/>
    </row>
    <row r="635" spans="1:38" ht="16.5" customHeight="1">
      <c r="A635" s="552"/>
      <c r="B635" s="743"/>
      <c r="C635" s="2439" t="s">
        <v>610</v>
      </c>
      <c r="D635" s="2440" t="s">
        <v>611</v>
      </c>
      <c r="E635" s="2441">
        <f t="shared" si="75"/>
        <v>30000</v>
      </c>
      <c r="F635" s="523">
        <f t="shared" si="70"/>
        <v>30000</v>
      </c>
      <c r="G635" s="2442"/>
      <c r="H635" s="2442">
        <v>30000</v>
      </c>
      <c r="I635" s="2442"/>
      <c r="J635" s="2442"/>
      <c r="K635" s="2442"/>
      <c r="L635" s="2442"/>
      <c r="M635" s="639"/>
      <c r="N635" s="2443"/>
      <c r="O635" s="2443"/>
      <c r="P635" s="2443"/>
      <c r="Q635" s="2192"/>
      <c r="R635" s="2443"/>
      <c r="S635" s="2443"/>
      <c r="T635" s="2443"/>
      <c r="U635" s="2443"/>
      <c r="V635" s="2443"/>
      <c r="W635" s="2443"/>
      <c r="X635" s="2443"/>
      <c r="Y635" s="2443"/>
      <c r="Z635" s="2443"/>
      <c r="AA635" s="2443"/>
      <c r="AB635" s="2443"/>
      <c r="AC635" s="2443"/>
      <c r="AD635" s="2443"/>
      <c r="AE635" s="2443"/>
      <c r="AF635" s="2192"/>
      <c r="AG635" s="2444"/>
      <c r="AH635" s="2444"/>
      <c r="AI635" s="2444"/>
      <c r="AJ635" s="2444"/>
      <c r="AK635" s="2444"/>
      <c r="AL635" s="2444"/>
    </row>
    <row r="636" spans="1:38" ht="16.5" customHeight="1">
      <c r="A636" s="552"/>
      <c r="B636" s="743"/>
      <c r="C636" s="1119" t="s">
        <v>614</v>
      </c>
      <c r="D636" s="1120" t="s">
        <v>615</v>
      </c>
      <c r="E636" s="2441">
        <f t="shared" si="75"/>
        <v>2000</v>
      </c>
      <c r="F636" s="523">
        <f t="shared" si="70"/>
        <v>2000</v>
      </c>
      <c r="G636" s="2442"/>
      <c r="H636" s="2442">
        <v>2000</v>
      </c>
      <c r="I636" s="2442"/>
      <c r="J636" s="2442"/>
      <c r="K636" s="2442"/>
      <c r="L636" s="2442"/>
      <c r="M636" s="639"/>
      <c r="N636" s="2443"/>
      <c r="O636" s="2443"/>
      <c r="P636" s="2443"/>
      <c r="Q636" s="2192"/>
      <c r="R636" s="2443"/>
      <c r="S636" s="2443"/>
      <c r="T636" s="2443"/>
      <c r="U636" s="2443"/>
      <c r="V636" s="2443"/>
      <c r="W636" s="2443"/>
      <c r="X636" s="2443"/>
      <c r="Y636" s="2443"/>
      <c r="Z636" s="2443"/>
      <c r="AA636" s="2443"/>
      <c r="AB636" s="2443"/>
      <c r="AC636" s="2443"/>
      <c r="AD636" s="2443"/>
      <c r="AE636" s="2443"/>
      <c r="AF636" s="2192"/>
      <c r="AG636" s="2444"/>
      <c r="AH636" s="2444"/>
      <c r="AI636" s="2444"/>
      <c r="AJ636" s="2444"/>
      <c r="AK636" s="2444"/>
      <c r="AL636" s="2444"/>
    </row>
    <row r="637" spans="1:38" ht="16.5" customHeight="1">
      <c r="A637" s="552"/>
      <c r="B637" s="743"/>
      <c r="C637" s="2445" t="s">
        <v>618</v>
      </c>
      <c r="D637" s="2446" t="s">
        <v>619</v>
      </c>
      <c r="E637" s="2447">
        <f t="shared" si="75"/>
        <v>2000</v>
      </c>
      <c r="F637" s="523">
        <f t="shared" si="70"/>
        <v>2000</v>
      </c>
      <c r="G637" s="2448"/>
      <c r="H637" s="2448">
        <v>2000</v>
      </c>
      <c r="I637" s="2448"/>
      <c r="J637" s="2448"/>
      <c r="K637" s="2448"/>
      <c r="L637" s="2448"/>
      <c r="M637" s="639"/>
      <c r="N637" s="2449"/>
      <c r="O637" s="2449"/>
      <c r="P637" s="2449"/>
      <c r="Q637" s="2192"/>
      <c r="R637" s="2449"/>
      <c r="S637" s="2449"/>
      <c r="T637" s="2449"/>
      <c r="U637" s="2449"/>
      <c r="V637" s="2449"/>
      <c r="W637" s="2449"/>
      <c r="X637" s="2449"/>
      <c r="Y637" s="2449"/>
      <c r="Z637" s="2449"/>
      <c r="AA637" s="2449"/>
      <c r="AB637" s="2449"/>
      <c r="AC637" s="2449"/>
      <c r="AD637" s="2449"/>
      <c r="AE637" s="2449"/>
      <c r="AF637" s="2192"/>
      <c r="AG637" s="2450"/>
      <c r="AH637" s="2450"/>
      <c r="AI637" s="2450"/>
      <c r="AJ637" s="2450"/>
      <c r="AK637" s="2450"/>
      <c r="AL637" s="2450"/>
    </row>
    <row r="638" spans="1:38" ht="16.5" customHeight="1">
      <c r="A638" s="552"/>
      <c r="B638" s="743"/>
      <c r="C638" s="2451" t="s">
        <v>634</v>
      </c>
      <c r="D638" s="1114" t="s">
        <v>795</v>
      </c>
      <c r="E638" s="2447">
        <f t="shared" si="75"/>
        <v>2000</v>
      </c>
      <c r="F638" s="523">
        <f t="shared" si="70"/>
        <v>2000</v>
      </c>
      <c r="G638" s="2448"/>
      <c r="H638" s="2448">
        <v>2000</v>
      </c>
      <c r="I638" s="2448"/>
      <c r="J638" s="2448"/>
      <c r="K638" s="2448"/>
      <c r="L638" s="2448"/>
      <c r="M638" s="639"/>
      <c r="N638" s="2449"/>
      <c r="O638" s="2449"/>
      <c r="P638" s="2449"/>
      <c r="Q638" s="2192"/>
      <c r="R638" s="2449"/>
      <c r="S638" s="2449"/>
      <c r="T638" s="2449"/>
      <c r="U638" s="2449"/>
      <c r="V638" s="2449"/>
      <c r="W638" s="2449"/>
      <c r="X638" s="2449"/>
      <c r="Y638" s="2449"/>
      <c r="Z638" s="2449"/>
      <c r="AA638" s="2449"/>
      <c r="AB638" s="2449"/>
      <c r="AC638" s="2449"/>
      <c r="AD638" s="2449"/>
      <c r="AE638" s="2449"/>
      <c r="AF638" s="2192"/>
      <c r="AG638" s="2450"/>
      <c r="AH638" s="2450"/>
      <c r="AI638" s="2450"/>
      <c r="AJ638" s="2450"/>
      <c r="AK638" s="2450"/>
      <c r="AL638" s="2450"/>
    </row>
    <row r="639" spans="1:38" ht="16.5" customHeight="1">
      <c r="A639" s="552"/>
      <c r="B639" s="829"/>
      <c r="C639" s="1695"/>
      <c r="D639" s="1596"/>
      <c r="E639" s="2452"/>
      <c r="F639" s="523">
        <f t="shared" si="70"/>
        <v>0</v>
      </c>
      <c r="G639" s="2448"/>
      <c r="H639" s="2448"/>
      <c r="I639" s="2448"/>
      <c r="J639" s="2448"/>
      <c r="K639" s="2448"/>
      <c r="L639" s="2448"/>
      <c r="M639" s="639"/>
      <c r="N639" s="2449"/>
      <c r="O639" s="2449"/>
      <c r="P639" s="2449"/>
      <c r="Q639" s="2192"/>
      <c r="R639" s="2449"/>
      <c r="S639" s="2449"/>
      <c r="T639" s="2449"/>
      <c r="U639" s="2449"/>
      <c r="V639" s="2449"/>
      <c r="W639" s="2449"/>
      <c r="X639" s="2449"/>
      <c r="Y639" s="2449"/>
      <c r="Z639" s="2449"/>
      <c r="AA639" s="2449"/>
      <c r="AB639" s="2449"/>
      <c r="AC639" s="2449"/>
      <c r="AD639" s="2449"/>
      <c r="AE639" s="2449"/>
      <c r="AF639" s="2192"/>
      <c r="AG639" s="2450"/>
      <c r="AH639" s="2450"/>
      <c r="AI639" s="2450"/>
      <c r="AJ639" s="2450"/>
      <c r="AK639" s="2450"/>
      <c r="AL639" s="2450"/>
    </row>
    <row r="640" spans="1:38" ht="14.25" customHeight="1">
      <c r="A640" s="552"/>
      <c r="B640" s="829"/>
      <c r="C640" s="6659" t="s">
        <v>796</v>
      </c>
      <c r="D640" s="6660"/>
      <c r="E640" s="2453">
        <f>SUM(E641)</f>
        <v>9000</v>
      </c>
      <c r="F640" s="523">
        <f t="shared" si="70"/>
        <v>0</v>
      </c>
      <c r="G640" s="2448"/>
      <c r="H640" s="2448"/>
      <c r="I640" s="2448"/>
      <c r="J640" s="2448"/>
      <c r="K640" s="2448"/>
      <c r="L640" s="2448"/>
      <c r="M640" s="639"/>
      <c r="N640" s="2449"/>
      <c r="O640" s="2449"/>
      <c r="P640" s="2449"/>
      <c r="Q640" s="2192"/>
      <c r="R640" s="2449"/>
      <c r="S640" s="2449"/>
      <c r="T640" s="2449"/>
      <c r="U640" s="2449"/>
      <c r="V640" s="2449"/>
      <c r="W640" s="2449"/>
      <c r="X640" s="2449"/>
      <c r="Y640" s="2449"/>
      <c r="Z640" s="2449"/>
      <c r="AA640" s="2449"/>
      <c r="AB640" s="2449"/>
      <c r="AC640" s="2449"/>
      <c r="AD640" s="2449"/>
      <c r="AE640" s="2449"/>
      <c r="AF640" s="2192"/>
      <c r="AG640" s="2450"/>
      <c r="AH640" s="2450"/>
      <c r="AI640" s="2450"/>
      <c r="AJ640" s="2450"/>
      <c r="AK640" s="2450"/>
      <c r="AL640" s="2450"/>
    </row>
    <row r="641" spans="1:38" ht="18.75" customHeight="1" thickBot="1">
      <c r="A641" s="552"/>
      <c r="B641" s="1259"/>
      <c r="C641" s="2454" t="s">
        <v>773</v>
      </c>
      <c r="D641" s="2455" t="s">
        <v>782</v>
      </c>
      <c r="E641" s="2379">
        <f>F641</f>
        <v>9000</v>
      </c>
      <c r="F641" s="523">
        <f t="shared" si="70"/>
        <v>9000</v>
      </c>
      <c r="G641" s="2448"/>
      <c r="H641" s="2448">
        <v>9000</v>
      </c>
      <c r="I641" s="2448"/>
      <c r="J641" s="2448"/>
      <c r="K641" s="2448"/>
      <c r="L641" s="2448"/>
      <c r="M641" s="639"/>
      <c r="N641" s="2449"/>
      <c r="O641" s="2449"/>
      <c r="P641" s="2449"/>
      <c r="Q641" s="2192"/>
      <c r="R641" s="2449"/>
      <c r="S641" s="2449"/>
      <c r="T641" s="2449"/>
      <c r="U641" s="2449"/>
      <c r="V641" s="2449"/>
      <c r="W641" s="2449"/>
      <c r="X641" s="2449"/>
      <c r="Y641" s="2449"/>
      <c r="Z641" s="2449"/>
      <c r="AA641" s="2449"/>
      <c r="AB641" s="2449"/>
      <c r="AC641" s="2449"/>
      <c r="AD641" s="2449"/>
      <c r="AE641" s="2449"/>
      <c r="AF641" s="2192"/>
      <c r="AG641" s="2450"/>
      <c r="AH641" s="2450"/>
      <c r="AI641" s="2450"/>
      <c r="AJ641" s="2450"/>
      <c r="AK641" s="2450"/>
      <c r="AL641" s="2450"/>
    </row>
    <row r="642" spans="1:38" ht="17.100000000000001" customHeight="1" thickBot="1">
      <c r="A642" s="6661"/>
      <c r="B642" s="2456" t="s">
        <v>797</v>
      </c>
      <c r="C642" s="2457"/>
      <c r="D642" s="2458" t="s">
        <v>30</v>
      </c>
      <c r="E642" s="806">
        <f>SUM(E643,E707)</f>
        <v>13451359</v>
      </c>
      <c r="F642" s="523">
        <f t="shared" si="70"/>
        <v>0</v>
      </c>
      <c r="G642" s="2448"/>
      <c r="H642" s="2448"/>
      <c r="I642" s="2448"/>
      <c r="J642" s="2448"/>
      <c r="K642" s="2448"/>
      <c r="L642" s="2448"/>
      <c r="M642" s="639"/>
      <c r="N642" s="2449"/>
      <c r="O642" s="2449"/>
      <c r="P642" s="2449"/>
      <c r="Q642" s="2192"/>
      <c r="R642" s="2449"/>
      <c r="S642" s="2449"/>
      <c r="T642" s="2449"/>
      <c r="U642" s="2449"/>
      <c r="V642" s="2449"/>
      <c r="W642" s="2449"/>
      <c r="X642" s="2449"/>
      <c r="Y642" s="2449"/>
      <c r="Z642" s="2449"/>
      <c r="AA642" s="2449"/>
      <c r="AB642" s="2449"/>
      <c r="AC642" s="2449"/>
      <c r="AD642" s="2449"/>
      <c r="AE642" s="2449"/>
      <c r="AF642" s="2192"/>
      <c r="AG642" s="2450"/>
      <c r="AH642" s="2450"/>
      <c r="AI642" s="2450"/>
      <c r="AJ642" s="2450"/>
      <c r="AK642" s="2450"/>
      <c r="AL642" s="2450"/>
    </row>
    <row r="643" spans="1:38" ht="17.100000000000001" customHeight="1">
      <c r="A643" s="6661"/>
      <c r="B643" s="2459"/>
      <c r="C643" s="6554" t="s">
        <v>582</v>
      </c>
      <c r="D643" s="6513"/>
      <c r="E643" s="2387">
        <f>SUM(E644,E660,E663)</f>
        <v>12165439</v>
      </c>
      <c r="F643" s="523">
        <f t="shared" si="70"/>
        <v>0</v>
      </c>
      <c r="G643" s="2448"/>
      <c r="H643" s="2448"/>
      <c r="I643" s="2448"/>
      <c r="J643" s="2448"/>
      <c r="K643" s="2448"/>
      <c r="L643" s="2448"/>
      <c r="M643" s="639"/>
      <c r="N643" s="2449"/>
      <c r="O643" s="2449"/>
      <c r="P643" s="2449"/>
      <c r="Q643" s="2192"/>
      <c r="R643" s="2449"/>
      <c r="S643" s="2449"/>
      <c r="T643" s="2449"/>
      <c r="U643" s="2449"/>
      <c r="V643" s="2449"/>
      <c r="W643" s="2449"/>
      <c r="X643" s="2449"/>
      <c r="Y643" s="2449"/>
      <c r="Z643" s="2449"/>
      <c r="AA643" s="2449"/>
      <c r="AB643" s="2449"/>
      <c r="AC643" s="2449"/>
      <c r="AD643" s="2449"/>
      <c r="AE643" s="2449"/>
      <c r="AF643" s="2192"/>
      <c r="AG643" s="2450"/>
      <c r="AH643" s="2450"/>
      <c r="AI643" s="2450"/>
      <c r="AJ643" s="2450"/>
      <c r="AK643" s="2450"/>
      <c r="AL643" s="2450"/>
    </row>
    <row r="644" spans="1:38" ht="17.100000000000001" customHeight="1">
      <c r="A644" s="552"/>
      <c r="B644" s="2460"/>
      <c r="C644" s="6662" t="s">
        <v>583</v>
      </c>
      <c r="D644" s="6663"/>
      <c r="E644" s="2453">
        <f>SUM(E645,E648)</f>
        <v>7728789</v>
      </c>
      <c r="F644" s="523">
        <f t="shared" si="70"/>
        <v>0</v>
      </c>
      <c r="G644" s="2448"/>
      <c r="H644" s="2448"/>
      <c r="I644" s="2448"/>
      <c r="J644" s="2448"/>
      <c r="K644" s="2448"/>
      <c r="L644" s="2448"/>
      <c r="M644" s="639"/>
      <c r="N644" s="2449"/>
      <c r="O644" s="2449"/>
      <c r="P644" s="2449"/>
      <c r="Q644" s="2192"/>
      <c r="R644" s="2449"/>
      <c r="S644" s="2449"/>
      <c r="T644" s="2449"/>
      <c r="U644" s="2449"/>
      <c r="V644" s="2449"/>
      <c r="W644" s="2449"/>
      <c r="X644" s="2449"/>
      <c r="Y644" s="2449"/>
      <c r="Z644" s="2449"/>
      <c r="AA644" s="2449"/>
      <c r="AB644" s="2449"/>
      <c r="AC644" s="2449"/>
      <c r="AD644" s="2449"/>
      <c r="AE644" s="2449"/>
      <c r="AF644" s="2192"/>
      <c r="AG644" s="2450"/>
      <c r="AH644" s="2450"/>
      <c r="AI644" s="2450"/>
      <c r="AJ644" s="2450"/>
      <c r="AK644" s="2450"/>
      <c r="AL644" s="2450"/>
    </row>
    <row r="645" spans="1:38" ht="17.100000000000001" customHeight="1">
      <c r="A645" s="552"/>
      <c r="B645" s="2460"/>
      <c r="C645" s="6664" t="s">
        <v>584</v>
      </c>
      <c r="D645" s="6665"/>
      <c r="E645" s="2426">
        <f>SUM(E646:E646)</f>
        <v>105000</v>
      </c>
      <c r="F645" s="523">
        <f t="shared" si="70"/>
        <v>0</v>
      </c>
      <c r="G645" s="2448"/>
      <c r="H645" s="2448"/>
      <c r="I645" s="2448"/>
      <c r="J645" s="2448"/>
      <c r="K645" s="2448"/>
      <c r="L645" s="2448"/>
      <c r="M645" s="639"/>
      <c r="N645" s="2449"/>
      <c r="O645" s="2449"/>
      <c r="P645" s="2449"/>
      <c r="Q645" s="2192"/>
      <c r="R645" s="2449"/>
      <c r="S645" s="2449"/>
      <c r="T645" s="2449"/>
      <c r="U645" s="2449"/>
      <c r="V645" s="2449"/>
      <c r="W645" s="2449"/>
      <c r="X645" s="2449"/>
      <c r="Y645" s="2449"/>
      <c r="Z645" s="2449"/>
      <c r="AA645" s="2449"/>
      <c r="AB645" s="2449"/>
      <c r="AC645" s="2449"/>
      <c r="AD645" s="2449"/>
      <c r="AE645" s="2449"/>
      <c r="AF645" s="2192"/>
      <c r="AG645" s="2450"/>
      <c r="AH645" s="2450"/>
      <c r="AI645" s="2450"/>
      <c r="AJ645" s="2450"/>
      <c r="AK645" s="2450"/>
      <c r="AL645" s="2450"/>
    </row>
    <row r="646" spans="1:38" ht="17.100000000000001" customHeight="1">
      <c r="A646" s="552"/>
      <c r="B646" s="2460"/>
      <c r="C646" s="2461" t="s">
        <v>593</v>
      </c>
      <c r="D646" s="2462" t="s">
        <v>594</v>
      </c>
      <c r="E646" s="2463">
        <f t="shared" ref="E646" si="76">F646</f>
        <v>105000</v>
      </c>
      <c r="F646" s="523">
        <f t="shared" si="70"/>
        <v>105000</v>
      </c>
      <c r="G646" s="2464"/>
      <c r="H646" s="2464"/>
      <c r="I646" s="2464"/>
      <c r="J646" s="2464">
        <v>105000</v>
      </c>
      <c r="K646" s="2464"/>
      <c r="L646" s="2464"/>
      <c r="M646" s="639"/>
      <c r="N646" s="2465"/>
      <c r="O646" s="2465"/>
      <c r="P646" s="2465"/>
      <c r="Q646" s="2192"/>
      <c r="R646" s="2465"/>
      <c r="S646" s="2465"/>
      <c r="T646" s="2465"/>
      <c r="U646" s="2465"/>
      <c r="V646" s="2465"/>
      <c r="W646" s="2465"/>
      <c r="X646" s="2465"/>
      <c r="Y646" s="2465"/>
      <c r="Z646" s="2465"/>
      <c r="AA646" s="2465"/>
      <c r="AB646" s="2465"/>
      <c r="AC646" s="2465"/>
      <c r="AD646" s="2465"/>
      <c r="AE646" s="2465"/>
      <c r="AF646" s="2192"/>
      <c r="AG646" s="2466"/>
      <c r="AH646" s="2466"/>
      <c r="AI646" s="2466"/>
      <c r="AJ646" s="2466"/>
      <c r="AK646" s="2466"/>
      <c r="AL646" s="2466"/>
    </row>
    <row r="647" spans="1:38" ht="17.100000000000001" customHeight="1">
      <c r="A647" s="571"/>
      <c r="B647" s="2467"/>
      <c r="C647" s="1778"/>
      <c r="D647" s="2468"/>
      <c r="E647" s="2463"/>
      <c r="F647" s="523">
        <f t="shared" si="70"/>
        <v>0</v>
      </c>
      <c r="G647" s="2464"/>
      <c r="H647" s="2464"/>
      <c r="I647" s="2464"/>
      <c r="J647" s="2464"/>
      <c r="K647" s="2464"/>
      <c r="L647" s="2464"/>
      <c r="M647" s="639"/>
      <c r="N647" s="2465"/>
      <c r="O647" s="2465"/>
      <c r="P647" s="2465"/>
      <c r="Q647" s="2192"/>
      <c r="R647" s="2465"/>
      <c r="S647" s="2465"/>
      <c r="T647" s="2465"/>
      <c r="U647" s="2465"/>
      <c r="V647" s="2465"/>
      <c r="W647" s="2465"/>
      <c r="X647" s="2465"/>
      <c r="Y647" s="2465"/>
      <c r="Z647" s="2465"/>
      <c r="AA647" s="2465"/>
      <c r="AB647" s="2465"/>
      <c r="AC647" s="2465"/>
      <c r="AD647" s="2465"/>
      <c r="AE647" s="2465"/>
      <c r="AF647" s="2192"/>
      <c r="AG647" s="2466"/>
      <c r="AH647" s="2466"/>
      <c r="AI647" s="2466"/>
      <c r="AJ647" s="2466"/>
      <c r="AK647" s="2466"/>
      <c r="AL647" s="2466"/>
    </row>
    <row r="648" spans="1:38" ht="17.100000000000001" customHeight="1">
      <c r="A648" s="552"/>
      <c r="B648" s="2460"/>
      <c r="C648" s="6666" t="s">
        <v>597</v>
      </c>
      <c r="D648" s="6667"/>
      <c r="E648" s="2426">
        <f>SUM(E649:E658)</f>
        <v>7623789</v>
      </c>
      <c r="F648" s="523">
        <f t="shared" si="70"/>
        <v>0</v>
      </c>
      <c r="G648" s="2464"/>
      <c r="H648" s="2464"/>
      <c r="I648" s="2464"/>
      <c r="J648" s="2464"/>
      <c r="K648" s="2464"/>
      <c r="L648" s="2464"/>
      <c r="M648" s="639"/>
      <c r="N648" s="2465"/>
      <c r="O648" s="2465"/>
      <c r="P648" s="2465"/>
      <c r="Q648" s="2192"/>
      <c r="R648" s="2465"/>
      <c r="S648" s="2465"/>
      <c r="T648" s="2465"/>
      <c r="U648" s="2465"/>
      <c r="V648" s="2465"/>
      <c r="W648" s="2465"/>
      <c r="X648" s="2465"/>
      <c r="Y648" s="2465"/>
      <c r="Z648" s="2465"/>
      <c r="AA648" s="2465"/>
      <c r="AB648" s="2465"/>
      <c r="AC648" s="2465"/>
      <c r="AD648" s="2465"/>
      <c r="AE648" s="2465"/>
      <c r="AF648" s="2192"/>
      <c r="AG648" s="2466"/>
      <c r="AH648" s="2466"/>
      <c r="AI648" s="2466"/>
      <c r="AJ648" s="2466"/>
      <c r="AK648" s="2466"/>
      <c r="AL648" s="2466"/>
    </row>
    <row r="649" spans="1:38" ht="17.100000000000001" customHeight="1">
      <c r="A649" s="552"/>
      <c r="B649" s="2460"/>
      <c r="C649" s="2469" t="s">
        <v>684</v>
      </c>
      <c r="D649" s="2470" t="s">
        <v>658</v>
      </c>
      <c r="E649" s="2453">
        <f>F649</f>
        <v>20000</v>
      </c>
      <c r="F649" s="523">
        <f t="shared" si="70"/>
        <v>20000</v>
      </c>
      <c r="G649" s="2464"/>
      <c r="H649" s="2464"/>
      <c r="I649" s="2464"/>
      <c r="J649" s="2464">
        <v>20000</v>
      </c>
      <c r="K649" s="2464"/>
      <c r="L649" s="2464"/>
      <c r="M649" s="639"/>
      <c r="N649" s="2465"/>
      <c r="O649" s="2465"/>
      <c r="P649" s="2465"/>
      <c r="Q649" s="2192"/>
      <c r="R649" s="2465"/>
      <c r="S649" s="2465"/>
      <c r="T649" s="2465"/>
      <c r="U649" s="2465"/>
      <c r="V649" s="2465"/>
      <c r="W649" s="2465"/>
      <c r="X649" s="2465"/>
      <c r="Y649" s="2465"/>
      <c r="Z649" s="2465"/>
      <c r="AA649" s="2465"/>
      <c r="AB649" s="2465"/>
      <c r="AC649" s="2465"/>
      <c r="AD649" s="2465"/>
      <c r="AE649" s="2465"/>
      <c r="AF649" s="2192"/>
      <c r="AG649" s="2466"/>
      <c r="AH649" s="2466"/>
      <c r="AI649" s="2466"/>
      <c r="AJ649" s="2466"/>
      <c r="AK649" s="2466"/>
      <c r="AL649" s="2466"/>
    </row>
    <row r="650" spans="1:38" ht="17.100000000000001" customHeight="1">
      <c r="A650" s="552"/>
      <c r="B650" s="2460"/>
      <c r="C650" s="2471" t="s">
        <v>600</v>
      </c>
      <c r="D650" s="2472" t="s">
        <v>601</v>
      </c>
      <c r="E650" s="2453">
        <f t="shared" ref="E650:E658" si="77">F650</f>
        <v>60000</v>
      </c>
      <c r="F650" s="523">
        <f t="shared" ref="F650:F713" si="78">SUM(G650:AJ650)</f>
        <v>60000</v>
      </c>
      <c r="G650" s="2464"/>
      <c r="H650" s="2464"/>
      <c r="I650" s="2464"/>
      <c r="J650" s="2464">
        <v>60000</v>
      </c>
      <c r="K650" s="2464"/>
      <c r="L650" s="2464"/>
      <c r="M650" s="639"/>
      <c r="N650" s="2465"/>
      <c r="O650" s="2465"/>
      <c r="P650" s="2465"/>
      <c r="Q650" s="2192"/>
      <c r="R650" s="2465"/>
      <c r="S650" s="2465"/>
      <c r="T650" s="2465"/>
      <c r="U650" s="2465"/>
      <c r="V650" s="2465"/>
      <c r="W650" s="2465"/>
      <c r="X650" s="2465"/>
      <c r="Y650" s="2465"/>
      <c r="Z650" s="2465"/>
      <c r="AA650" s="2465"/>
      <c r="AB650" s="2465"/>
      <c r="AC650" s="2465"/>
      <c r="AD650" s="2465"/>
      <c r="AE650" s="2465"/>
      <c r="AF650" s="2192"/>
      <c r="AG650" s="2466"/>
      <c r="AH650" s="2466"/>
      <c r="AI650" s="2466"/>
      <c r="AJ650" s="2466"/>
      <c r="AK650" s="2466"/>
      <c r="AL650" s="2466"/>
    </row>
    <row r="651" spans="1:38" ht="17.100000000000001" customHeight="1">
      <c r="A651" s="552"/>
      <c r="B651" s="2460"/>
      <c r="C651" s="2471" t="s">
        <v>610</v>
      </c>
      <c r="D651" s="2472" t="s">
        <v>611</v>
      </c>
      <c r="E651" s="2453">
        <f t="shared" si="77"/>
        <v>6248128</v>
      </c>
      <c r="F651" s="523">
        <f t="shared" si="78"/>
        <v>6248128</v>
      </c>
      <c r="G651" s="2464"/>
      <c r="H651" s="2464">
        <v>76000</v>
      </c>
      <c r="I651" s="2464"/>
      <c r="J651" s="2464">
        <v>4283058</v>
      </c>
      <c r="K651" s="2464"/>
      <c r="L651" s="2464"/>
      <c r="M651" s="639">
        <v>1888000</v>
      </c>
      <c r="N651" s="2465"/>
      <c r="O651" s="2465">
        <v>1070</v>
      </c>
      <c r="P651" s="2465"/>
      <c r="Q651" s="2192"/>
      <c r="R651" s="2465"/>
      <c r="S651" s="2465"/>
      <c r="T651" s="2465"/>
      <c r="U651" s="2465"/>
      <c r="V651" s="2465"/>
      <c r="W651" s="2465"/>
      <c r="X651" s="2465"/>
      <c r="Y651" s="2465"/>
      <c r="Z651" s="2465"/>
      <c r="AA651" s="2465"/>
      <c r="AB651" s="2465"/>
      <c r="AC651" s="2465"/>
      <c r="AD651" s="2465"/>
      <c r="AE651" s="2465"/>
      <c r="AF651" s="2192"/>
      <c r="AG651" s="2466"/>
      <c r="AH651" s="2466"/>
      <c r="AI651" s="2466"/>
      <c r="AJ651" s="2466"/>
      <c r="AK651" s="2466"/>
      <c r="AL651" s="2466"/>
    </row>
    <row r="652" spans="1:38" ht="17.100000000000001" customHeight="1">
      <c r="A652" s="552"/>
      <c r="B652" s="2467"/>
      <c r="C652" s="2473" t="s">
        <v>777</v>
      </c>
      <c r="D652" s="2474" t="s">
        <v>778</v>
      </c>
      <c r="E652" s="2453">
        <f t="shared" si="77"/>
        <v>21000</v>
      </c>
      <c r="F652" s="523">
        <f t="shared" si="78"/>
        <v>21000</v>
      </c>
      <c r="G652" s="2464"/>
      <c r="H652" s="2464">
        <v>5000</v>
      </c>
      <c r="I652" s="2464"/>
      <c r="J652" s="2464"/>
      <c r="K652" s="2464"/>
      <c r="L652" s="2464"/>
      <c r="M652" s="2475">
        <v>16000</v>
      </c>
      <c r="N652" s="2465"/>
      <c r="O652" s="2465"/>
      <c r="P652" s="2465"/>
      <c r="Q652" s="2476"/>
      <c r="R652" s="2465"/>
      <c r="S652" s="2465"/>
      <c r="T652" s="2465"/>
      <c r="U652" s="2465"/>
      <c r="V652" s="2465"/>
      <c r="W652" s="2465"/>
      <c r="X652" s="2465"/>
      <c r="Y652" s="2465"/>
      <c r="Z652" s="2465"/>
      <c r="AA652" s="2465"/>
      <c r="AB652" s="2465"/>
      <c r="AC652" s="2465"/>
      <c r="AD652" s="2465"/>
      <c r="AE652" s="2465"/>
      <c r="AF652" s="2476"/>
      <c r="AG652" s="2466"/>
      <c r="AH652" s="2466"/>
      <c r="AI652" s="2466"/>
      <c r="AJ652" s="2466"/>
      <c r="AK652" s="2466"/>
      <c r="AL652" s="2466"/>
    </row>
    <row r="653" spans="1:38" ht="17.100000000000001" customHeight="1">
      <c r="A653" s="552"/>
      <c r="B653" s="2460"/>
      <c r="C653" s="2396" t="s">
        <v>614</v>
      </c>
      <c r="D653" s="2367" t="s">
        <v>615</v>
      </c>
      <c r="E653" s="2453">
        <f t="shared" si="77"/>
        <v>610913</v>
      </c>
      <c r="F653" s="523">
        <f t="shared" si="78"/>
        <v>610913</v>
      </c>
      <c r="G653" s="2464"/>
      <c r="H653" s="2464"/>
      <c r="I653" s="2464"/>
      <c r="J653" s="2464">
        <v>580000</v>
      </c>
      <c r="K653" s="2464"/>
      <c r="L653" s="2464"/>
      <c r="M653" s="2475">
        <v>10000</v>
      </c>
      <c r="N653" s="2465"/>
      <c r="O653" s="2465"/>
      <c r="P653" s="2465"/>
      <c r="Q653" s="2476"/>
      <c r="R653" s="2465"/>
      <c r="S653" s="2465"/>
      <c r="T653" s="2465"/>
      <c r="U653" s="2465"/>
      <c r="V653" s="2465"/>
      <c r="W653" s="2465"/>
      <c r="X653" s="2465"/>
      <c r="Y653" s="2465"/>
      <c r="Z653" s="2465"/>
      <c r="AA653" s="2465"/>
      <c r="AB653" s="2465"/>
      <c r="AC653" s="2465"/>
      <c r="AD653" s="2465"/>
      <c r="AE653" s="2465"/>
      <c r="AF653" s="2476">
        <v>20913</v>
      </c>
      <c r="AG653" s="2466"/>
      <c r="AH653" s="2466"/>
      <c r="AI653" s="2466"/>
      <c r="AJ653" s="2466"/>
      <c r="AK653" s="2466"/>
      <c r="AL653" s="2466"/>
    </row>
    <row r="654" spans="1:38" ht="17.100000000000001" customHeight="1">
      <c r="A654" s="552"/>
      <c r="B654" s="2460"/>
      <c r="C654" s="2477" t="s">
        <v>618</v>
      </c>
      <c r="D654" s="2478" t="s">
        <v>619</v>
      </c>
      <c r="E654" s="2453">
        <f t="shared" si="77"/>
        <v>3000</v>
      </c>
      <c r="F654" s="523">
        <f t="shared" si="78"/>
        <v>3000</v>
      </c>
      <c r="G654" s="2464"/>
      <c r="H654" s="2464"/>
      <c r="I654" s="2464"/>
      <c r="J654" s="2464"/>
      <c r="K654" s="2464"/>
      <c r="L654" s="2464"/>
      <c r="M654" s="2479">
        <v>3000</v>
      </c>
      <c r="N654" s="2465"/>
      <c r="O654" s="2465"/>
      <c r="P654" s="2465"/>
      <c r="Q654" s="2480"/>
      <c r="R654" s="2465"/>
      <c r="S654" s="2465"/>
      <c r="T654" s="2465"/>
      <c r="U654" s="2465"/>
      <c r="V654" s="2465"/>
      <c r="W654" s="2465"/>
      <c r="X654" s="2465"/>
      <c r="Y654" s="2465"/>
      <c r="Z654" s="2465"/>
      <c r="AA654" s="2465"/>
      <c r="AB654" s="2465"/>
      <c r="AC654" s="2465"/>
      <c r="AD654" s="2465"/>
      <c r="AE654" s="2465"/>
      <c r="AF654" s="2480"/>
      <c r="AG654" s="2466"/>
      <c r="AH654" s="2466"/>
      <c r="AI654" s="2466"/>
      <c r="AJ654" s="2466"/>
      <c r="AK654" s="2466"/>
      <c r="AL654" s="2466"/>
    </row>
    <row r="655" spans="1:38" ht="17.100000000000001" customHeight="1">
      <c r="A655" s="552"/>
      <c r="B655" s="2467"/>
      <c r="C655" s="2481" t="s">
        <v>620</v>
      </c>
      <c r="D655" s="2482" t="s">
        <v>621</v>
      </c>
      <c r="E655" s="2453">
        <f t="shared" si="77"/>
        <v>33000</v>
      </c>
      <c r="F655" s="523">
        <f t="shared" si="78"/>
        <v>33000</v>
      </c>
      <c r="G655" s="2464"/>
      <c r="H655" s="2464"/>
      <c r="I655" s="2464"/>
      <c r="J655" s="2464">
        <v>25000</v>
      </c>
      <c r="K655" s="2464"/>
      <c r="L655" s="2464"/>
      <c r="M655" s="2479">
        <v>8000</v>
      </c>
      <c r="N655" s="2465"/>
      <c r="O655" s="2465"/>
      <c r="P655" s="2465"/>
      <c r="Q655" s="2480"/>
      <c r="R655" s="2465"/>
      <c r="S655" s="2465"/>
      <c r="T655" s="2465"/>
      <c r="U655" s="2465"/>
      <c r="V655" s="2465"/>
      <c r="W655" s="2465"/>
      <c r="X655" s="2465"/>
      <c r="Y655" s="2465"/>
      <c r="Z655" s="2465"/>
      <c r="AA655" s="2465"/>
      <c r="AB655" s="2465"/>
      <c r="AC655" s="2465"/>
      <c r="AD655" s="2465"/>
      <c r="AE655" s="2465"/>
      <c r="AF655" s="2480"/>
      <c r="AG655" s="2466"/>
      <c r="AH655" s="2466"/>
      <c r="AI655" s="2466"/>
      <c r="AJ655" s="2466"/>
      <c r="AK655" s="2466"/>
      <c r="AL655" s="2466"/>
    </row>
    <row r="656" spans="1:38" ht="17.100000000000001" customHeight="1">
      <c r="A656" s="571"/>
      <c r="B656" s="2467"/>
      <c r="C656" s="2396" t="s">
        <v>622</v>
      </c>
      <c r="D656" s="2367" t="s">
        <v>623</v>
      </c>
      <c r="E656" s="2453">
        <f t="shared" si="77"/>
        <v>556678</v>
      </c>
      <c r="F656" s="523">
        <f t="shared" si="78"/>
        <v>556678</v>
      </c>
      <c r="G656" s="2465">
        <v>301878</v>
      </c>
      <c r="H656" s="2464"/>
      <c r="I656" s="2464"/>
      <c r="J656" s="2464"/>
      <c r="K656" s="2464"/>
      <c r="L656" s="2464"/>
      <c r="M656" s="2479">
        <v>254800</v>
      </c>
      <c r="N656" s="2465"/>
      <c r="O656" s="2465"/>
      <c r="P656" s="2465"/>
      <c r="Q656" s="2480"/>
      <c r="R656" s="2465"/>
      <c r="S656" s="2465"/>
      <c r="T656" s="2465"/>
      <c r="U656" s="2465"/>
      <c r="V656" s="2465"/>
      <c r="W656" s="2465"/>
      <c r="X656" s="2465"/>
      <c r="Y656" s="2465"/>
      <c r="Z656" s="2465"/>
      <c r="AA656" s="2465"/>
      <c r="AB656" s="2465"/>
      <c r="AC656" s="2465"/>
      <c r="AD656" s="2465"/>
      <c r="AE656" s="2465"/>
      <c r="AF656" s="2480"/>
      <c r="AG656" s="2466"/>
      <c r="AH656" s="2466"/>
      <c r="AI656" s="2466"/>
      <c r="AJ656" s="2466"/>
      <c r="AK656" s="2466"/>
      <c r="AL656" s="2466"/>
    </row>
    <row r="657" spans="1:38" ht="17.100000000000001" customHeight="1">
      <c r="A657" s="552"/>
      <c r="B657" s="2460"/>
      <c r="C657" s="2477" t="s">
        <v>798</v>
      </c>
      <c r="D657" s="2478" t="s">
        <v>799</v>
      </c>
      <c r="E657" s="2453">
        <f t="shared" si="77"/>
        <v>70000</v>
      </c>
      <c r="F657" s="523">
        <f t="shared" si="78"/>
        <v>70000</v>
      </c>
      <c r="G657" s="2464"/>
      <c r="H657" s="2464">
        <v>20000</v>
      </c>
      <c r="I657" s="2464"/>
      <c r="J657" s="2464"/>
      <c r="K657" s="2464"/>
      <c r="L657" s="2464"/>
      <c r="M657" s="2479">
        <v>50000</v>
      </c>
      <c r="N657" s="2465"/>
      <c r="O657" s="2465"/>
      <c r="P657" s="2465"/>
      <c r="Q657" s="2480"/>
      <c r="R657" s="2465"/>
      <c r="S657" s="2465"/>
      <c r="T657" s="2465"/>
      <c r="U657" s="2465"/>
      <c r="V657" s="2465"/>
      <c r="W657" s="2465"/>
      <c r="X657" s="2465"/>
      <c r="Y657" s="2465"/>
      <c r="Z657" s="2465"/>
      <c r="AA657" s="2465"/>
      <c r="AB657" s="2465"/>
      <c r="AC657" s="2465"/>
      <c r="AD657" s="2465"/>
      <c r="AE657" s="2465"/>
      <c r="AF657" s="2480"/>
      <c r="AG657" s="2466"/>
      <c r="AH657" s="2466"/>
      <c r="AI657" s="2466"/>
      <c r="AJ657" s="2466"/>
      <c r="AK657" s="2466"/>
      <c r="AL657" s="2466"/>
    </row>
    <row r="658" spans="1:38" ht="15.75" customHeight="1">
      <c r="A658" s="552"/>
      <c r="B658" s="2460"/>
      <c r="C658" s="2477" t="s">
        <v>632</v>
      </c>
      <c r="D658" s="2478" t="s">
        <v>687</v>
      </c>
      <c r="E658" s="2453">
        <f t="shared" si="77"/>
        <v>1070</v>
      </c>
      <c r="F658" s="523">
        <f t="shared" si="78"/>
        <v>1070</v>
      </c>
      <c r="G658" s="2464"/>
      <c r="H658" s="2464"/>
      <c r="I658" s="2464"/>
      <c r="J658" s="2464"/>
      <c r="K658" s="2464"/>
      <c r="L658" s="2464"/>
      <c r="M658" s="2479"/>
      <c r="N658" s="2465"/>
      <c r="O658" s="2465">
        <v>1070</v>
      </c>
      <c r="P658" s="2465"/>
      <c r="Q658" s="2480"/>
      <c r="R658" s="2465"/>
      <c r="S658" s="2465"/>
      <c r="T658" s="2465"/>
      <c r="U658" s="2465"/>
      <c r="V658" s="2465"/>
      <c r="W658" s="2465"/>
      <c r="X658" s="2465"/>
      <c r="Y658" s="2465"/>
      <c r="Z658" s="2465"/>
      <c r="AA658" s="2465"/>
      <c r="AB658" s="2465"/>
      <c r="AC658" s="2465"/>
      <c r="AD658" s="2465"/>
      <c r="AE658" s="2465"/>
      <c r="AF658" s="2480"/>
      <c r="AG658" s="2466"/>
      <c r="AH658" s="2466"/>
      <c r="AI658" s="2466"/>
      <c r="AJ658" s="2466"/>
      <c r="AK658" s="2466"/>
      <c r="AL658" s="2466"/>
    </row>
    <row r="659" spans="1:38" ht="17.100000000000001" customHeight="1">
      <c r="A659" s="552"/>
      <c r="B659" s="2460"/>
      <c r="C659" s="2483"/>
      <c r="D659" s="2484"/>
      <c r="E659" s="2485"/>
      <c r="F659" s="523">
        <f t="shared" si="78"/>
        <v>0</v>
      </c>
      <c r="G659" s="2486"/>
      <c r="H659" s="2486"/>
      <c r="I659" s="2486"/>
      <c r="J659" s="2486"/>
      <c r="K659" s="2486"/>
      <c r="L659" s="2486"/>
      <c r="M659" s="2475"/>
      <c r="N659" s="2487"/>
      <c r="O659" s="2487"/>
      <c r="P659" s="2487"/>
      <c r="Q659" s="2476"/>
      <c r="R659" s="2487"/>
      <c r="S659" s="2487"/>
      <c r="T659" s="2487"/>
      <c r="U659" s="2487"/>
      <c r="V659" s="2487"/>
      <c r="W659" s="2487"/>
      <c r="X659" s="2487"/>
      <c r="Y659" s="2487"/>
      <c r="Z659" s="2487"/>
      <c r="AA659" s="2487"/>
      <c r="AB659" s="2487"/>
      <c r="AC659" s="2487"/>
      <c r="AD659" s="2487"/>
      <c r="AE659" s="2487"/>
      <c r="AF659" s="2476"/>
      <c r="AG659" s="2488"/>
      <c r="AH659" s="2488"/>
      <c r="AI659" s="2488"/>
      <c r="AJ659" s="2488"/>
      <c r="AK659" s="2488"/>
      <c r="AL659" s="2488"/>
    </row>
    <row r="660" spans="1:38" ht="17.100000000000001" customHeight="1">
      <c r="A660" s="552"/>
      <c r="B660" s="2460"/>
      <c r="C660" s="6688" t="s">
        <v>796</v>
      </c>
      <c r="D660" s="6689"/>
      <c r="E660" s="2489">
        <f>SUM(E661)</f>
        <v>5000</v>
      </c>
      <c r="F660" s="523">
        <f t="shared" si="78"/>
        <v>0</v>
      </c>
      <c r="G660" s="2490"/>
      <c r="H660" s="2490"/>
      <c r="I660" s="2490"/>
      <c r="J660" s="2490"/>
      <c r="K660" s="2490"/>
      <c r="L660" s="2490"/>
      <c r="M660" s="639"/>
      <c r="N660" s="2491"/>
      <c r="O660" s="2491"/>
      <c r="P660" s="2491"/>
      <c r="Q660" s="2192"/>
      <c r="R660" s="2491"/>
      <c r="S660" s="2491"/>
      <c r="T660" s="2491"/>
      <c r="U660" s="2491"/>
      <c r="V660" s="2491"/>
      <c r="W660" s="2491"/>
      <c r="X660" s="2491"/>
      <c r="Y660" s="2491"/>
      <c r="Z660" s="2491"/>
      <c r="AA660" s="2491"/>
      <c r="AB660" s="2491"/>
      <c r="AC660" s="2491"/>
      <c r="AD660" s="2491"/>
      <c r="AE660" s="2491"/>
      <c r="AF660" s="2192"/>
      <c r="AG660" s="2492"/>
      <c r="AH660" s="2492"/>
      <c r="AI660" s="2492"/>
      <c r="AJ660" s="2492"/>
      <c r="AK660" s="2492"/>
      <c r="AL660" s="2492"/>
    </row>
    <row r="661" spans="1:38" ht="17.100000000000001" customHeight="1">
      <c r="A661" s="552"/>
      <c r="B661" s="2460"/>
      <c r="C661" s="2493" t="s">
        <v>773</v>
      </c>
      <c r="D661" s="2494" t="s">
        <v>782</v>
      </c>
      <c r="E661" s="2495">
        <f>F661</f>
        <v>5000</v>
      </c>
      <c r="F661" s="523">
        <f t="shared" si="78"/>
        <v>5000</v>
      </c>
      <c r="G661" s="2496"/>
      <c r="H661" s="2496">
        <v>5000</v>
      </c>
      <c r="I661" s="2496"/>
      <c r="J661" s="2496"/>
      <c r="K661" s="2496"/>
      <c r="L661" s="2496"/>
      <c r="M661" s="639"/>
      <c r="N661" s="2497"/>
      <c r="O661" s="2497"/>
      <c r="P661" s="2497"/>
      <c r="Q661" s="2192"/>
      <c r="R661" s="2497"/>
      <c r="S661" s="2497"/>
      <c r="T661" s="2497"/>
      <c r="U661" s="2497"/>
      <c r="V661" s="2497"/>
      <c r="W661" s="2497"/>
      <c r="X661" s="2497"/>
      <c r="Y661" s="2497"/>
      <c r="Z661" s="2497"/>
      <c r="AA661" s="2497"/>
      <c r="AB661" s="2497"/>
      <c r="AC661" s="2497"/>
      <c r="AD661" s="2497"/>
      <c r="AE661" s="2497"/>
      <c r="AF661" s="2192"/>
      <c r="AG661" s="2498"/>
      <c r="AH661" s="2498"/>
      <c r="AI661" s="2498"/>
      <c r="AJ661" s="2498"/>
      <c r="AK661" s="2498"/>
      <c r="AL661" s="2498"/>
    </row>
    <row r="662" spans="1:38" ht="17.100000000000001" customHeight="1">
      <c r="A662" s="552"/>
      <c r="B662" s="2467"/>
      <c r="C662" s="6690"/>
      <c r="D662" s="6691"/>
      <c r="E662" s="2499"/>
      <c r="F662" s="523">
        <f t="shared" si="78"/>
        <v>0</v>
      </c>
      <c r="G662" s="2500"/>
      <c r="H662" s="2500"/>
      <c r="I662" s="2500"/>
      <c r="J662" s="2500"/>
      <c r="K662" s="2500"/>
      <c r="L662" s="2500"/>
      <c r="M662" s="639"/>
      <c r="N662" s="2501"/>
      <c r="O662" s="2501"/>
      <c r="P662" s="2501"/>
      <c r="Q662" s="2192"/>
      <c r="R662" s="2501"/>
      <c r="S662" s="2501"/>
      <c r="T662" s="2501"/>
      <c r="U662" s="2501"/>
      <c r="V662" s="2501"/>
      <c r="W662" s="2501"/>
      <c r="X662" s="2501"/>
      <c r="Y662" s="2501"/>
      <c r="Z662" s="2501"/>
      <c r="AA662" s="2501"/>
      <c r="AB662" s="2501"/>
      <c r="AC662" s="2501"/>
      <c r="AD662" s="2501"/>
      <c r="AE662" s="2501"/>
      <c r="AF662" s="2192"/>
      <c r="AG662" s="2502"/>
      <c r="AH662" s="2502"/>
      <c r="AI662" s="2502"/>
      <c r="AJ662" s="2502"/>
      <c r="AK662" s="2502"/>
      <c r="AL662" s="2502"/>
    </row>
    <row r="663" spans="1:38" ht="17.100000000000001" customHeight="1">
      <c r="A663" s="571"/>
      <c r="B663" s="2460"/>
      <c r="C663" s="6692" t="s">
        <v>646</v>
      </c>
      <c r="D663" s="6652"/>
      <c r="E663" s="2453">
        <f>SUM(E664:E705)</f>
        <v>4431650</v>
      </c>
      <c r="F663" s="523">
        <f t="shared" si="78"/>
        <v>0</v>
      </c>
      <c r="G663" s="2500"/>
      <c r="H663" s="2500"/>
      <c r="I663" s="2500"/>
      <c r="J663" s="2500"/>
      <c r="K663" s="2500"/>
      <c r="L663" s="2500"/>
      <c r="M663" s="639"/>
      <c r="N663" s="2501"/>
      <c r="O663" s="2501"/>
      <c r="P663" s="2501"/>
      <c r="Q663" s="2192"/>
      <c r="R663" s="2501"/>
      <c r="S663" s="2501"/>
      <c r="T663" s="2501"/>
      <c r="U663" s="2501"/>
      <c r="V663" s="2501"/>
      <c r="W663" s="2501"/>
      <c r="X663" s="2501"/>
      <c r="Y663" s="2501"/>
      <c r="Z663" s="2501"/>
      <c r="AA663" s="2501"/>
      <c r="AB663" s="2501"/>
      <c r="AC663" s="2501"/>
      <c r="AD663" s="2501"/>
      <c r="AE663" s="2501"/>
      <c r="AF663" s="2192"/>
      <c r="AG663" s="2502"/>
      <c r="AH663" s="2502"/>
      <c r="AI663" s="2502"/>
      <c r="AJ663" s="2502"/>
      <c r="AK663" s="2502"/>
      <c r="AL663" s="2502"/>
    </row>
    <row r="664" spans="1:38" ht="65.25" customHeight="1">
      <c r="A664" s="552"/>
      <c r="B664" s="2460"/>
      <c r="C664" s="2503" t="s">
        <v>749</v>
      </c>
      <c r="D664" s="2504" t="s">
        <v>800</v>
      </c>
      <c r="E664" s="2505">
        <f t="shared" ref="E664:E705" si="79">F664</f>
        <v>142442</v>
      </c>
      <c r="F664" s="523">
        <f t="shared" si="78"/>
        <v>142442</v>
      </c>
      <c r="G664" s="2500"/>
      <c r="H664" s="2500"/>
      <c r="I664" s="2500"/>
      <c r="J664" s="2500"/>
      <c r="K664" s="2500"/>
      <c r="L664" s="2500"/>
      <c r="M664" s="639">
        <v>142442</v>
      </c>
      <c r="N664" s="2501"/>
      <c r="O664" s="2501"/>
      <c r="P664" s="2501"/>
      <c r="Q664" s="2192"/>
      <c r="R664" s="2501"/>
      <c r="S664" s="2501"/>
      <c r="T664" s="2501"/>
      <c r="U664" s="2501"/>
      <c r="V664" s="2501"/>
      <c r="W664" s="2501"/>
      <c r="X664" s="2501"/>
      <c r="Y664" s="2501"/>
      <c r="Z664" s="2501"/>
      <c r="AA664" s="2501"/>
      <c r="AB664" s="2501"/>
      <c r="AC664" s="2501"/>
      <c r="AD664" s="2501"/>
      <c r="AE664" s="2501"/>
      <c r="AF664" s="2192"/>
      <c r="AG664" s="2502"/>
      <c r="AH664" s="2502"/>
      <c r="AI664" s="2502"/>
      <c r="AJ664" s="2502"/>
      <c r="AK664" s="2502"/>
      <c r="AL664" s="2502"/>
    </row>
    <row r="665" spans="1:38" ht="65.25" customHeight="1" thickBot="1">
      <c r="A665" s="897"/>
      <c r="B665" s="2506"/>
      <c r="C665" s="2507" t="s">
        <v>720</v>
      </c>
      <c r="D665" s="2508" t="s">
        <v>801</v>
      </c>
      <c r="E665" s="2509">
        <f t="shared" si="79"/>
        <v>36258</v>
      </c>
      <c r="F665" s="523">
        <f t="shared" si="78"/>
        <v>36258</v>
      </c>
      <c r="G665" s="2500"/>
      <c r="H665" s="2500"/>
      <c r="I665" s="2500"/>
      <c r="J665" s="2500"/>
      <c r="K665" s="2500"/>
      <c r="L665" s="2500"/>
      <c r="M665" s="639">
        <v>36258</v>
      </c>
      <c r="N665" s="2501"/>
      <c r="O665" s="2501"/>
      <c r="P665" s="2501"/>
      <c r="Q665" s="2192"/>
      <c r="R665" s="2501"/>
      <c r="S665" s="2501"/>
      <c r="T665" s="2501"/>
      <c r="U665" s="2501"/>
      <c r="V665" s="2501"/>
      <c r="W665" s="2501"/>
      <c r="X665" s="2501"/>
      <c r="Y665" s="2501"/>
      <c r="Z665" s="2501"/>
      <c r="AA665" s="2501"/>
      <c r="AB665" s="2501"/>
      <c r="AC665" s="2501"/>
      <c r="AD665" s="2501"/>
      <c r="AE665" s="2501"/>
      <c r="AF665" s="2192"/>
      <c r="AG665" s="2502"/>
      <c r="AH665" s="2502"/>
      <c r="AI665" s="2502"/>
      <c r="AJ665" s="2502"/>
      <c r="AK665" s="2502"/>
      <c r="AL665" s="2502"/>
    </row>
    <row r="666" spans="1:38" ht="52.5" customHeight="1">
      <c r="A666" s="571"/>
      <c r="B666" s="2460"/>
      <c r="C666" s="1582" t="s">
        <v>83</v>
      </c>
      <c r="D666" s="2504" t="s">
        <v>696</v>
      </c>
      <c r="E666" s="2510">
        <f>F666</f>
        <v>569767</v>
      </c>
      <c r="F666" s="523">
        <f t="shared" si="78"/>
        <v>569767</v>
      </c>
      <c r="G666" s="2500"/>
      <c r="H666" s="2500"/>
      <c r="I666" s="2500"/>
      <c r="J666" s="2500"/>
      <c r="K666" s="2500"/>
      <c r="L666" s="2500"/>
      <c r="M666" s="639">
        <v>569767</v>
      </c>
      <c r="N666" s="2501"/>
      <c r="O666" s="2501"/>
      <c r="P666" s="2501"/>
      <c r="Q666" s="2192"/>
      <c r="R666" s="2501"/>
      <c r="S666" s="2501"/>
      <c r="T666" s="2501"/>
      <c r="U666" s="2501"/>
      <c r="V666" s="2501"/>
      <c r="W666" s="2501"/>
      <c r="X666" s="2501"/>
      <c r="Y666" s="2501"/>
      <c r="Z666" s="2501"/>
      <c r="AA666" s="2501"/>
      <c r="AB666" s="2501"/>
      <c r="AC666" s="2501"/>
      <c r="AD666" s="2501"/>
      <c r="AE666" s="2501"/>
      <c r="AF666" s="2192"/>
      <c r="AG666" s="2502"/>
      <c r="AH666" s="2502"/>
      <c r="AI666" s="2502"/>
      <c r="AJ666" s="2502"/>
      <c r="AK666" s="2502"/>
      <c r="AL666" s="2502"/>
    </row>
    <row r="667" spans="1:38" ht="52.5" customHeight="1">
      <c r="A667" s="571"/>
      <c r="B667" s="2467"/>
      <c r="C667" s="2511" t="s">
        <v>89</v>
      </c>
      <c r="D667" s="2504" t="s">
        <v>696</v>
      </c>
      <c r="E667" s="2512">
        <f t="shared" si="79"/>
        <v>145033</v>
      </c>
      <c r="F667" s="523">
        <f t="shared" si="78"/>
        <v>145033</v>
      </c>
      <c r="G667" s="2464"/>
      <c r="H667" s="2464"/>
      <c r="I667" s="2464"/>
      <c r="J667" s="2464"/>
      <c r="K667" s="2464"/>
      <c r="L667" s="2464"/>
      <c r="M667" s="639">
        <v>145033</v>
      </c>
      <c r="N667" s="2465"/>
      <c r="O667" s="2465"/>
      <c r="P667" s="2465"/>
      <c r="Q667" s="2192"/>
      <c r="R667" s="2465"/>
      <c r="S667" s="2465"/>
      <c r="T667" s="2465"/>
      <c r="U667" s="2465"/>
      <c r="V667" s="2465"/>
      <c r="W667" s="2465"/>
      <c r="X667" s="2465"/>
      <c r="Y667" s="2465"/>
      <c r="Z667" s="2465"/>
      <c r="AA667" s="2465"/>
      <c r="AB667" s="2465"/>
      <c r="AC667" s="2465"/>
      <c r="AD667" s="2465"/>
      <c r="AE667" s="2465"/>
      <c r="AF667" s="2192"/>
      <c r="AG667" s="2466"/>
      <c r="AH667" s="2466"/>
      <c r="AI667" s="2466"/>
      <c r="AJ667" s="2466"/>
      <c r="AK667" s="2466"/>
      <c r="AL667" s="2466"/>
    </row>
    <row r="668" spans="1:38" ht="17.100000000000001" customHeight="1">
      <c r="A668" s="552"/>
      <c r="B668" s="2467"/>
      <c r="C668" s="2396" t="s">
        <v>647</v>
      </c>
      <c r="D668" s="2513" t="s">
        <v>586</v>
      </c>
      <c r="E668" s="2514">
        <f t="shared" si="79"/>
        <v>1552870</v>
      </c>
      <c r="F668" s="523">
        <f t="shared" si="78"/>
        <v>1552870</v>
      </c>
      <c r="G668" s="2515"/>
      <c r="H668" s="2515"/>
      <c r="I668" s="2515"/>
      <c r="J668" s="2515"/>
      <c r="K668" s="2515"/>
      <c r="L668" s="2515"/>
      <c r="M668" s="639">
        <v>198596</v>
      </c>
      <c r="N668" s="2516">
        <v>9566</v>
      </c>
      <c r="O668" s="2516"/>
      <c r="P668" s="2516"/>
      <c r="Q668" s="2192"/>
      <c r="R668" s="2516"/>
      <c r="S668" s="2516"/>
      <c r="T668" s="2516"/>
      <c r="U668" s="2516"/>
      <c r="V668" s="2516"/>
      <c r="W668" s="2516"/>
      <c r="X668" s="2516"/>
      <c r="Y668" s="2516"/>
      <c r="Z668" s="2516"/>
      <c r="AA668" s="2516"/>
      <c r="AB668" s="2516"/>
      <c r="AC668" s="2516"/>
      <c r="AD668" s="2516"/>
      <c r="AE668" s="2516"/>
      <c r="AF668" s="2192"/>
      <c r="AG668" s="2517">
        <v>1065484</v>
      </c>
      <c r="AH668" s="2517">
        <v>279224</v>
      </c>
      <c r="AI668" s="2517"/>
      <c r="AJ668" s="2517"/>
      <c r="AK668" s="2517"/>
      <c r="AL668" s="2517"/>
    </row>
    <row r="669" spans="1:38" ht="17.100000000000001" customHeight="1">
      <c r="A669" s="552"/>
      <c r="B669" s="2467"/>
      <c r="C669" s="2518" t="s">
        <v>648</v>
      </c>
      <c r="D669" s="2519" t="s">
        <v>586</v>
      </c>
      <c r="E669" s="2520">
        <f t="shared" si="79"/>
        <v>354513</v>
      </c>
      <c r="F669" s="523">
        <f t="shared" si="78"/>
        <v>354513</v>
      </c>
      <c r="G669" s="2521"/>
      <c r="H669" s="2521"/>
      <c r="I669" s="2521"/>
      <c r="J669" s="2521"/>
      <c r="K669" s="2521"/>
      <c r="L669" s="2521"/>
      <c r="M669" s="639">
        <v>49836</v>
      </c>
      <c r="N669" s="2522">
        <v>2435</v>
      </c>
      <c r="O669" s="2522"/>
      <c r="P669" s="2522"/>
      <c r="Q669" s="2192"/>
      <c r="R669" s="2522"/>
      <c r="S669" s="2522"/>
      <c r="T669" s="2522"/>
      <c r="U669" s="2522"/>
      <c r="V669" s="2522"/>
      <c r="W669" s="2522"/>
      <c r="X669" s="2522"/>
      <c r="Y669" s="2522"/>
      <c r="Z669" s="2522"/>
      <c r="AA669" s="2522"/>
      <c r="AB669" s="2522"/>
      <c r="AC669" s="2522"/>
      <c r="AD669" s="2522"/>
      <c r="AE669" s="2522"/>
      <c r="AF669" s="2192"/>
      <c r="AG669" s="2523">
        <v>271216</v>
      </c>
      <c r="AH669" s="2523">
        <v>31026</v>
      </c>
      <c r="AI669" s="2523"/>
      <c r="AJ669" s="2523"/>
      <c r="AK669" s="2523"/>
      <c r="AL669" s="2523"/>
    </row>
    <row r="670" spans="1:38" ht="17.100000000000001" customHeight="1">
      <c r="A670" s="552"/>
      <c r="B670" s="2467"/>
      <c r="C670" s="2524" t="s">
        <v>649</v>
      </c>
      <c r="D670" s="2525" t="s">
        <v>588</v>
      </c>
      <c r="E670" s="2526">
        <f t="shared" si="79"/>
        <v>105582</v>
      </c>
      <c r="F670" s="523">
        <f t="shared" si="78"/>
        <v>105582</v>
      </c>
      <c r="G670" s="2527"/>
      <c r="H670" s="2527"/>
      <c r="I670" s="2527"/>
      <c r="J670" s="2527"/>
      <c r="K670" s="2527"/>
      <c r="L670" s="2527"/>
      <c r="M670" s="639"/>
      <c r="N670" s="2528"/>
      <c r="O670" s="2528"/>
      <c r="P670" s="2528"/>
      <c r="Q670" s="2192"/>
      <c r="R670" s="2528"/>
      <c r="S670" s="2528"/>
      <c r="T670" s="2528"/>
      <c r="U670" s="2528"/>
      <c r="V670" s="2528"/>
      <c r="W670" s="2528"/>
      <c r="X670" s="2528"/>
      <c r="Y670" s="2528"/>
      <c r="Z670" s="2528"/>
      <c r="AA670" s="2528"/>
      <c r="AB670" s="2528"/>
      <c r="AC670" s="2528"/>
      <c r="AD670" s="2528"/>
      <c r="AE670" s="2528"/>
      <c r="AF670" s="2192"/>
      <c r="AG670" s="2529">
        <v>77717</v>
      </c>
      <c r="AH670" s="2529">
        <v>27865</v>
      </c>
      <c r="AI670" s="2529"/>
      <c r="AJ670" s="2529"/>
      <c r="AK670" s="2529"/>
      <c r="AL670" s="2529"/>
    </row>
    <row r="671" spans="1:38" ht="17.100000000000001" customHeight="1">
      <c r="A671" s="552"/>
      <c r="B671" s="2467"/>
      <c r="C671" s="2396" t="s">
        <v>650</v>
      </c>
      <c r="D671" s="2367" t="s">
        <v>588</v>
      </c>
      <c r="E671" s="2526">
        <f t="shared" si="79"/>
        <v>22879</v>
      </c>
      <c r="F671" s="523">
        <f t="shared" si="78"/>
        <v>22879</v>
      </c>
      <c r="G671" s="2527"/>
      <c r="H671" s="2527"/>
      <c r="I671" s="2527"/>
      <c r="J671" s="2527"/>
      <c r="K671" s="2527"/>
      <c r="L671" s="2527"/>
      <c r="M671" s="639"/>
      <c r="N671" s="2528"/>
      <c r="O671" s="2528"/>
      <c r="P671" s="2528"/>
      <c r="Q671" s="2192"/>
      <c r="R671" s="2528"/>
      <c r="S671" s="2528"/>
      <c r="T671" s="2528"/>
      <c r="U671" s="2528"/>
      <c r="V671" s="2528"/>
      <c r="W671" s="2528"/>
      <c r="X671" s="2528"/>
      <c r="Y671" s="2528"/>
      <c r="Z671" s="2528"/>
      <c r="AA671" s="2528"/>
      <c r="AB671" s="2528"/>
      <c r="AC671" s="2528"/>
      <c r="AD671" s="2528"/>
      <c r="AE671" s="2528"/>
      <c r="AF671" s="2192"/>
      <c r="AG671" s="2529">
        <v>19783</v>
      </c>
      <c r="AH671" s="2529">
        <v>3096</v>
      </c>
      <c r="AI671" s="2529"/>
      <c r="AJ671" s="2529"/>
      <c r="AK671" s="2529"/>
      <c r="AL671" s="2529"/>
    </row>
    <row r="672" spans="1:38" ht="17.100000000000001" customHeight="1">
      <c r="A672" s="552"/>
      <c r="B672" s="2467"/>
      <c r="C672" s="2530" t="s">
        <v>651</v>
      </c>
      <c r="D672" s="2531" t="s">
        <v>590</v>
      </c>
      <c r="E672" s="2532">
        <f t="shared" si="79"/>
        <v>298188</v>
      </c>
      <c r="F672" s="523">
        <f t="shared" si="78"/>
        <v>298188</v>
      </c>
      <c r="G672" s="2533"/>
      <c r="H672" s="2533"/>
      <c r="I672" s="2533"/>
      <c r="J672" s="2533"/>
      <c r="K672" s="2533"/>
      <c r="L672" s="2533"/>
      <c r="M672" s="639">
        <v>33998</v>
      </c>
      <c r="N672" s="2534">
        <v>1686</v>
      </c>
      <c r="O672" s="2534"/>
      <c r="P672" s="2534"/>
      <c r="Q672" s="2192"/>
      <c r="R672" s="2534"/>
      <c r="S672" s="2534"/>
      <c r="T672" s="2534"/>
      <c r="U672" s="2534"/>
      <c r="V672" s="2534"/>
      <c r="W672" s="2534"/>
      <c r="X672" s="2534"/>
      <c r="Y672" s="2534"/>
      <c r="Z672" s="2534"/>
      <c r="AA672" s="2534"/>
      <c r="AB672" s="2534"/>
      <c r="AC672" s="2534"/>
      <c r="AD672" s="2534"/>
      <c r="AE672" s="2534"/>
      <c r="AF672" s="2192"/>
      <c r="AG672" s="2535">
        <v>215217</v>
      </c>
      <c r="AH672" s="2535">
        <v>47287</v>
      </c>
      <c r="AI672" s="2535"/>
      <c r="AJ672" s="2535"/>
      <c r="AK672" s="2535"/>
      <c r="AL672" s="2535"/>
    </row>
    <row r="673" spans="1:38" ht="17.100000000000001" customHeight="1">
      <c r="A673" s="552"/>
      <c r="B673" s="2467"/>
      <c r="C673" s="2536" t="s">
        <v>652</v>
      </c>
      <c r="D673" s="2537" t="s">
        <v>590</v>
      </c>
      <c r="E673" s="2538">
        <f t="shared" si="79"/>
        <v>68995</v>
      </c>
      <c r="F673" s="523">
        <f t="shared" si="78"/>
        <v>68995</v>
      </c>
      <c r="G673" s="2539"/>
      <c r="H673" s="2539"/>
      <c r="I673" s="2539"/>
      <c r="J673" s="2539"/>
      <c r="K673" s="2539"/>
      <c r="L673" s="2539"/>
      <c r="M673" s="639">
        <v>8529</v>
      </c>
      <c r="N673" s="2540">
        <v>429</v>
      </c>
      <c r="O673" s="2540"/>
      <c r="P673" s="2540"/>
      <c r="Q673" s="2192"/>
      <c r="R673" s="2540"/>
      <c r="S673" s="2540"/>
      <c r="T673" s="2540"/>
      <c r="U673" s="2540"/>
      <c r="V673" s="2540"/>
      <c r="W673" s="2540"/>
      <c r="X673" s="2540"/>
      <c r="Y673" s="2540"/>
      <c r="Z673" s="2540"/>
      <c r="AA673" s="2540"/>
      <c r="AB673" s="2540"/>
      <c r="AC673" s="2540"/>
      <c r="AD673" s="2540"/>
      <c r="AE673" s="2540"/>
      <c r="AF673" s="2192"/>
      <c r="AG673" s="2541">
        <v>54783</v>
      </c>
      <c r="AH673" s="2541">
        <v>5254</v>
      </c>
      <c r="AI673" s="2541"/>
      <c r="AJ673" s="2541"/>
      <c r="AK673" s="2541"/>
      <c r="AL673" s="2541"/>
    </row>
    <row r="674" spans="1:38" ht="16.5" customHeight="1">
      <c r="A674" s="552"/>
      <c r="B674" s="2467"/>
      <c r="C674" s="2542" t="s">
        <v>653</v>
      </c>
      <c r="D674" s="2543" t="s">
        <v>592</v>
      </c>
      <c r="E674" s="2544">
        <f t="shared" si="79"/>
        <v>43840</v>
      </c>
      <c r="F674" s="523">
        <f t="shared" si="78"/>
        <v>43840</v>
      </c>
      <c r="G674" s="2545"/>
      <c r="H674" s="2545"/>
      <c r="I674" s="2545"/>
      <c r="J674" s="2545"/>
      <c r="K674" s="2545"/>
      <c r="L674" s="2545"/>
      <c r="M674" s="639">
        <v>4876</v>
      </c>
      <c r="N674" s="2546">
        <v>239</v>
      </c>
      <c r="O674" s="2546"/>
      <c r="P674" s="2546"/>
      <c r="Q674" s="2192"/>
      <c r="R674" s="2546"/>
      <c r="S674" s="2546"/>
      <c r="T674" s="2546"/>
      <c r="U674" s="2546"/>
      <c r="V674" s="2546"/>
      <c r="W674" s="2546"/>
      <c r="X674" s="2546"/>
      <c r="Y674" s="2546"/>
      <c r="Z674" s="2546"/>
      <c r="AA674" s="2546"/>
      <c r="AB674" s="2546"/>
      <c r="AC674" s="2546"/>
      <c r="AD674" s="2546"/>
      <c r="AE674" s="2546"/>
      <c r="AF674" s="2192"/>
      <c r="AG674" s="2547">
        <v>31884</v>
      </c>
      <c r="AH674" s="2547">
        <v>6841</v>
      </c>
      <c r="AI674" s="2547"/>
      <c r="AJ674" s="2547"/>
      <c r="AK674" s="2547"/>
      <c r="AL674" s="2547"/>
    </row>
    <row r="675" spans="1:38" ht="16.5" customHeight="1">
      <c r="A675" s="552"/>
      <c r="B675" s="2467"/>
      <c r="C675" s="2548" t="s">
        <v>654</v>
      </c>
      <c r="D675" s="2549" t="s">
        <v>592</v>
      </c>
      <c r="E675" s="2550">
        <f t="shared" si="79"/>
        <v>10159</v>
      </c>
      <c r="F675" s="523">
        <f t="shared" si="78"/>
        <v>10159</v>
      </c>
      <c r="G675" s="2551"/>
      <c r="H675" s="2551"/>
      <c r="I675" s="2551"/>
      <c r="J675" s="2551"/>
      <c r="K675" s="2551"/>
      <c r="L675" s="2551"/>
      <c r="M675" s="639">
        <v>1223</v>
      </c>
      <c r="N675" s="2552">
        <v>60</v>
      </c>
      <c r="O675" s="2552"/>
      <c r="P675" s="2552"/>
      <c r="Q675" s="2192"/>
      <c r="R675" s="2552"/>
      <c r="S675" s="2552"/>
      <c r="T675" s="2552"/>
      <c r="U675" s="2552"/>
      <c r="V675" s="2552"/>
      <c r="W675" s="2552"/>
      <c r="X675" s="2552"/>
      <c r="Y675" s="2552"/>
      <c r="Z675" s="2552"/>
      <c r="AA675" s="2552"/>
      <c r="AB675" s="2552"/>
      <c r="AC675" s="2552"/>
      <c r="AD675" s="2552"/>
      <c r="AE675" s="2552"/>
      <c r="AF675" s="2192"/>
      <c r="AG675" s="2553">
        <v>8116</v>
      </c>
      <c r="AH675" s="2553">
        <v>760</v>
      </c>
      <c r="AI675" s="2553"/>
      <c r="AJ675" s="2553"/>
      <c r="AK675" s="2553"/>
      <c r="AL675" s="2553"/>
    </row>
    <row r="676" spans="1:38" ht="17.100000000000001" customHeight="1">
      <c r="A676" s="552"/>
      <c r="B676" s="2467"/>
      <c r="C676" s="2554" t="s">
        <v>655</v>
      </c>
      <c r="D676" s="2555" t="s">
        <v>594</v>
      </c>
      <c r="E676" s="2556">
        <f t="shared" si="79"/>
        <v>17510</v>
      </c>
      <c r="F676" s="523">
        <f t="shared" si="78"/>
        <v>17510</v>
      </c>
      <c r="G676" s="2557"/>
      <c r="H676" s="2557"/>
      <c r="I676" s="2557"/>
      <c r="J676" s="2557"/>
      <c r="K676" s="2557"/>
      <c r="L676" s="2557"/>
      <c r="M676" s="639">
        <v>17510</v>
      </c>
      <c r="N676" s="2558"/>
      <c r="O676" s="2558"/>
      <c r="P676" s="2558"/>
      <c r="Q676" s="2192"/>
      <c r="R676" s="2558"/>
      <c r="S676" s="2558"/>
      <c r="T676" s="2558"/>
      <c r="U676" s="2558"/>
      <c r="V676" s="2558"/>
      <c r="W676" s="2558"/>
      <c r="X676" s="2558"/>
      <c r="Y676" s="2558"/>
      <c r="Z676" s="2558"/>
      <c r="AA676" s="2558"/>
      <c r="AB676" s="2558"/>
      <c r="AC676" s="2558"/>
      <c r="AD676" s="2558"/>
      <c r="AE676" s="2558"/>
      <c r="AF676" s="2192"/>
      <c r="AG676" s="2559"/>
      <c r="AH676" s="2559"/>
      <c r="AI676" s="2559"/>
      <c r="AJ676" s="2559"/>
      <c r="AK676" s="2559"/>
      <c r="AL676" s="2559"/>
    </row>
    <row r="677" spans="1:38" ht="17.100000000000001" customHeight="1">
      <c r="A677" s="552"/>
      <c r="B677" s="2467"/>
      <c r="C677" s="2560" t="s">
        <v>656</v>
      </c>
      <c r="D677" s="2561" t="s">
        <v>594</v>
      </c>
      <c r="E677" s="2562">
        <f t="shared" si="79"/>
        <v>4377</v>
      </c>
      <c r="F677" s="523">
        <f t="shared" si="78"/>
        <v>4377</v>
      </c>
      <c r="G677" s="2563"/>
      <c r="H677" s="2563"/>
      <c r="I677" s="2563"/>
      <c r="J677" s="2563"/>
      <c r="K677" s="2563"/>
      <c r="L677" s="2563"/>
      <c r="M677" s="639">
        <v>4377</v>
      </c>
      <c r="N677" s="2564"/>
      <c r="O677" s="2564"/>
      <c r="P677" s="2564"/>
      <c r="Q677" s="2192"/>
      <c r="R677" s="2564"/>
      <c r="S677" s="2564"/>
      <c r="T677" s="2564"/>
      <c r="U677" s="2564"/>
      <c r="V677" s="2564"/>
      <c r="W677" s="2564"/>
      <c r="X677" s="2564"/>
      <c r="Y677" s="2564"/>
      <c r="Z677" s="2564"/>
      <c r="AA677" s="2564"/>
      <c r="AB677" s="2564"/>
      <c r="AC677" s="2564"/>
      <c r="AD677" s="2564"/>
      <c r="AE677" s="2564"/>
      <c r="AF677" s="2192"/>
      <c r="AG677" s="2565"/>
      <c r="AH677" s="2565"/>
      <c r="AI677" s="2565"/>
      <c r="AJ677" s="2565"/>
      <c r="AK677" s="2565"/>
      <c r="AL677" s="2565"/>
    </row>
    <row r="678" spans="1:38" ht="17.100000000000001" customHeight="1">
      <c r="A678" s="552"/>
      <c r="B678" s="2467"/>
      <c r="C678" s="2566" t="s">
        <v>657</v>
      </c>
      <c r="D678" s="2567" t="s">
        <v>658</v>
      </c>
      <c r="E678" s="2568">
        <f t="shared" si="79"/>
        <v>10362</v>
      </c>
      <c r="F678" s="523">
        <f t="shared" si="78"/>
        <v>10362</v>
      </c>
      <c r="G678" s="2569"/>
      <c r="H678" s="2569"/>
      <c r="I678" s="2569"/>
      <c r="J678" s="2569"/>
      <c r="K678" s="2569"/>
      <c r="L678" s="2569"/>
      <c r="M678" s="639">
        <v>10362</v>
      </c>
      <c r="N678" s="2570"/>
      <c r="O678" s="2570"/>
      <c r="P678" s="2570"/>
      <c r="Q678" s="2192"/>
      <c r="R678" s="2570"/>
      <c r="S678" s="2570"/>
      <c r="T678" s="2570"/>
      <c r="U678" s="2570"/>
      <c r="V678" s="2570"/>
      <c r="W678" s="2570"/>
      <c r="X678" s="2570"/>
      <c r="Y678" s="2570"/>
      <c r="Z678" s="2570"/>
      <c r="AA678" s="2570"/>
      <c r="AB678" s="2570"/>
      <c r="AC678" s="2570"/>
      <c r="AD678" s="2570"/>
      <c r="AE678" s="2570"/>
      <c r="AF678" s="2192"/>
      <c r="AG678" s="2571"/>
      <c r="AH678" s="2571"/>
      <c r="AI678" s="2571"/>
      <c r="AJ678" s="2571"/>
      <c r="AK678" s="2571"/>
      <c r="AL678" s="2571"/>
    </row>
    <row r="679" spans="1:38" ht="17.100000000000001" customHeight="1">
      <c r="A679" s="552"/>
      <c r="B679" s="2467"/>
      <c r="C679" s="2572" t="s">
        <v>659</v>
      </c>
      <c r="D679" s="2573" t="s">
        <v>658</v>
      </c>
      <c r="E679" s="2574">
        <f t="shared" si="79"/>
        <v>2638</v>
      </c>
      <c r="F679" s="523">
        <f t="shared" si="78"/>
        <v>2638</v>
      </c>
      <c r="G679" s="2575"/>
      <c r="H679" s="2575"/>
      <c r="I679" s="2575"/>
      <c r="J679" s="2575"/>
      <c r="K679" s="2575"/>
      <c r="L679" s="2575"/>
      <c r="M679" s="639">
        <v>2638</v>
      </c>
      <c r="N679" s="2576"/>
      <c r="O679" s="2576"/>
      <c r="P679" s="2576"/>
      <c r="Q679" s="2192"/>
      <c r="R679" s="2576"/>
      <c r="S679" s="2576"/>
      <c r="T679" s="2576"/>
      <c r="U679" s="2576"/>
      <c r="V679" s="2576"/>
      <c r="W679" s="2576"/>
      <c r="X679" s="2576"/>
      <c r="Y679" s="2576"/>
      <c r="Z679" s="2576"/>
      <c r="AA679" s="2576"/>
      <c r="AB679" s="2576"/>
      <c r="AC679" s="2576"/>
      <c r="AD679" s="2576"/>
      <c r="AE679" s="2576"/>
      <c r="AF679" s="2192"/>
      <c r="AG679" s="2577"/>
      <c r="AH679" s="2577"/>
      <c r="AI679" s="2577"/>
      <c r="AJ679" s="2577"/>
      <c r="AK679" s="2577"/>
      <c r="AL679" s="2577"/>
    </row>
    <row r="680" spans="1:38" ht="17.100000000000001" customHeight="1">
      <c r="A680" s="552"/>
      <c r="B680" s="2467"/>
      <c r="C680" s="2578" t="s">
        <v>660</v>
      </c>
      <c r="D680" s="2579" t="s">
        <v>601</v>
      </c>
      <c r="E680" s="2580">
        <f t="shared" si="79"/>
        <v>123539</v>
      </c>
      <c r="F680" s="523">
        <f t="shared" si="78"/>
        <v>123539</v>
      </c>
      <c r="G680" s="2581"/>
      <c r="H680" s="2581"/>
      <c r="I680" s="2581"/>
      <c r="J680" s="2581"/>
      <c r="K680" s="2581"/>
      <c r="L680" s="2581"/>
      <c r="M680" s="639">
        <v>27959</v>
      </c>
      <c r="N680" s="2582"/>
      <c r="O680" s="2582"/>
      <c r="P680" s="2582"/>
      <c r="Q680" s="2192"/>
      <c r="R680" s="2582"/>
      <c r="S680" s="2582"/>
      <c r="T680" s="2582"/>
      <c r="U680" s="2582"/>
      <c r="V680" s="2582"/>
      <c r="W680" s="2582"/>
      <c r="X680" s="2582"/>
      <c r="Y680" s="2582"/>
      <c r="Z680" s="2582"/>
      <c r="AA680" s="2582"/>
      <c r="AB680" s="2582"/>
      <c r="AC680" s="2582"/>
      <c r="AD680" s="2582"/>
      <c r="AE680" s="2582"/>
      <c r="AF680" s="2192"/>
      <c r="AG680" s="2583">
        <v>5580</v>
      </c>
      <c r="AH680" s="2583">
        <v>90000</v>
      </c>
      <c r="AI680" s="2583"/>
      <c r="AJ680" s="2583"/>
      <c r="AK680" s="2583"/>
      <c r="AL680" s="2583"/>
    </row>
    <row r="681" spans="1:38" ht="15">
      <c r="A681" s="552"/>
      <c r="B681" s="2467"/>
      <c r="C681" s="2584" t="s">
        <v>661</v>
      </c>
      <c r="D681" s="2585" t="s">
        <v>601</v>
      </c>
      <c r="E681" s="2586">
        <f t="shared" si="79"/>
        <v>18410</v>
      </c>
      <c r="F681" s="523">
        <f t="shared" si="78"/>
        <v>18410</v>
      </c>
      <c r="G681" s="2587"/>
      <c r="H681" s="2587"/>
      <c r="I681" s="2587"/>
      <c r="J681" s="2587"/>
      <c r="K681" s="2587"/>
      <c r="L681" s="2587"/>
      <c r="M681" s="639">
        <v>6990</v>
      </c>
      <c r="N681" s="2588"/>
      <c r="O681" s="2588"/>
      <c r="P681" s="2588"/>
      <c r="Q681" s="2192"/>
      <c r="R681" s="2588"/>
      <c r="S681" s="2588"/>
      <c r="T681" s="2588"/>
      <c r="U681" s="2588"/>
      <c r="V681" s="2588"/>
      <c r="W681" s="2588"/>
      <c r="X681" s="2588"/>
      <c r="Y681" s="2588"/>
      <c r="Z681" s="2588"/>
      <c r="AA681" s="2588"/>
      <c r="AB681" s="2588"/>
      <c r="AC681" s="2588"/>
      <c r="AD681" s="2588"/>
      <c r="AE681" s="2588"/>
      <c r="AF681" s="2192"/>
      <c r="AG681" s="2589">
        <v>1420</v>
      </c>
      <c r="AH681" s="2589">
        <v>10000</v>
      </c>
      <c r="AI681" s="2589"/>
      <c r="AJ681" s="2589"/>
      <c r="AK681" s="2589"/>
      <c r="AL681" s="2589"/>
    </row>
    <row r="682" spans="1:38" ht="15">
      <c r="A682" s="552"/>
      <c r="B682" s="2467"/>
      <c r="C682" s="2590" t="s">
        <v>802</v>
      </c>
      <c r="D682" s="2591" t="s">
        <v>603</v>
      </c>
      <c r="E682" s="2592">
        <f t="shared" si="79"/>
        <v>7483</v>
      </c>
      <c r="F682" s="523">
        <f t="shared" si="78"/>
        <v>7483</v>
      </c>
      <c r="G682" s="2593"/>
      <c r="H682" s="2593"/>
      <c r="I682" s="2593"/>
      <c r="J682" s="2593"/>
      <c r="K682" s="2593"/>
      <c r="L682" s="2593"/>
      <c r="M682" s="639"/>
      <c r="N682" s="2594"/>
      <c r="O682" s="2594"/>
      <c r="P682" s="2594"/>
      <c r="Q682" s="2192"/>
      <c r="R682" s="2594"/>
      <c r="S682" s="2594"/>
      <c r="T682" s="2594"/>
      <c r="U682" s="2594"/>
      <c r="V682" s="2594"/>
      <c r="W682" s="2594"/>
      <c r="X682" s="2594"/>
      <c r="Y682" s="2594"/>
      <c r="Z682" s="2594"/>
      <c r="AA682" s="2594"/>
      <c r="AB682" s="2594"/>
      <c r="AC682" s="2594"/>
      <c r="AD682" s="2594"/>
      <c r="AE682" s="2594"/>
      <c r="AF682" s="2192"/>
      <c r="AG682" s="2595">
        <v>4783</v>
      </c>
      <c r="AH682" s="2595">
        <v>2700</v>
      </c>
      <c r="AI682" s="2595"/>
      <c r="AJ682" s="2595"/>
      <c r="AK682" s="2595"/>
      <c r="AL682" s="2595"/>
    </row>
    <row r="683" spans="1:38" ht="15">
      <c r="A683" s="552"/>
      <c r="B683" s="2467"/>
      <c r="C683" s="2596" t="s">
        <v>803</v>
      </c>
      <c r="D683" s="2597" t="s">
        <v>603</v>
      </c>
      <c r="E683" s="2598">
        <f t="shared" si="79"/>
        <v>1517</v>
      </c>
      <c r="F683" s="523">
        <f t="shared" si="78"/>
        <v>1517</v>
      </c>
      <c r="G683" s="2599"/>
      <c r="H683" s="2599"/>
      <c r="I683" s="2599"/>
      <c r="J683" s="2599"/>
      <c r="K683" s="2599"/>
      <c r="L683" s="2599"/>
      <c r="M683" s="639"/>
      <c r="N683" s="2600"/>
      <c r="O683" s="2600"/>
      <c r="P683" s="2600"/>
      <c r="Q683" s="2192"/>
      <c r="R683" s="2600"/>
      <c r="S683" s="2600"/>
      <c r="T683" s="2600"/>
      <c r="U683" s="2600"/>
      <c r="V683" s="2600"/>
      <c r="W683" s="2600"/>
      <c r="X683" s="2600"/>
      <c r="Y683" s="2600"/>
      <c r="Z683" s="2600"/>
      <c r="AA683" s="2600"/>
      <c r="AB683" s="2600"/>
      <c r="AC683" s="2600"/>
      <c r="AD683" s="2600"/>
      <c r="AE683" s="2600"/>
      <c r="AF683" s="2192"/>
      <c r="AG683" s="2601">
        <v>1217</v>
      </c>
      <c r="AH683" s="2601">
        <v>300</v>
      </c>
      <c r="AI683" s="2601"/>
      <c r="AJ683" s="2601"/>
      <c r="AK683" s="2601"/>
      <c r="AL683" s="2601"/>
    </row>
    <row r="684" spans="1:38" ht="17.100000000000001" customHeight="1">
      <c r="A684" s="552"/>
      <c r="B684" s="2467"/>
      <c r="C684" s="2602" t="s">
        <v>784</v>
      </c>
      <c r="D684" s="2603" t="s">
        <v>605</v>
      </c>
      <c r="E684" s="2604">
        <f t="shared" si="79"/>
        <v>23116</v>
      </c>
      <c r="F684" s="523">
        <f t="shared" si="78"/>
        <v>23116</v>
      </c>
      <c r="G684" s="2605"/>
      <c r="H684" s="2605"/>
      <c r="I684" s="2605"/>
      <c r="J684" s="2605"/>
      <c r="K684" s="2605"/>
      <c r="L684" s="2605"/>
      <c r="M684" s="639"/>
      <c r="N684" s="2606"/>
      <c r="O684" s="2606"/>
      <c r="P684" s="2606"/>
      <c r="Q684" s="2192"/>
      <c r="R684" s="2606"/>
      <c r="S684" s="2606"/>
      <c r="T684" s="2606"/>
      <c r="U684" s="2606"/>
      <c r="V684" s="2606"/>
      <c r="W684" s="2606"/>
      <c r="X684" s="2606"/>
      <c r="Y684" s="2606"/>
      <c r="Z684" s="2606"/>
      <c r="AA684" s="2606"/>
      <c r="AB684" s="2606"/>
      <c r="AC684" s="2606"/>
      <c r="AD684" s="2606"/>
      <c r="AE684" s="2606"/>
      <c r="AF684" s="2192"/>
      <c r="AG684" s="2607">
        <v>23116</v>
      </c>
      <c r="AH684" s="2607"/>
      <c r="AI684" s="2607"/>
      <c r="AJ684" s="2607"/>
      <c r="AK684" s="2607"/>
      <c r="AL684" s="2607"/>
    </row>
    <row r="685" spans="1:38" ht="17.100000000000001" customHeight="1">
      <c r="A685" s="552"/>
      <c r="B685" s="2467"/>
      <c r="C685" s="2608" t="s">
        <v>785</v>
      </c>
      <c r="D685" s="2609" t="s">
        <v>605</v>
      </c>
      <c r="E685" s="2610">
        <f t="shared" si="79"/>
        <v>5884</v>
      </c>
      <c r="F685" s="523">
        <f t="shared" si="78"/>
        <v>5884</v>
      </c>
      <c r="G685" s="2611"/>
      <c r="H685" s="2611"/>
      <c r="I685" s="2611"/>
      <c r="J685" s="2611"/>
      <c r="K685" s="2611"/>
      <c r="L685" s="2611"/>
      <c r="M685" s="639"/>
      <c r="N685" s="2612"/>
      <c r="O685" s="2612"/>
      <c r="P685" s="2612"/>
      <c r="Q685" s="2192"/>
      <c r="R685" s="2612"/>
      <c r="S685" s="2612"/>
      <c r="T685" s="2612"/>
      <c r="U685" s="2612"/>
      <c r="V685" s="2612"/>
      <c r="W685" s="2612"/>
      <c r="X685" s="2612"/>
      <c r="Y685" s="2612"/>
      <c r="Z685" s="2612"/>
      <c r="AA685" s="2612"/>
      <c r="AB685" s="2612"/>
      <c r="AC685" s="2612"/>
      <c r="AD685" s="2612"/>
      <c r="AE685" s="2612"/>
      <c r="AF685" s="2192"/>
      <c r="AG685" s="2613">
        <v>5884</v>
      </c>
      <c r="AH685" s="2613"/>
      <c r="AI685" s="2613"/>
      <c r="AJ685" s="2613"/>
      <c r="AK685" s="2613"/>
      <c r="AL685" s="2613"/>
    </row>
    <row r="686" spans="1:38" ht="17.100000000000001" customHeight="1">
      <c r="A686" s="552"/>
      <c r="B686" s="2467"/>
      <c r="C686" s="2614" t="s">
        <v>662</v>
      </c>
      <c r="D686" s="2615" t="s">
        <v>607</v>
      </c>
      <c r="E686" s="2616">
        <f t="shared" si="79"/>
        <v>450</v>
      </c>
      <c r="F686" s="523">
        <f t="shared" si="78"/>
        <v>450</v>
      </c>
      <c r="G686" s="2617"/>
      <c r="H686" s="2617"/>
      <c r="I686" s="2617"/>
      <c r="J686" s="2617"/>
      <c r="K686" s="2617"/>
      <c r="L686" s="2617"/>
      <c r="M686" s="639"/>
      <c r="N686" s="2618"/>
      <c r="O686" s="2618"/>
      <c r="P686" s="2618"/>
      <c r="Q686" s="2192"/>
      <c r="R686" s="2618"/>
      <c r="S686" s="2618"/>
      <c r="T686" s="2618"/>
      <c r="U686" s="2618"/>
      <c r="V686" s="2618"/>
      <c r="W686" s="2618"/>
      <c r="X686" s="2618"/>
      <c r="Y686" s="2618"/>
      <c r="Z686" s="2618"/>
      <c r="AA686" s="2618"/>
      <c r="AB686" s="2618"/>
      <c r="AC686" s="2618"/>
      <c r="AD686" s="2618"/>
      <c r="AE686" s="2618"/>
      <c r="AF686" s="2192"/>
      <c r="AG686" s="2619"/>
      <c r="AH686" s="2619">
        <v>450</v>
      </c>
      <c r="AI686" s="2619"/>
      <c r="AJ686" s="2619"/>
      <c r="AK686" s="2619"/>
      <c r="AL686" s="2619"/>
    </row>
    <row r="687" spans="1:38" ht="17.100000000000001" customHeight="1">
      <c r="A687" s="552"/>
      <c r="B687" s="2467"/>
      <c r="C687" s="2620" t="s">
        <v>663</v>
      </c>
      <c r="D687" s="2621" t="s">
        <v>607</v>
      </c>
      <c r="E687" s="2622">
        <f t="shared" si="79"/>
        <v>50</v>
      </c>
      <c r="F687" s="523">
        <f t="shared" si="78"/>
        <v>50</v>
      </c>
      <c r="G687" s="2623"/>
      <c r="H687" s="2623"/>
      <c r="I687" s="2623"/>
      <c r="J687" s="2623"/>
      <c r="K687" s="2623"/>
      <c r="L687" s="2623"/>
      <c r="M687" s="639"/>
      <c r="N687" s="2624"/>
      <c r="O687" s="2624"/>
      <c r="P687" s="2624"/>
      <c r="Q687" s="2192"/>
      <c r="R687" s="2624"/>
      <c r="S687" s="2624"/>
      <c r="T687" s="2624"/>
      <c r="U687" s="2624"/>
      <c r="V687" s="2624"/>
      <c r="W687" s="2624"/>
      <c r="X687" s="2624"/>
      <c r="Y687" s="2624"/>
      <c r="Z687" s="2624"/>
      <c r="AA687" s="2624"/>
      <c r="AB687" s="2624"/>
      <c r="AC687" s="2624"/>
      <c r="AD687" s="2624"/>
      <c r="AE687" s="2624"/>
      <c r="AF687" s="2192"/>
      <c r="AG687" s="2625"/>
      <c r="AH687" s="2625">
        <v>50</v>
      </c>
      <c r="AI687" s="2625"/>
      <c r="AJ687" s="2625"/>
      <c r="AK687" s="2625"/>
      <c r="AL687" s="2625"/>
    </row>
    <row r="688" spans="1:38" ht="17.100000000000001" customHeight="1">
      <c r="A688" s="552"/>
      <c r="B688" s="2467"/>
      <c r="C688" s="2626" t="s">
        <v>664</v>
      </c>
      <c r="D688" s="2627" t="s">
        <v>611</v>
      </c>
      <c r="E688" s="2628">
        <f t="shared" si="79"/>
        <v>624135</v>
      </c>
      <c r="F688" s="523">
        <f t="shared" si="78"/>
        <v>624135</v>
      </c>
      <c r="G688" s="2629"/>
      <c r="H688" s="2629"/>
      <c r="I688" s="2629"/>
      <c r="J688" s="2629"/>
      <c r="K688" s="2629"/>
      <c r="L688" s="2629"/>
      <c r="M688" s="639">
        <v>236033</v>
      </c>
      <c r="N688" s="2630"/>
      <c r="O688" s="2630"/>
      <c r="P688" s="2630"/>
      <c r="Q688" s="2192"/>
      <c r="R688" s="2630"/>
      <c r="S688" s="2630"/>
      <c r="T688" s="2630"/>
      <c r="U688" s="2630"/>
      <c r="V688" s="2630"/>
      <c r="W688" s="2630"/>
      <c r="X688" s="2630"/>
      <c r="Y688" s="2630"/>
      <c r="Z688" s="2630"/>
      <c r="AA688" s="2630"/>
      <c r="AB688" s="2630"/>
      <c r="AC688" s="2630"/>
      <c r="AD688" s="2630"/>
      <c r="AE688" s="2630"/>
      <c r="AF688" s="2192"/>
      <c r="AG688" s="2631">
        <v>40652</v>
      </c>
      <c r="AH688" s="2631">
        <v>347450</v>
      </c>
      <c r="AI688" s="2631"/>
      <c r="AJ688" s="2631"/>
      <c r="AK688" s="2631"/>
      <c r="AL688" s="2631"/>
    </row>
    <row r="689" spans="1:38" ht="17.100000000000001" customHeight="1">
      <c r="A689" s="552"/>
      <c r="B689" s="2467"/>
      <c r="C689" s="2632" t="s">
        <v>665</v>
      </c>
      <c r="D689" s="2633" t="s">
        <v>611</v>
      </c>
      <c r="E689" s="2634">
        <f t="shared" si="79"/>
        <v>108666</v>
      </c>
      <c r="F689" s="523">
        <f t="shared" si="78"/>
        <v>108666</v>
      </c>
      <c r="G689" s="2635"/>
      <c r="H689" s="2635"/>
      <c r="I689" s="2635"/>
      <c r="J689" s="2635"/>
      <c r="K689" s="2635"/>
      <c r="L689" s="2635"/>
      <c r="M689" s="639">
        <v>59713</v>
      </c>
      <c r="N689" s="2636"/>
      <c r="O689" s="2636"/>
      <c r="P689" s="2636"/>
      <c r="Q689" s="2192"/>
      <c r="R689" s="2636"/>
      <c r="S689" s="2636"/>
      <c r="T689" s="2636"/>
      <c r="U689" s="2636"/>
      <c r="V689" s="2636"/>
      <c r="W689" s="2636"/>
      <c r="X689" s="2636"/>
      <c r="Y689" s="2636"/>
      <c r="Z689" s="2636"/>
      <c r="AA689" s="2636"/>
      <c r="AB689" s="2636"/>
      <c r="AC689" s="2636"/>
      <c r="AD689" s="2636"/>
      <c r="AE689" s="2636"/>
      <c r="AF689" s="2192"/>
      <c r="AG689" s="2637">
        <v>10348</v>
      </c>
      <c r="AH689" s="2637">
        <v>38605</v>
      </c>
      <c r="AI689" s="2637"/>
      <c r="AJ689" s="2637"/>
      <c r="AK689" s="2637"/>
      <c r="AL689" s="2637"/>
    </row>
    <row r="690" spans="1:38" ht="17.100000000000001" customHeight="1">
      <c r="A690" s="552"/>
      <c r="B690" s="2467"/>
      <c r="C690" s="2638" t="s">
        <v>804</v>
      </c>
      <c r="D690" s="2639" t="s">
        <v>613</v>
      </c>
      <c r="E690" s="2640">
        <f t="shared" si="79"/>
        <v>7714</v>
      </c>
      <c r="F690" s="523">
        <f t="shared" si="78"/>
        <v>7714</v>
      </c>
      <c r="G690" s="2641"/>
      <c r="H690" s="2641"/>
      <c r="I690" s="2641"/>
      <c r="J690" s="2641"/>
      <c r="K690" s="2641"/>
      <c r="L690" s="2641"/>
      <c r="M690" s="639"/>
      <c r="N690" s="2642"/>
      <c r="O690" s="2642"/>
      <c r="P690" s="2642"/>
      <c r="Q690" s="2192"/>
      <c r="R690" s="2642"/>
      <c r="S690" s="2642"/>
      <c r="T690" s="2642"/>
      <c r="U690" s="2642"/>
      <c r="V690" s="2642"/>
      <c r="W690" s="2642"/>
      <c r="X690" s="2642"/>
      <c r="Y690" s="2642"/>
      <c r="Z690" s="2642"/>
      <c r="AA690" s="2642"/>
      <c r="AB690" s="2642"/>
      <c r="AC690" s="2642"/>
      <c r="AD690" s="2642"/>
      <c r="AE690" s="2642"/>
      <c r="AF690" s="2192"/>
      <c r="AG690" s="2643">
        <v>4384</v>
      </c>
      <c r="AH690" s="2643">
        <v>3330</v>
      </c>
      <c r="AI690" s="2643"/>
      <c r="AJ690" s="2643"/>
      <c r="AK690" s="2643"/>
      <c r="AL690" s="2643"/>
    </row>
    <row r="691" spans="1:38" ht="17.100000000000001" customHeight="1">
      <c r="A691" s="571"/>
      <c r="B691" s="2467"/>
      <c r="C691" s="2644" t="s">
        <v>805</v>
      </c>
      <c r="D691" s="2645" t="s">
        <v>613</v>
      </c>
      <c r="E691" s="2646">
        <f t="shared" si="79"/>
        <v>1486</v>
      </c>
      <c r="F691" s="523">
        <f t="shared" si="78"/>
        <v>1486</v>
      </c>
      <c r="G691" s="2647"/>
      <c r="H691" s="2647"/>
      <c r="I691" s="2647"/>
      <c r="J691" s="2647"/>
      <c r="K691" s="2647"/>
      <c r="L691" s="2647"/>
      <c r="M691" s="639"/>
      <c r="N691" s="2648"/>
      <c r="O691" s="2648"/>
      <c r="P691" s="2648"/>
      <c r="Q691" s="2192"/>
      <c r="R691" s="2648"/>
      <c r="S691" s="2648"/>
      <c r="T691" s="2648"/>
      <c r="U691" s="2648"/>
      <c r="V691" s="2648"/>
      <c r="W691" s="2648"/>
      <c r="X691" s="2648"/>
      <c r="Y691" s="2648"/>
      <c r="Z691" s="2648"/>
      <c r="AA691" s="2648"/>
      <c r="AB691" s="2648"/>
      <c r="AC691" s="2648"/>
      <c r="AD691" s="2648"/>
      <c r="AE691" s="2648"/>
      <c r="AF691" s="2192"/>
      <c r="AG691" s="2649">
        <v>1116</v>
      </c>
      <c r="AH691" s="2649">
        <v>370</v>
      </c>
      <c r="AI691" s="2649"/>
      <c r="AJ691" s="2649"/>
      <c r="AK691" s="2649"/>
      <c r="AL691" s="2649"/>
    </row>
    <row r="692" spans="1:38" ht="17.100000000000001" customHeight="1">
      <c r="A692" s="552"/>
      <c r="B692" s="2467"/>
      <c r="C692" s="2396" t="s">
        <v>788</v>
      </c>
      <c r="D692" s="2367" t="s">
        <v>778</v>
      </c>
      <c r="E692" s="2646">
        <f t="shared" si="79"/>
        <v>900</v>
      </c>
      <c r="F692" s="523">
        <f t="shared" si="78"/>
        <v>900</v>
      </c>
      <c r="G692" s="2647"/>
      <c r="H692" s="2647"/>
      <c r="I692" s="2647"/>
      <c r="J692" s="2647"/>
      <c r="K692" s="2647"/>
      <c r="L692" s="2647"/>
      <c r="M692" s="639"/>
      <c r="N692" s="2648"/>
      <c r="O692" s="2648"/>
      <c r="P692" s="2648"/>
      <c r="Q692" s="2192"/>
      <c r="R692" s="2648"/>
      <c r="S692" s="2648"/>
      <c r="T692" s="2648"/>
      <c r="U692" s="2648"/>
      <c r="V692" s="2648"/>
      <c r="W692" s="2648"/>
      <c r="X692" s="2648"/>
      <c r="Y692" s="2648"/>
      <c r="Z692" s="2648"/>
      <c r="AA692" s="2648"/>
      <c r="AB692" s="2648"/>
      <c r="AC692" s="2648"/>
      <c r="AD692" s="2648"/>
      <c r="AE692" s="2648"/>
      <c r="AF692" s="2192"/>
      <c r="AG692" s="2649"/>
      <c r="AH692" s="2649">
        <v>900</v>
      </c>
      <c r="AI692" s="2649"/>
      <c r="AJ692" s="2649"/>
      <c r="AK692" s="2649"/>
      <c r="AL692" s="2649"/>
    </row>
    <row r="693" spans="1:38" ht="17.100000000000001" customHeight="1">
      <c r="A693" s="552"/>
      <c r="B693" s="2467"/>
      <c r="C693" s="2650" t="s">
        <v>789</v>
      </c>
      <c r="D693" s="2651" t="s">
        <v>778</v>
      </c>
      <c r="E693" s="2652">
        <f t="shared" si="79"/>
        <v>100</v>
      </c>
      <c r="F693" s="523">
        <f t="shared" si="78"/>
        <v>100</v>
      </c>
      <c r="G693" s="2653"/>
      <c r="H693" s="2653"/>
      <c r="I693" s="2653"/>
      <c r="J693" s="2653"/>
      <c r="K693" s="2653"/>
      <c r="L693" s="2653"/>
      <c r="M693" s="639"/>
      <c r="N693" s="2654"/>
      <c r="O693" s="2654"/>
      <c r="P693" s="2654"/>
      <c r="Q693" s="2192"/>
      <c r="R693" s="2654"/>
      <c r="S693" s="2654"/>
      <c r="T693" s="2654"/>
      <c r="U693" s="2654"/>
      <c r="V693" s="2654"/>
      <c r="W693" s="2654"/>
      <c r="X693" s="2654"/>
      <c r="Y693" s="2654"/>
      <c r="Z693" s="2654"/>
      <c r="AA693" s="2654"/>
      <c r="AB693" s="2654"/>
      <c r="AC693" s="2654"/>
      <c r="AD693" s="2654"/>
      <c r="AE693" s="2654"/>
      <c r="AF693" s="2192"/>
      <c r="AG693" s="2655"/>
      <c r="AH693" s="2655">
        <v>100</v>
      </c>
      <c r="AI693" s="2655"/>
      <c r="AJ693" s="2655"/>
      <c r="AK693" s="2655"/>
      <c r="AL693" s="2655"/>
    </row>
    <row r="694" spans="1:38" ht="27.75" customHeight="1">
      <c r="A694" s="552"/>
      <c r="B694" s="2467"/>
      <c r="C694" s="2656" t="s">
        <v>806</v>
      </c>
      <c r="D694" s="2657" t="s">
        <v>617</v>
      </c>
      <c r="E694" s="2658">
        <f t="shared" si="79"/>
        <v>19928</v>
      </c>
      <c r="F694" s="523">
        <f t="shared" si="78"/>
        <v>19928</v>
      </c>
      <c r="G694" s="2659"/>
      <c r="H694" s="2659"/>
      <c r="I694" s="2659"/>
      <c r="J694" s="2659"/>
      <c r="K694" s="2659"/>
      <c r="L694" s="2659"/>
      <c r="M694" s="639"/>
      <c r="N694" s="2660"/>
      <c r="O694" s="2660"/>
      <c r="P694" s="2660"/>
      <c r="Q694" s="2192"/>
      <c r="R694" s="2660"/>
      <c r="S694" s="2660"/>
      <c r="T694" s="2660"/>
      <c r="U694" s="2660"/>
      <c r="V694" s="2660"/>
      <c r="W694" s="2660"/>
      <c r="X694" s="2660"/>
      <c r="Y694" s="2660"/>
      <c r="Z694" s="2660"/>
      <c r="AA694" s="2660"/>
      <c r="AB694" s="2660"/>
      <c r="AC694" s="2660"/>
      <c r="AD694" s="2660"/>
      <c r="AE694" s="2660"/>
      <c r="AF694" s="2192"/>
      <c r="AG694" s="2661">
        <v>19928</v>
      </c>
      <c r="AH694" s="2661"/>
      <c r="AI694" s="2661"/>
      <c r="AJ694" s="2661"/>
      <c r="AK694" s="2661"/>
      <c r="AL694" s="2661"/>
    </row>
    <row r="695" spans="1:38" ht="29.25" customHeight="1">
      <c r="A695" s="552"/>
      <c r="B695" s="2467"/>
      <c r="C695" s="2662" t="s">
        <v>807</v>
      </c>
      <c r="D695" s="2663" t="s">
        <v>617</v>
      </c>
      <c r="E695" s="2664">
        <f t="shared" si="79"/>
        <v>5072</v>
      </c>
      <c r="F695" s="523">
        <f t="shared" si="78"/>
        <v>5072</v>
      </c>
      <c r="G695" s="2665"/>
      <c r="H695" s="2665"/>
      <c r="I695" s="2665"/>
      <c r="J695" s="2665"/>
      <c r="K695" s="2665"/>
      <c r="L695" s="2665"/>
      <c r="M695" s="639"/>
      <c r="N695" s="2666"/>
      <c r="O695" s="2666"/>
      <c r="P695" s="2666"/>
      <c r="Q695" s="2192"/>
      <c r="R695" s="2666"/>
      <c r="S695" s="2666"/>
      <c r="T695" s="2666"/>
      <c r="U695" s="2666"/>
      <c r="V695" s="2666"/>
      <c r="W695" s="2666"/>
      <c r="X695" s="2666"/>
      <c r="Y695" s="2666"/>
      <c r="Z695" s="2666"/>
      <c r="AA695" s="2666"/>
      <c r="AB695" s="2666"/>
      <c r="AC695" s="2666"/>
      <c r="AD695" s="2666"/>
      <c r="AE695" s="2666"/>
      <c r="AF695" s="2192"/>
      <c r="AG695" s="2667">
        <v>5072</v>
      </c>
      <c r="AH695" s="2667"/>
      <c r="AI695" s="2667"/>
      <c r="AJ695" s="2667"/>
      <c r="AK695" s="2667"/>
      <c r="AL695" s="2667"/>
    </row>
    <row r="696" spans="1:38" ht="17.100000000000001" customHeight="1">
      <c r="A696" s="552"/>
      <c r="B696" s="2467"/>
      <c r="C696" s="2668" t="s">
        <v>668</v>
      </c>
      <c r="D696" s="2669" t="s">
        <v>619</v>
      </c>
      <c r="E696" s="2670">
        <f t="shared" si="79"/>
        <v>24628</v>
      </c>
      <c r="F696" s="523">
        <f t="shared" si="78"/>
        <v>24628</v>
      </c>
      <c r="G696" s="2671"/>
      <c r="H696" s="2671"/>
      <c r="I696" s="2671"/>
      <c r="J696" s="2671"/>
      <c r="K696" s="2671"/>
      <c r="L696" s="2671"/>
      <c r="M696" s="639">
        <v>10048</v>
      </c>
      <c r="N696" s="2672">
        <v>1595</v>
      </c>
      <c r="O696" s="2672"/>
      <c r="P696" s="2672"/>
      <c r="Q696" s="2192"/>
      <c r="R696" s="2672"/>
      <c r="S696" s="2672"/>
      <c r="T696" s="2672"/>
      <c r="U696" s="2672"/>
      <c r="V696" s="2672"/>
      <c r="W696" s="2672"/>
      <c r="X696" s="2672"/>
      <c r="Y696" s="2672"/>
      <c r="Z696" s="2672"/>
      <c r="AA696" s="2672"/>
      <c r="AB696" s="2672"/>
      <c r="AC696" s="2672"/>
      <c r="AD696" s="2672"/>
      <c r="AE696" s="2672"/>
      <c r="AF696" s="2192"/>
      <c r="AG696" s="2673">
        <v>3985</v>
      </c>
      <c r="AH696" s="2673">
        <v>9000</v>
      </c>
      <c r="AI696" s="2673"/>
      <c r="AJ696" s="2673"/>
      <c r="AK696" s="2673"/>
      <c r="AL696" s="2673"/>
    </row>
    <row r="697" spans="1:38" ht="17.100000000000001" customHeight="1">
      <c r="A697" s="552"/>
      <c r="B697" s="2467"/>
      <c r="C697" s="2674" t="s">
        <v>669</v>
      </c>
      <c r="D697" s="2675" t="s">
        <v>619</v>
      </c>
      <c r="E697" s="2676">
        <f t="shared" si="79"/>
        <v>4972</v>
      </c>
      <c r="F697" s="523">
        <f t="shared" si="78"/>
        <v>4972</v>
      </c>
      <c r="G697" s="2677"/>
      <c r="H697" s="2677"/>
      <c r="I697" s="2677"/>
      <c r="J697" s="2677"/>
      <c r="K697" s="2677"/>
      <c r="L697" s="2677"/>
      <c r="M697" s="639">
        <v>2552</v>
      </c>
      <c r="N697" s="2678">
        <v>405</v>
      </c>
      <c r="O697" s="2678"/>
      <c r="P697" s="2678"/>
      <c r="Q697" s="2192"/>
      <c r="R697" s="2678"/>
      <c r="S697" s="2678"/>
      <c r="T697" s="2678"/>
      <c r="U697" s="2678"/>
      <c r="V697" s="2678"/>
      <c r="W697" s="2678"/>
      <c r="X697" s="2678"/>
      <c r="Y697" s="2678"/>
      <c r="Z697" s="2678"/>
      <c r="AA697" s="2678"/>
      <c r="AB697" s="2678"/>
      <c r="AC697" s="2678"/>
      <c r="AD697" s="2678"/>
      <c r="AE697" s="2678"/>
      <c r="AF697" s="2192"/>
      <c r="AG697" s="2679">
        <v>1015</v>
      </c>
      <c r="AH697" s="2679">
        <v>1000</v>
      </c>
      <c r="AI697" s="2679"/>
      <c r="AJ697" s="2679"/>
      <c r="AK697" s="2679"/>
      <c r="AL697" s="2679"/>
    </row>
    <row r="698" spans="1:38" ht="17.100000000000001" customHeight="1">
      <c r="A698" s="552"/>
      <c r="B698" s="2467"/>
      <c r="C698" s="2680" t="s">
        <v>709</v>
      </c>
      <c r="D698" s="2681" t="s">
        <v>621</v>
      </c>
      <c r="E698" s="2682">
        <f t="shared" si="79"/>
        <v>19270</v>
      </c>
      <c r="F698" s="523">
        <f t="shared" si="78"/>
        <v>19270</v>
      </c>
      <c r="G698" s="2683"/>
      <c r="H698" s="2683"/>
      <c r="I698" s="2683"/>
      <c r="J698" s="2683"/>
      <c r="K698" s="2683"/>
      <c r="L698" s="2683"/>
      <c r="M698" s="639">
        <v>14770</v>
      </c>
      <c r="N698" s="2684"/>
      <c r="O698" s="2684"/>
      <c r="P698" s="2684"/>
      <c r="Q698" s="2192"/>
      <c r="R698" s="2684"/>
      <c r="S698" s="2684"/>
      <c r="T698" s="2684"/>
      <c r="U698" s="2684"/>
      <c r="V698" s="2684"/>
      <c r="W698" s="2684"/>
      <c r="X698" s="2684"/>
      <c r="Y698" s="2684"/>
      <c r="Z698" s="2684"/>
      <c r="AA698" s="2684"/>
      <c r="AB698" s="2684"/>
      <c r="AC698" s="2684"/>
      <c r="AD698" s="2684"/>
      <c r="AE698" s="2684"/>
      <c r="AF698" s="2192"/>
      <c r="AG698" s="2685"/>
      <c r="AH698" s="2685">
        <v>4500</v>
      </c>
      <c r="AI698" s="2685"/>
      <c r="AJ698" s="2685"/>
      <c r="AK698" s="2685"/>
      <c r="AL698" s="2685"/>
    </row>
    <row r="699" spans="1:38" ht="17.100000000000001" customHeight="1">
      <c r="A699" s="552"/>
      <c r="B699" s="2467"/>
      <c r="C699" s="2686" t="s">
        <v>710</v>
      </c>
      <c r="D699" s="2687" t="s">
        <v>621</v>
      </c>
      <c r="E699" s="2688">
        <f t="shared" si="79"/>
        <v>4193</v>
      </c>
      <c r="F699" s="523">
        <f t="shared" si="78"/>
        <v>4193</v>
      </c>
      <c r="G699" s="2689"/>
      <c r="H699" s="2689"/>
      <c r="I699" s="2689"/>
      <c r="J699" s="2689"/>
      <c r="K699" s="2689"/>
      <c r="L699" s="2689"/>
      <c r="M699" s="639">
        <v>3693</v>
      </c>
      <c r="N699" s="2690"/>
      <c r="O699" s="2690"/>
      <c r="P699" s="2690"/>
      <c r="Q699" s="2192"/>
      <c r="R699" s="2690"/>
      <c r="S699" s="2690"/>
      <c r="T699" s="2690"/>
      <c r="U699" s="2690"/>
      <c r="V699" s="2690"/>
      <c r="W699" s="2690"/>
      <c r="X699" s="2690"/>
      <c r="Y699" s="2690"/>
      <c r="Z699" s="2690"/>
      <c r="AA699" s="2690"/>
      <c r="AB699" s="2690"/>
      <c r="AC699" s="2690"/>
      <c r="AD699" s="2690"/>
      <c r="AE699" s="2690"/>
      <c r="AF699" s="2192"/>
      <c r="AG699" s="2691"/>
      <c r="AH699" s="2691">
        <v>500</v>
      </c>
      <c r="AI699" s="2691"/>
      <c r="AJ699" s="2691"/>
      <c r="AK699" s="2691"/>
      <c r="AL699" s="2691"/>
    </row>
    <row r="700" spans="1:38" ht="17.100000000000001" customHeight="1">
      <c r="A700" s="552"/>
      <c r="B700" s="2467"/>
      <c r="C700" s="2692" t="s">
        <v>790</v>
      </c>
      <c r="D700" s="2693" t="s">
        <v>629</v>
      </c>
      <c r="E700" s="2694">
        <f t="shared" si="79"/>
        <v>1036</v>
      </c>
      <c r="F700" s="523">
        <f t="shared" si="78"/>
        <v>1036</v>
      </c>
      <c r="G700" s="2695"/>
      <c r="H700" s="2695"/>
      <c r="I700" s="2695"/>
      <c r="J700" s="2695"/>
      <c r="K700" s="2695"/>
      <c r="L700" s="2695"/>
      <c r="M700" s="639"/>
      <c r="N700" s="2696"/>
      <c r="O700" s="2696"/>
      <c r="P700" s="2696"/>
      <c r="Q700" s="2192"/>
      <c r="R700" s="2696"/>
      <c r="S700" s="2696"/>
      <c r="T700" s="2696"/>
      <c r="U700" s="2696"/>
      <c r="V700" s="2696"/>
      <c r="W700" s="2696"/>
      <c r="X700" s="2696"/>
      <c r="Y700" s="2696"/>
      <c r="Z700" s="2696"/>
      <c r="AA700" s="2696"/>
      <c r="AB700" s="2696"/>
      <c r="AC700" s="2696"/>
      <c r="AD700" s="2696"/>
      <c r="AE700" s="2696"/>
      <c r="AF700" s="2192"/>
      <c r="AG700" s="2697">
        <v>1036</v>
      </c>
      <c r="AH700" s="2697"/>
      <c r="AI700" s="2697"/>
      <c r="AJ700" s="2697"/>
      <c r="AK700" s="2697"/>
      <c r="AL700" s="2697"/>
    </row>
    <row r="701" spans="1:38" ht="17.100000000000001" customHeight="1">
      <c r="A701" s="552"/>
      <c r="B701" s="2467"/>
      <c r="C701" s="2698" t="s">
        <v>791</v>
      </c>
      <c r="D701" s="2699" t="s">
        <v>629</v>
      </c>
      <c r="E701" s="2700">
        <f t="shared" si="79"/>
        <v>264</v>
      </c>
      <c r="F701" s="523">
        <f t="shared" si="78"/>
        <v>264</v>
      </c>
      <c r="G701" s="2701"/>
      <c r="H701" s="2701"/>
      <c r="I701" s="2701"/>
      <c r="J701" s="2701"/>
      <c r="K701" s="2701"/>
      <c r="L701" s="2701"/>
      <c r="M701" s="639"/>
      <c r="N701" s="2702"/>
      <c r="O701" s="2702"/>
      <c r="P701" s="2702"/>
      <c r="Q701" s="2192"/>
      <c r="R701" s="2702"/>
      <c r="S701" s="2702"/>
      <c r="T701" s="2702"/>
      <c r="U701" s="2702"/>
      <c r="V701" s="2702"/>
      <c r="W701" s="2702"/>
      <c r="X701" s="2702"/>
      <c r="Y701" s="2702"/>
      <c r="Z701" s="2702"/>
      <c r="AA701" s="2702"/>
      <c r="AB701" s="2702"/>
      <c r="AC701" s="2702"/>
      <c r="AD701" s="2702"/>
      <c r="AE701" s="2702"/>
      <c r="AF701" s="2192"/>
      <c r="AG701" s="2703">
        <v>264</v>
      </c>
      <c r="AH701" s="2703"/>
      <c r="AI701" s="2703"/>
      <c r="AJ701" s="2703"/>
      <c r="AK701" s="2703"/>
      <c r="AL701" s="2703"/>
    </row>
    <row r="702" spans="1:38" ht="15" customHeight="1">
      <c r="A702" s="552"/>
      <c r="B702" s="2467"/>
      <c r="C702" s="2704" t="s">
        <v>672</v>
      </c>
      <c r="D702" s="2705" t="s">
        <v>795</v>
      </c>
      <c r="E702" s="2706">
        <f t="shared" si="79"/>
        <v>10119</v>
      </c>
      <c r="F702" s="523">
        <f t="shared" si="78"/>
        <v>10119</v>
      </c>
      <c r="G702" s="2707"/>
      <c r="H702" s="2707"/>
      <c r="I702" s="2707"/>
      <c r="J702" s="2707"/>
      <c r="K702" s="2707"/>
      <c r="L702" s="2707"/>
      <c r="M702" s="639">
        <v>6377</v>
      </c>
      <c r="N702" s="2708">
        <v>1595</v>
      </c>
      <c r="O702" s="2708"/>
      <c r="P702" s="2708"/>
      <c r="Q702" s="2192"/>
      <c r="R702" s="2708"/>
      <c r="S702" s="2708"/>
      <c r="T702" s="2708"/>
      <c r="U702" s="2708"/>
      <c r="V702" s="2708"/>
      <c r="W702" s="2708"/>
      <c r="X702" s="2708"/>
      <c r="Y702" s="2708"/>
      <c r="Z702" s="2708"/>
      <c r="AA702" s="2708"/>
      <c r="AB702" s="2708"/>
      <c r="AC702" s="2708"/>
      <c r="AD702" s="2708"/>
      <c r="AE702" s="2708"/>
      <c r="AF702" s="2192"/>
      <c r="AG702" s="2709">
        <v>797</v>
      </c>
      <c r="AH702" s="2709">
        <v>1350</v>
      </c>
      <c r="AI702" s="2709"/>
      <c r="AJ702" s="2709"/>
      <c r="AK702" s="2709"/>
      <c r="AL702" s="2709"/>
    </row>
    <row r="703" spans="1:38" ht="15" customHeight="1">
      <c r="A703" s="2281"/>
      <c r="B703" s="2467"/>
      <c r="C703" s="2710" t="s">
        <v>673</v>
      </c>
      <c r="D703" s="2711" t="s">
        <v>795</v>
      </c>
      <c r="E703" s="2706">
        <f t="shared" si="79"/>
        <v>2381</v>
      </c>
      <c r="F703" s="523">
        <f t="shared" si="78"/>
        <v>2381</v>
      </c>
      <c r="G703" s="2707"/>
      <c r="H703" s="2707"/>
      <c r="I703" s="2707"/>
      <c r="J703" s="2707"/>
      <c r="K703" s="2707"/>
      <c r="L703" s="2707"/>
      <c r="M703" s="639">
        <v>1623</v>
      </c>
      <c r="N703" s="2708">
        <v>405</v>
      </c>
      <c r="O703" s="2708"/>
      <c r="P703" s="2708"/>
      <c r="Q703" s="2192"/>
      <c r="R703" s="2708"/>
      <c r="S703" s="2708"/>
      <c r="T703" s="2708"/>
      <c r="U703" s="2708"/>
      <c r="V703" s="2708"/>
      <c r="W703" s="2708"/>
      <c r="X703" s="2708"/>
      <c r="Y703" s="2708"/>
      <c r="Z703" s="2708"/>
      <c r="AA703" s="2708"/>
      <c r="AB703" s="2708"/>
      <c r="AC703" s="2708"/>
      <c r="AD703" s="2708"/>
      <c r="AE703" s="2708"/>
      <c r="AF703" s="2192"/>
      <c r="AG703" s="2709">
        <v>203</v>
      </c>
      <c r="AH703" s="2709">
        <v>150</v>
      </c>
      <c r="AI703" s="2709"/>
      <c r="AJ703" s="2709"/>
      <c r="AK703" s="2709"/>
      <c r="AL703" s="2709"/>
    </row>
    <row r="704" spans="1:38" ht="17.100000000000001" customHeight="1">
      <c r="A704" s="2281"/>
      <c r="B704" s="2467"/>
      <c r="C704" s="2710" t="s">
        <v>674</v>
      </c>
      <c r="D704" s="2711" t="s">
        <v>596</v>
      </c>
      <c r="E704" s="2706">
        <f t="shared" si="79"/>
        <v>25117</v>
      </c>
      <c r="F704" s="523">
        <f t="shared" si="78"/>
        <v>25117</v>
      </c>
      <c r="G704" s="2707"/>
      <c r="H704" s="2707"/>
      <c r="I704" s="2707"/>
      <c r="J704" s="2707"/>
      <c r="K704" s="2707"/>
      <c r="L704" s="2707"/>
      <c r="M704" s="639">
        <v>942</v>
      </c>
      <c r="N704" s="2708">
        <v>145</v>
      </c>
      <c r="O704" s="2708"/>
      <c r="P704" s="2708"/>
      <c r="Q704" s="2192"/>
      <c r="R704" s="2708"/>
      <c r="S704" s="2708"/>
      <c r="T704" s="2708"/>
      <c r="U704" s="2708"/>
      <c r="V704" s="2708"/>
      <c r="W704" s="2708"/>
      <c r="X704" s="2708"/>
      <c r="Y704" s="2708"/>
      <c r="Z704" s="2708"/>
      <c r="AA704" s="2708"/>
      <c r="AB704" s="2708"/>
      <c r="AC704" s="2708"/>
      <c r="AD704" s="2708"/>
      <c r="AE704" s="2708"/>
      <c r="AF704" s="2192"/>
      <c r="AG704" s="2709">
        <v>19927</v>
      </c>
      <c r="AH704" s="2709">
        <v>4103</v>
      </c>
      <c r="AI704" s="2709"/>
      <c r="AJ704" s="2709"/>
      <c r="AK704" s="2709"/>
      <c r="AL704" s="2709"/>
    </row>
    <row r="705" spans="1:38" ht="17.100000000000001" customHeight="1">
      <c r="A705" s="2281"/>
      <c r="B705" s="2467"/>
      <c r="C705" s="2710" t="s">
        <v>675</v>
      </c>
      <c r="D705" s="2712" t="s">
        <v>596</v>
      </c>
      <c r="E705" s="2706">
        <f t="shared" si="79"/>
        <v>5807</v>
      </c>
      <c r="F705" s="523">
        <f t="shared" si="78"/>
        <v>5807</v>
      </c>
      <c r="G705" s="2707"/>
      <c r="H705" s="2707"/>
      <c r="I705" s="2707"/>
      <c r="J705" s="2707"/>
      <c r="K705" s="2707"/>
      <c r="L705" s="2707"/>
      <c r="M705" s="639">
        <v>238</v>
      </c>
      <c r="N705" s="2708">
        <v>40</v>
      </c>
      <c r="O705" s="2708"/>
      <c r="P705" s="2708"/>
      <c r="Q705" s="2192"/>
      <c r="R705" s="2708"/>
      <c r="S705" s="2708"/>
      <c r="T705" s="2708"/>
      <c r="U705" s="2708"/>
      <c r="V705" s="2708"/>
      <c r="W705" s="2708"/>
      <c r="X705" s="2708"/>
      <c r="Y705" s="2708"/>
      <c r="Z705" s="2708"/>
      <c r="AA705" s="2708"/>
      <c r="AB705" s="2708"/>
      <c r="AC705" s="2708"/>
      <c r="AD705" s="2708"/>
      <c r="AE705" s="2708"/>
      <c r="AF705" s="2192"/>
      <c r="AG705" s="2709">
        <v>5073</v>
      </c>
      <c r="AH705" s="2709">
        <v>456</v>
      </c>
      <c r="AI705" s="2709"/>
      <c r="AJ705" s="2709"/>
      <c r="AK705" s="2709"/>
      <c r="AL705" s="2709"/>
    </row>
    <row r="706" spans="1:38" ht="17.100000000000001" customHeight="1">
      <c r="A706" s="2281"/>
      <c r="B706" s="2467"/>
      <c r="C706" s="2713"/>
      <c r="D706" s="2714"/>
      <c r="E706" s="2715"/>
      <c r="F706" s="523">
        <f t="shared" si="78"/>
        <v>0</v>
      </c>
      <c r="G706" s="2707"/>
      <c r="H706" s="2707"/>
      <c r="I706" s="2707"/>
      <c r="J706" s="2707"/>
      <c r="K706" s="2707"/>
      <c r="L706" s="2707"/>
      <c r="M706" s="639"/>
      <c r="N706" s="2708"/>
      <c r="O706" s="2708"/>
      <c r="P706" s="2708"/>
      <c r="Q706" s="2192"/>
      <c r="R706" s="2708"/>
      <c r="S706" s="2708"/>
      <c r="T706" s="2708"/>
      <c r="U706" s="2708"/>
      <c r="V706" s="2708"/>
      <c r="W706" s="2708"/>
      <c r="X706" s="2708"/>
      <c r="Y706" s="2708"/>
      <c r="Z706" s="2708"/>
      <c r="AA706" s="2708"/>
      <c r="AB706" s="2708"/>
      <c r="AC706" s="2708"/>
      <c r="AD706" s="2708"/>
      <c r="AE706" s="2708"/>
      <c r="AF706" s="2192"/>
      <c r="AG706" s="2709"/>
      <c r="AH706" s="2709"/>
      <c r="AI706" s="2709"/>
      <c r="AJ706" s="2709"/>
      <c r="AK706" s="2709"/>
      <c r="AL706" s="2709"/>
    </row>
    <row r="707" spans="1:38" ht="17.100000000000001" customHeight="1">
      <c r="A707" s="2281"/>
      <c r="B707" s="2467"/>
      <c r="C707" s="6693" t="s">
        <v>639</v>
      </c>
      <c r="D707" s="6694"/>
      <c r="E707" s="2716">
        <f>SUM(E708,)</f>
        <v>1285920</v>
      </c>
      <c r="F707" s="523">
        <f t="shared" si="78"/>
        <v>0</v>
      </c>
      <c r="G707" s="2707"/>
      <c r="H707" s="2707"/>
      <c r="I707" s="2707"/>
      <c r="J707" s="2707"/>
      <c r="K707" s="2707"/>
      <c r="L707" s="2707"/>
      <c r="M707" s="639"/>
      <c r="N707" s="2708"/>
      <c r="O707" s="2708"/>
      <c r="P707" s="2708"/>
      <c r="Q707" s="2192"/>
      <c r="R707" s="2708"/>
      <c r="S707" s="2708"/>
      <c r="T707" s="2708"/>
      <c r="U707" s="2708"/>
      <c r="V707" s="2708"/>
      <c r="W707" s="2708"/>
      <c r="X707" s="2708"/>
      <c r="Y707" s="2708"/>
      <c r="Z707" s="2708"/>
      <c r="AA707" s="2708"/>
      <c r="AB707" s="2708"/>
      <c r="AC707" s="2708"/>
      <c r="AD707" s="2708"/>
      <c r="AE707" s="2708"/>
      <c r="AF707" s="2192"/>
      <c r="AG707" s="2709"/>
      <c r="AH707" s="2709"/>
      <c r="AI707" s="2709"/>
      <c r="AJ707" s="2709"/>
      <c r="AK707" s="2709"/>
      <c r="AL707" s="2709"/>
    </row>
    <row r="708" spans="1:38" ht="17.100000000000001" customHeight="1">
      <c r="A708" s="2281"/>
      <c r="B708" s="2467"/>
      <c r="C708" s="6695" t="s">
        <v>640</v>
      </c>
      <c r="D708" s="6696"/>
      <c r="E708" s="2717">
        <f>SUM(E709:E713)</f>
        <v>1285920</v>
      </c>
      <c r="F708" s="523">
        <f t="shared" si="78"/>
        <v>0</v>
      </c>
      <c r="G708" s="2707"/>
      <c r="H708" s="2707"/>
      <c r="I708" s="2707"/>
      <c r="J708" s="2707"/>
      <c r="K708" s="2707"/>
      <c r="L708" s="2707"/>
      <c r="M708" s="639"/>
      <c r="N708" s="2708"/>
      <c r="O708" s="2708"/>
      <c r="P708" s="2708"/>
      <c r="Q708" s="2192"/>
      <c r="R708" s="2708"/>
      <c r="S708" s="2708"/>
      <c r="T708" s="2708"/>
      <c r="U708" s="2708"/>
      <c r="V708" s="2708"/>
      <c r="W708" s="2708"/>
      <c r="X708" s="2708"/>
      <c r="Y708" s="2708"/>
      <c r="Z708" s="2708"/>
      <c r="AA708" s="2708"/>
      <c r="AB708" s="2708"/>
      <c r="AC708" s="2708"/>
      <c r="AD708" s="2708"/>
      <c r="AE708" s="2708"/>
      <c r="AF708" s="2192"/>
      <c r="AG708" s="2709"/>
      <c r="AH708" s="2709"/>
      <c r="AI708" s="2709"/>
      <c r="AJ708" s="2709"/>
      <c r="AK708" s="2709"/>
      <c r="AL708" s="2709"/>
    </row>
    <row r="709" spans="1:38" ht="17.100000000000001" customHeight="1" thickBot="1">
      <c r="A709" s="2718"/>
      <c r="B709" s="2506"/>
      <c r="C709" s="2719" t="s">
        <v>641</v>
      </c>
      <c r="D709" s="2720" t="s">
        <v>642</v>
      </c>
      <c r="E709" s="2721">
        <f>F709</f>
        <v>785920</v>
      </c>
      <c r="F709" s="523">
        <f t="shared" si="78"/>
        <v>785920</v>
      </c>
      <c r="G709" s="2722"/>
      <c r="H709" s="2722"/>
      <c r="I709" s="2722">
        <v>785920</v>
      </c>
      <c r="J709" s="2722"/>
      <c r="K709" s="2722"/>
      <c r="L709" s="2722"/>
      <c r="M709" s="639"/>
      <c r="N709" s="2723"/>
      <c r="O709" s="2723"/>
      <c r="P709" s="2723"/>
      <c r="Q709" s="2192"/>
      <c r="R709" s="2723"/>
      <c r="S709" s="2723"/>
      <c r="T709" s="2723"/>
      <c r="U709" s="2723"/>
      <c r="V709" s="2723"/>
      <c r="W709" s="2723"/>
      <c r="X709" s="2723"/>
      <c r="Y709" s="2723"/>
      <c r="Z709" s="2723"/>
      <c r="AA709" s="2723"/>
      <c r="AB709" s="2723"/>
      <c r="AC709" s="2723"/>
      <c r="AD709" s="2723"/>
      <c r="AE709" s="2723"/>
      <c r="AF709" s="2192"/>
      <c r="AG709" s="2724"/>
      <c r="AH709" s="2724"/>
      <c r="AI709" s="2724"/>
      <c r="AJ709" s="2724"/>
      <c r="AK709" s="2724"/>
      <c r="AL709" s="2724"/>
    </row>
    <row r="710" spans="1:38" ht="71.25" customHeight="1">
      <c r="A710" s="2281"/>
      <c r="B710" s="2725"/>
      <c r="C710" s="1916" t="s">
        <v>65</v>
      </c>
      <c r="D710" s="1544" t="s">
        <v>808</v>
      </c>
      <c r="E710" s="685">
        <f t="shared" ref="E710:E713" si="80">F710</f>
        <v>79710</v>
      </c>
      <c r="F710" s="523">
        <f t="shared" si="78"/>
        <v>79710</v>
      </c>
      <c r="G710" s="2722"/>
      <c r="H710" s="2722"/>
      <c r="I710" s="2722"/>
      <c r="J710" s="2722"/>
      <c r="K710" s="2722"/>
      <c r="L710" s="2722"/>
      <c r="M710" s="639">
        <v>79710</v>
      </c>
      <c r="N710" s="2723"/>
      <c r="O710" s="2723"/>
      <c r="P710" s="2723"/>
      <c r="Q710" s="2192"/>
      <c r="R710" s="2723"/>
      <c r="S710" s="2723"/>
      <c r="T710" s="2723"/>
      <c r="U710" s="2723"/>
      <c r="V710" s="2723"/>
      <c r="W710" s="2723"/>
      <c r="X710" s="2723"/>
      <c r="Y710" s="2723"/>
      <c r="Z710" s="2723"/>
      <c r="AA710" s="2723"/>
      <c r="AB710" s="2723"/>
      <c r="AC710" s="2723"/>
      <c r="AD710" s="2723"/>
      <c r="AE710" s="2723"/>
      <c r="AF710" s="2192"/>
      <c r="AG710" s="2724"/>
      <c r="AH710" s="2724"/>
      <c r="AI710" s="2724"/>
      <c r="AJ710" s="2724"/>
      <c r="AK710" s="2724"/>
      <c r="AL710" s="2724"/>
    </row>
    <row r="711" spans="1:38" ht="66.75" customHeight="1">
      <c r="A711" s="2281"/>
      <c r="B711" s="2725"/>
      <c r="C711" s="2396" t="s">
        <v>809</v>
      </c>
      <c r="D711" s="1544" t="s">
        <v>810</v>
      </c>
      <c r="E711" s="2726">
        <f>F711</f>
        <v>20290</v>
      </c>
      <c r="F711" s="523">
        <f t="shared" si="78"/>
        <v>20290</v>
      </c>
      <c r="G711" s="2722"/>
      <c r="H711" s="2722"/>
      <c r="I711" s="2722"/>
      <c r="J711" s="2722"/>
      <c r="K711" s="2722"/>
      <c r="L711" s="2722"/>
      <c r="M711" s="639">
        <v>20290</v>
      </c>
      <c r="N711" s="2723"/>
      <c r="O711" s="2723"/>
      <c r="P711" s="2723"/>
      <c r="Q711" s="2192"/>
      <c r="R711" s="2723"/>
      <c r="S711" s="2723"/>
      <c r="T711" s="2723"/>
      <c r="U711" s="2723"/>
      <c r="V711" s="2723"/>
      <c r="W711" s="2723"/>
      <c r="X711" s="2723"/>
      <c r="Y711" s="2723"/>
      <c r="Z711" s="2723"/>
      <c r="AA711" s="2723"/>
      <c r="AB711" s="2723"/>
      <c r="AC711" s="2723"/>
      <c r="AD711" s="2723"/>
      <c r="AE711" s="2723"/>
      <c r="AF711" s="2192"/>
      <c r="AG711" s="2724"/>
      <c r="AH711" s="2724"/>
      <c r="AI711" s="2724"/>
      <c r="AJ711" s="2724"/>
      <c r="AK711" s="2724"/>
      <c r="AL711" s="2724"/>
    </row>
    <row r="712" spans="1:38" ht="53.25" customHeight="1">
      <c r="A712" s="2281"/>
      <c r="B712" s="2725"/>
      <c r="C712" s="2727" t="s">
        <v>229</v>
      </c>
      <c r="D712" s="2728" t="s">
        <v>811</v>
      </c>
      <c r="E712" s="2729">
        <f>F712</f>
        <v>318840</v>
      </c>
      <c r="F712" s="523">
        <f t="shared" si="78"/>
        <v>318840</v>
      </c>
      <c r="G712" s="2730"/>
      <c r="H712" s="2730"/>
      <c r="I712" s="2730"/>
      <c r="J712" s="2730"/>
      <c r="K712" s="2730"/>
      <c r="L712" s="2730"/>
      <c r="M712" s="639">
        <v>318840</v>
      </c>
      <c r="N712" s="2731"/>
      <c r="O712" s="2731"/>
      <c r="P712" s="2731"/>
      <c r="Q712" s="2192"/>
      <c r="R712" s="2731"/>
      <c r="S712" s="2731"/>
      <c r="T712" s="2731"/>
      <c r="U712" s="2731"/>
      <c r="V712" s="2731"/>
      <c r="W712" s="2731"/>
      <c r="X712" s="2731"/>
      <c r="Y712" s="2731"/>
      <c r="Z712" s="2731"/>
      <c r="AA712" s="2731"/>
      <c r="AB712" s="2731"/>
      <c r="AC712" s="2731"/>
      <c r="AD712" s="2731"/>
      <c r="AE712" s="2731"/>
      <c r="AF712" s="2192"/>
      <c r="AG712" s="2732"/>
      <c r="AH712" s="2732"/>
      <c r="AI712" s="2732"/>
      <c r="AJ712" s="2732"/>
      <c r="AK712" s="2732"/>
      <c r="AL712" s="2732"/>
    </row>
    <row r="713" spans="1:38" ht="53.25" customHeight="1">
      <c r="A713" s="2281"/>
      <c r="B713" s="2725"/>
      <c r="C713" s="2396" t="s">
        <v>183</v>
      </c>
      <c r="D713" s="2504" t="s">
        <v>811</v>
      </c>
      <c r="E713" s="685">
        <f t="shared" si="80"/>
        <v>81160</v>
      </c>
      <c r="F713" s="523">
        <f t="shared" si="78"/>
        <v>81160</v>
      </c>
      <c r="G713" s="2730"/>
      <c r="H713" s="2730"/>
      <c r="I713" s="2730"/>
      <c r="J713" s="2730"/>
      <c r="K713" s="2730"/>
      <c r="L713" s="2730"/>
      <c r="M713" s="639">
        <v>81160</v>
      </c>
      <c r="N713" s="2731"/>
      <c r="O713" s="2731"/>
      <c r="P713" s="2731"/>
      <c r="Q713" s="2192"/>
      <c r="R713" s="2731"/>
      <c r="S713" s="2731"/>
      <c r="T713" s="2731"/>
      <c r="U713" s="2731"/>
      <c r="V713" s="2731"/>
      <c r="W713" s="2731"/>
      <c r="X713" s="2731"/>
      <c r="Y713" s="2731"/>
      <c r="Z713" s="2731"/>
      <c r="AA713" s="2731"/>
      <c r="AB713" s="2731"/>
      <c r="AC713" s="2731"/>
      <c r="AD713" s="2731"/>
      <c r="AE713" s="2731"/>
      <c r="AF713" s="2192"/>
      <c r="AG713" s="2732"/>
      <c r="AH713" s="2732"/>
      <c r="AI713" s="2732"/>
      <c r="AJ713" s="2732"/>
      <c r="AK713" s="2732"/>
      <c r="AL713" s="2732"/>
    </row>
    <row r="714" spans="1:38" ht="18" customHeight="1">
      <c r="A714" s="2281"/>
      <c r="B714" s="2725"/>
      <c r="C714" s="552"/>
      <c r="D714" s="1751"/>
      <c r="E714" s="2729"/>
      <c r="F714" s="523">
        <f t="shared" ref="F714:F733" si="81">SUM(G714:AJ714)</f>
        <v>0</v>
      </c>
      <c r="G714" s="2730"/>
      <c r="H714" s="2730"/>
      <c r="I714" s="2730"/>
      <c r="J714" s="2730"/>
      <c r="K714" s="2730"/>
      <c r="L714" s="2730"/>
      <c r="M714" s="639"/>
      <c r="N714" s="2731"/>
      <c r="O714" s="2731"/>
      <c r="P714" s="2731"/>
      <c r="Q714" s="2192"/>
      <c r="R714" s="2731"/>
      <c r="S714" s="2731"/>
      <c r="T714" s="2731"/>
      <c r="U714" s="2731"/>
      <c r="V714" s="2731"/>
      <c r="W714" s="2731"/>
      <c r="X714" s="2731"/>
      <c r="Y714" s="2731"/>
      <c r="Z714" s="2731"/>
      <c r="AA714" s="2731"/>
      <c r="AB714" s="2731"/>
      <c r="AC714" s="2731"/>
      <c r="AD714" s="2731"/>
      <c r="AE714" s="2731"/>
      <c r="AF714" s="2192"/>
      <c r="AG714" s="2732"/>
      <c r="AH714" s="2732"/>
      <c r="AI714" s="2732"/>
      <c r="AJ714" s="2732"/>
      <c r="AK714" s="2732"/>
      <c r="AL714" s="2732"/>
    </row>
    <row r="715" spans="1:38" ht="21" customHeight="1">
      <c r="A715" s="2281"/>
      <c r="B715" s="2725"/>
      <c r="C715" s="6697" t="s">
        <v>717</v>
      </c>
      <c r="D715" s="6698"/>
      <c r="E715" s="2733">
        <f>SUM(E716:E719)</f>
        <v>500000</v>
      </c>
      <c r="F715" s="523">
        <f t="shared" si="81"/>
        <v>0</v>
      </c>
      <c r="G715" s="2730"/>
      <c r="H715" s="2730"/>
      <c r="I715" s="2730"/>
      <c r="J715" s="2730"/>
      <c r="K715" s="2730"/>
      <c r="L715" s="2730"/>
      <c r="M715" s="639"/>
      <c r="N715" s="2731"/>
      <c r="O715" s="2731"/>
      <c r="P715" s="2731"/>
      <c r="Q715" s="2192"/>
      <c r="R715" s="2731"/>
      <c r="S715" s="2731"/>
      <c r="T715" s="2731"/>
      <c r="U715" s="2731"/>
      <c r="V715" s="2731"/>
      <c r="W715" s="2731"/>
      <c r="X715" s="2731"/>
      <c r="Y715" s="2731"/>
      <c r="Z715" s="2731"/>
      <c r="AA715" s="2731"/>
      <c r="AB715" s="2731"/>
      <c r="AC715" s="2731"/>
      <c r="AD715" s="2731"/>
      <c r="AE715" s="2731"/>
      <c r="AF715" s="2192"/>
      <c r="AG715" s="2732"/>
      <c r="AH715" s="2732"/>
      <c r="AI715" s="2732"/>
      <c r="AJ715" s="2732"/>
      <c r="AK715" s="2732"/>
      <c r="AL715" s="2732"/>
    </row>
    <row r="716" spans="1:38" ht="71.25" customHeight="1">
      <c r="A716" s="552"/>
      <c r="B716" s="2725"/>
      <c r="C716" s="2734" t="s">
        <v>65</v>
      </c>
      <c r="D716" s="2735" t="s">
        <v>808</v>
      </c>
      <c r="E716" s="2736">
        <f>F716</f>
        <v>79710</v>
      </c>
      <c r="F716" s="523">
        <f t="shared" si="81"/>
        <v>79710</v>
      </c>
      <c r="G716" s="2737"/>
      <c r="H716" s="2737"/>
      <c r="I716" s="2737"/>
      <c r="J716" s="2737"/>
      <c r="K716" s="2737"/>
      <c r="L716" s="2737"/>
      <c r="M716" s="639">
        <v>79710</v>
      </c>
      <c r="N716" s="2738"/>
      <c r="O716" s="2738"/>
      <c r="P716" s="2738"/>
      <c r="Q716" s="2192"/>
      <c r="R716" s="2738"/>
      <c r="S716" s="2738"/>
      <c r="T716" s="2738"/>
      <c r="U716" s="2738"/>
      <c r="V716" s="2738"/>
      <c r="W716" s="2738"/>
      <c r="X716" s="2738"/>
      <c r="Y716" s="2738"/>
      <c r="Z716" s="2738"/>
      <c r="AA716" s="2738"/>
      <c r="AB716" s="2738"/>
      <c r="AC716" s="2738"/>
      <c r="AD716" s="2738"/>
      <c r="AE716" s="2738"/>
      <c r="AF716" s="2192"/>
      <c r="AG716" s="2739"/>
      <c r="AH716" s="2739"/>
      <c r="AI716" s="2739"/>
      <c r="AJ716" s="2739"/>
      <c r="AK716" s="2739"/>
      <c r="AL716" s="2739"/>
    </row>
    <row r="717" spans="1:38" ht="67.5" customHeight="1">
      <c r="A717" s="571"/>
      <c r="B717" s="2725"/>
      <c r="C717" s="2740" t="s">
        <v>809</v>
      </c>
      <c r="D717" s="2741" t="s">
        <v>810</v>
      </c>
      <c r="E717" s="2742">
        <f t="shared" ref="E717:E719" si="82">F717</f>
        <v>20290</v>
      </c>
      <c r="F717" s="523">
        <f t="shared" si="81"/>
        <v>20290</v>
      </c>
      <c r="G717" s="2743"/>
      <c r="H717" s="2743"/>
      <c r="I717" s="2743"/>
      <c r="J717" s="2743"/>
      <c r="K717" s="2743"/>
      <c r="L717" s="2743"/>
      <c r="M717" s="639">
        <v>20290</v>
      </c>
      <c r="N717" s="2744"/>
      <c r="O717" s="2744"/>
      <c r="P717" s="2744"/>
      <c r="Q717" s="2192"/>
      <c r="R717" s="2744"/>
      <c r="S717" s="2744"/>
      <c r="T717" s="2744"/>
      <c r="U717" s="2744"/>
      <c r="V717" s="2744"/>
      <c r="W717" s="2744"/>
      <c r="X717" s="2744"/>
      <c r="Y717" s="2744"/>
      <c r="Z717" s="2744"/>
      <c r="AA717" s="2744"/>
      <c r="AB717" s="2744"/>
      <c r="AC717" s="2744"/>
      <c r="AD717" s="2744"/>
      <c r="AE717" s="2744"/>
      <c r="AF717" s="2192"/>
      <c r="AG717" s="2745"/>
      <c r="AH717" s="2745"/>
      <c r="AI717" s="2745"/>
      <c r="AJ717" s="2745"/>
      <c r="AK717" s="2745"/>
      <c r="AL717" s="2745"/>
    </row>
    <row r="718" spans="1:38" ht="54" customHeight="1">
      <c r="A718" s="552"/>
      <c r="B718" s="2725"/>
      <c r="C718" s="2396" t="s">
        <v>229</v>
      </c>
      <c r="D718" s="2504" t="s">
        <v>811</v>
      </c>
      <c r="E718" s="2742">
        <f>F718</f>
        <v>318840</v>
      </c>
      <c r="F718" s="523">
        <f t="shared" si="81"/>
        <v>318840</v>
      </c>
      <c r="G718" s="2743"/>
      <c r="H718" s="2743"/>
      <c r="I718" s="2743"/>
      <c r="J718" s="2743"/>
      <c r="K718" s="2743"/>
      <c r="L718" s="2743"/>
      <c r="M718" s="639">
        <v>318840</v>
      </c>
      <c r="N718" s="2744"/>
      <c r="O718" s="2744"/>
      <c r="P718" s="2744"/>
      <c r="Q718" s="2192"/>
      <c r="R718" s="2744"/>
      <c r="S718" s="2744"/>
      <c r="T718" s="2744"/>
      <c r="U718" s="2744"/>
      <c r="V718" s="2744"/>
      <c r="W718" s="2744"/>
      <c r="X718" s="2744"/>
      <c r="Y718" s="2744"/>
      <c r="Z718" s="2744"/>
      <c r="AA718" s="2744"/>
      <c r="AB718" s="2744"/>
      <c r="AC718" s="2744"/>
      <c r="AD718" s="2744"/>
      <c r="AE718" s="2744"/>
      <c r="AF718" s="2192"/>
      <c r="AG718" s="2745"/>
      <c r="AH718" s="2745"/>
      <c r="AI718" s="2745"/>
      <c r="AJ718" s="2745"/>
      <c r="AK718" s="2745"/>
      <c r="AL718" s="2745"/>
    </row>
    <row r="719" spans="1:38" ht="57.75" customHeight="1" thickBot="1">
      <c r="A719" s="571"/>
      <c r="B719" s="2725"/>
      <c r="C719" s="2746" t="s">
        <v>183</v>
      </c>
      <c r="D719" s="2504" t="s">
        <v>811</v>
      </c>
      <c r="E719" s="2747">
        <f t="shared" si="82"/>
        <v>81160</v>
      </c>
      <c r="F719" s="523">
        <f t="shared" si="81"/>
        <v>81160</v>
      </c>
      <c r="G719" s="2748"/>
      <c r="H719" s="2748"/>
      <c r="I719" s="2748"/>
      <c r="J719" s="2748"/>
      <c r="K719" s="2748"/>
      <c r="L719" s="2748"/>
      <c r="M719" s="639">
        <v>81160</v>
      </c>
      <c r="N719" s="2749"/>
      <c r="O719" s="2749"/>
      <c r="P719" s="2749"/>
      <c r="Q719" s="2192"/>
      <c r="R719" s="2749"/>
      <c r="S719" s="2749"/>
      <c r="T719" s="2749"/>
      <c r="U719" s="2749"/>
      <c r="V719" s="2749"/>
      <c r="W719" s="2749"/>
      <c r="X719" s="2749"/>
      <c r="Y719" s="2749"/>
      <c r="Z719" s="2749"/>
      <c r="AA719" s="2749"/>
      <c r="AB719" s="2749"/>
      <c r="AC719" s="2749"/>
      <c r="AD719" s="2749"/>
      <c r="AE719" s="2749"/>
      <c r="AF719" s="2192"/>
      <c r="AG719" s="2750"/>
      <c r="AH719" s="2750"/>
      <c r="AI719" s="2750"/>
      <c r="AJ719" s="2750"/>
      <c r="AK719" s="2750"/>
      <c r="AL719" s="2750"/>
    </row>
    <row r="720" spans="1:38" ht="17.100000000000001" customHeight="1" thickBot="1">
      <c r="A720" s="546" t="s">
        <v>363</v>
      </c>
      <c r="B720" s="547"/>
      <c r="C720" s="548"/>
      <c r="D720" s="549" t="s">
        <v>812</v>
      </c>
      <c r="E720" s="1920">
        <f>SUM(E721,E725,E730,E734,)</f>
        <v>2231012</v>
      </c>
      <c r="F720" s="523">
        <f t="shared" si="81"/>
        <v>0</v>
      </c>
      <c r="G720" s="2748"/>
      <c r="H720" s="2748"/>
      <c r="I720" s="2748"/>
      <c r="J720" s="2748"/>
      <c r="K720" s="2748"/>
      <c r="L720" s="2748"/>
      <c r="M720" s="639"/>
      <c r="N720" s="2749"/>
      <c r="O720" s="2749"/>
      <c r="P720" s="2749"/>
      <c r="Q720" s="2192"/>
      <c r="R720" s="2749"/>
      <c r="S720" s="2749"/>
      <c r="T720" s="2749"/>
      <c r="U720" s="2749"/>
      <c r="V720" s="2749"/>
      <c r="W720" s="2749"/>
      <c r="X720" s="2749"/>
      <c r="Y720" s="2749"/>
      <c r="Z720" s="2749"/>
      <c r="AA720" s="2749"/>
      <c r="AB720" s="2749"/>
      <c r="AC720" s="2749"/>
      <c r="AD720" s="2749"/>
      <c r="AE720" s="2749"/>
      <c r="AF720" s="2192"/>
      <c r="AG720" s="2750"/>
      <c r="AH720" s="2750"/>
      <c r="AI720" s="2750"/>
      <c r="AJ720" s="2750"/>
      <c r="AK720" s="2750"/>
      <c r="AL720" s="2750"/>
    </row>
    <row r="721" spans="1:38" ht="16.5" customHeight="1" thickBot="1">
      <c r="A721" s="552"/>
      <c r="B721" s="803" t="s">
        <v>364</v>
      </c>
      <c r="C721" s="804"/>
      <c r="D721" s="805" t="s">
        <v>813</v>
      </c>
      <c r="E721" s="806">
        <f t="shared" ref="E721" si="83">SUM(E722,)</f>
        <v>450000</v>
      </c>
      <c r="F721" s="523">
        <f t="shared" si="81"/>
        <v>0</v>
      </c>
      <c r="G721" s="2748"/>
      <c r="H721" s="2748"/>
      <c r="I721" s="2748"/>
      <c r="J721" s="2748"/>
      <c r="K721" s="2748"/>
      <c r="L721" s="2748"/>
      <c r="M721" s="639"/>
      <c r="N721" s="2749"/>
      <c r="O721" s="2749"/>
      <c r="P721" s="2749"/>
      <c r="Q721" s="2192"/>
      <c r="R721" s="2749"/>
      <c r="S721" s="2749"/>
      <c r="T721" s="2749"/>
      <c r="U721" s="2749"/>
      <c r="V721" s="2749"/>
      <c r="W721" s="2749"/>
      <c r="X721" s="2749"/>
      <c r="Y721" s="2749"/>
      <c r="Z721" s="2749"/>
      <c r="AA721" s="2749"/>
      <c r="AB721" s="2749"/>
      <c r="AC721" s="2749"/>
      <c r="AD721" s="2749"/>
      <c r="AE721" s="2749"/>
      <c r="AF721" s="2192"/>
      <c r="AG721" s="2750"/>
      <c r="AH721" s="2750"/>
      <c r="AI721" s="2750"/>
      <c r="AJ721" s="2750"/>
      <c r="AK721" s="2750"/>
      <c r="AL721" s="2750"/>
    </row>
    <row r="722" spans="1:38" ht="17.100000000000001" customHeight="1">
      <c r="A722" s="552"/>
      <c r="B722" s="6677"/>
      <c r="C722" s="6624" t="s">
        <v>639</v>
      </c>
      <c r="D722" s="6679"/>
      <c r="E722" s="677">
        <f>SUM(E723)</f>
        <v>450000</v>
      </c>
      <c r="F722" s="523">
        <f t="shared" si="81"/>
        <v>0</v>
      </c>
      <c r="G722" s="2748"/>
      <c r="H722" s="2748"/>
      <c r="I722" s="2748"/>
      <c r="J722" s="2748"/>
      <c r="K722" s="2748"/>
      <c r="L722" s="2748"/>
      <c r="M722" s="639"/>
      <c r="N722" s="2749"/>
      <c r="O722" s="2749"/>
      <c r="P722" s="2749"/>
      <c r="Q722" s="2192"/>
      <c r="R722" s="2749"/>
      <c r="S722" s="2749"/>
      <c r="T722" s="2749"/>
      <c r="U722" s="2749"/>
      <c r="V722" s="2749"/>
      <c r="W722" s="2749"/>
      <c r="X722" s="2749"/>
      <c r="Y722" s="2749"/>
      <c r="Z722" s="2749"/>
      <c r="AA722" s="2749"/>
      <c r="AB722" s="2749"/>
      <c r="AC722" s="2749"/>
      <c r="AD722" s="2749"/>
      <c r="AE722" s="2749"/>
      <c r="AF722" s="2192"/>
      <c r="AG722" s="2750"/>
      <c r="AH722" s="2750"/>
      <c r="AI722" s="2750"/>
      <c r="AJ722" s="2750"/>
      <c r="AK722" s="2750"/>
      <c r="AL722" s="2750"/>
    </row>
    <row r="723" spans="1:38" ht="17.100000000000001" customHeight="1">
      <c r="A723" s="552"/>
      <c r="B723" s="6677"/>
      <c r="C723" s="6680" t="s">
        <v>640</v>
      </c>
      <c r="D723" s="6681"/>
      <c r="E723" s="2751">
        <f>SUM(E724)</f>
        <v>450000</v>
      </c>
      <c r="F723" s="523">
        <f t="shared" si="81"/>
        <v>0</v>
      </c>
      <c r="G723" s="2752"/>
      <c r="H723" s="2752"/>
      <c r="I723" s="2752"/>
      <c r="J723" s="2752"/>
      <c r="K723" s="2752"/>
      <c r="L723" s="2752"/>
      <c r="M723" s="639"/>
      <c r="N723" s="2753"/>
      <c r="O723" s="2753"/>
      <c r="P723" s="2753"/>
      <c r="Q723" s="2192"/>
      <c r="R723" s="2753"/>
      <c r="S723" s="2753"/>
      <c r="T723" s="2753"/>
      <c r="U723" s="2753"/>
      <c r="V723" s="2753"/>
      <c r="W723" s="2753"/>
      <c r="X723" s="2753"/>
      <c r="Y723" s="2753"/>
      <c r="Z723" s="2753"/>
      <c r="AA723" s="2753"/>
      <c r="AB723" s="2753"/>
      <c r="AC723" s="2753"/>
      <c r="AD723" s="2753"/>
      <c r="AE723" s="2753"/>
      <c r="AF723" s="2192"/>
      <c r="AG723" s="2754"/>
      <c r="AH723" s="2754"/>
      <c r="AI723" s="2754"/>
      <c r="AJ723" s="2754"/>
      <c r="AK723" s="2754"/>
      <c r="AL723" s="2754"/>
    </row>
    <row r="724" spans="1:38" ht="29.25" customHeight="1" thickBot="1">
      <c r="A724" s="552"/>
      <c r="B724" s="6678"/>
      <c r="C724" s="2755" t="s">
        <v>814</v>
      </c>
      <c r="D724" s="2756" t="s">
        <v>815</v>
      </c>
      <c r="E724" s="671">
        <f>F724</f>
        <v>450000</v>
      </c>
      <c r="F724" s="523">
        <f t="shared" si="81"/>
        <v>450000</v>
      </c>
      <c r="G724" s="2752"/>
      <c r="H724" s="2752"/>
      <c r="I724" s="2752">
        <v>450000</v>
      </c>
      <c r="J724" s="2752"/>
      <c r="K724" s="2752"/>
      <c r="L724" s="2752"/>
      <c r="M724" s="2757"/>
      <c r="N724" s="2753"/>
      <c r="O724" s="2753"/>
      <c r="P724" s="2753"/>
      <c r="Q724" s="2758"/>
      <c r="R724" s="2753"/>
      <c r="S724" s="2753"/>
      <c r="T724" s="2753"/>
      <c r="U724" s="2753"/>
      <c r="V724" s="2753"/>
      <c r="W724" s="2753"/>
      <c r="X724" s="2753"/>
      <c r="Y724" s="2753"/>
      <c r="Z724" s="2753"/>
      <c r="AA724" s="2753"/>
      <c r="AB724" s="2753"/>
      <c r="AC724" s="2753"/>
      <c r="AD724" s="2753"/>
      <c r="AE724" s="2753"/>
      <c r="AF724" s="2758"/>
      <c r="AG724" s="2754"/>
      <c r="AH724" s="2754"/>
      <c r="AI724" s="2754"/>
      <c r="AJ724" s="2754"/>
      <c r="AK724" s="2754"/>
      <c r="AL724" s="2754"/>
    </row>
    <row r="725" spans="1:38" ht="17.100000000000001" customHeight="1" thickBot="1">
      <c r="A725" s="571"/>
      <c r="B725" s="803" t="s">
        <v>365</v>
      </c>
      <c r="C725" s="804"/>
      <c r="D725" s="805" t="s">
        <v>816</v>
      </c>
      <c r="E725" s="806">
        <f>SUM(E727)</f>
        <v>500000</v>
      </c>
      <c r="F725" s="523">
        <f t="shared" si="81"/>
        <v>0</v>
      </c>
      <c r="G725" s="2752"/>
      <c r="H725" s="2752"/>
      <c r="I725" s="2752"/>
      <c r="J725" s="2752"/>
      <c r="K725" s="2752"/>
      <c r="L725" s="2752"/>
      <c r="M725" s="639"/>
      <c r="N725" s="2753"/>
      <c r="O725" s="2753"/>
      <c r="P725" s="2753"/>
      <c r="Q725" s="2758"/>
      <c r="R725" s="2753"/>
      <c r="S725" s="2753"/>
      <c r="T725" s="2753"/>
      <c r="U725" s="2753"/>
      <c r="V725" s="2753"/>
      <c r="W725" s="2753"/>
      <c r="X725" s="2753"/>
      <c r="Y725" s="2753"/>
      <c r="Z725" s="2753"/>
      <c r="AA725" s="2753"/>
      <c r="AB725" s="2753"/>
      <c r="AC725" s="2753"/>
      <c r="AD725" s="2753"/>
      <c r="AE725" s="2753"/>
      <c r="AF725" s="2758"/>
      <c r="AG725" s="2754"/>
      <c r="AH725" s="2754"/>
      <c r="AI725" s="2754"/>
      <c r="AJ725" s="2754"/>
      <c r="AK725" s="2754"/>
      <c r="AL725" s="2754"/>
    </row>
    <row r="726" spans="1:38" ht="17.100000000000001" customHeight="1">
      <c r="A726" s="552"/>
      <c r="B726" s="6677"/>
      <c r="C726" s="6682"/>
      <c r="D726" s="6683"/>
      <c r="E726" s="677">
        <f>SUM(E727)</f>
        <v>500000</v>
      </c>
      <c r="F726" s="523">
        <f t="shared" si="81"/>
        <v>0</v>
      </c>
      <c r="G726" s="2752"/>
      <c r="H726" s="2752"/>
      <c r="I726" s="2752"/>
      <c r="J726" s="2752"/>
      <c r="K726" s="2752"/>
      <c r="L726" s="2752"/>
      <c r="M726" s="639"/>
      <c r="N726" s="2753"/>
      <c r="O726" s="2753"/>
      <c r="P726" s="2753"/>
      <c r="Q726" s="2758"/>
      <c r="R726" s="2753"/>
      <c r="S726" s="2753"/>
      <c r="T726" s="2753"/>
      <c r="U726" s="2753"/>
      <c r="V726" s="2753"/>
      <c r="W726" s="2753"/>
      <c r="X726" s="2753"/>
      <c r="Y726" s="2753"/>
      <c r="Z726" s="2753"/>
      <c r="AA726" s="2753"/>
      <c r="AB726" s="2753"/>
      <c r="AC726" s="2753"/>
      <c r="AD726" s="2753"/>
      <c r="AE726" s="2753"/>
      <c r="AF726" s="2758"/>
      <c r="AG726" s="2754"/>
      <c r="AH726" s="2754"/>
      <c r="AI726" s="2754"/>
      <c r="AJ726" s="2754"/>
      <c r="AK726" s="2754"/>
      <c r="AL726" s="2754"/>
    </row>
    <row r="727" spans="1:38" ht="17.100000000000001" customHeight="1">
      <c r="A727" s="552"/>
      <c r="B727" s="6677"/>
      <c r="C727" s="6684" t="s">
        <v>639</v>
      </c>
      <c r="D727" s="6685"/>
      <c r="E727" s="2759">
        <f>SUM(E728)</f>
        <v>500000</v>
      </c>
      <c r="F727" s="523">
        <f t="shared" si="81"/>
        <v>0</v>
      </c>
      <c r="G727" s="2760"/>
      <c r="H727" s="2760"/>
      <c r="I727" s="2760"/>
      <c r="J727" s="2760"/>
      <c r="K727" s="2760"/>
      <c r="L727" s="2760"/>
      <c r="M727" s="639"/>
      <c r="N727" s="2761"/>
      <c r="O727" s="2761"/>
      <c r="P727" s="2761"/>
      <c r="Q727" s="2758"/>
      <c r="R727" s="2761"/>
      <c r="S727" s="2761"/>
      <c r="T727" s="2761"/>
      <c r="U727" s="2761"/>
      <c r="V727" s="2761"/>
      <c r="W727" s="2761"/>
      <c r="X727" s="2761"/>
      <c r="Y727" s="2761"/>
      <c r="Z727" s="2761"/>
      <c r="AA727" s="2761"/>
      <c r="AB727" s="2761"/>
      <c r="AC727" s="2761"/>
      <c r="AD727" s="2761"/>
      <c r="AE727" s="2761"/>
      <c r="AF727" s="2758"/>
      <c r="AG727" s="2762"/>
      <c r="AH727" s="2762"/>
      <c r="AI727" s="2762"/>
      <c r="AJ727" s="2762"/>
      <c r="AK727" s="2762"/>
      <c r="AL727" s="2762"/>
    </row>
    <row r="728" spans="1:38" ht="17.100000000000001" customHeight="1">
      <c r="A728" s="552"/>
      <c r="B728" s="6677"/>
      <c r="C728" s="6686" t="s">
        <v>640</v>
      </c>
      <c r="D728" s="6687"/>
      <c r="E728" s="2763">
        <f>SUM(E729)</f>
        <v>500000</v>
      </c>
      <c r="F728" s="523">
        <f t="shared" si="81"/>
        <v>0</v>
      </c>
      <c r="G728" s="2764"/>
      <c r="H728" s="2764"/>
      <c r="I728" s="2764"/>
      <c r="J728" s="2764"/>
      <c r="K728" s="2764"/>
      <c r="L728" s="2764"/>
      <c r="M728" s="639"/>
      <c r="N728" s="2765"/>
      <c r="O728" s="2765"/>
      <c r="P728" s="2765"/>
      <c r="Q728" s="2758"/>
      <c r="R728" s="2765"/>
      <c r="S728" s="2765"/>
      <c r="T728" s="2765"/>
      <c r="U728" s="2765"/>
      <c r="V728" s="2765"/>
      <c r="W728" s="2765"/>
      <c r="X728" s="2765"/>
      <c r="Y728" s="2765"/>
      <c r="Z728" s="2765"/>
      <c r="AA728" s="2765"/>
      <c r="AB728" s="2765"/>
      <c r="AC728" s="2765"/>
      <c r="AD728" s="2765"/>
      <c r="AE728" s="2765"/>
      <c r="AF728" s="2758"/>
      <c r="AG728" s="2766"/>
      <c r="AH728" s="2766"/>
      <c r="AI728" s="2766"/>
      <c r="AJ728" s="2766"/>
      <c r="AK728" s="2766"/>
      <c r="AL728" s="2766"/>
    </row>
    <row r="729" spans="1:38" ht="27" customHeight="1" thickBot="1">
      <c r="A729" s="571"/>
      <c r="B729" s="6678"/>
      <c r="C729" s="2767" t="s">
        <v>814</v>
      </c>
      <c r="D729" s="2768" t="s">
        <v>815</v>
      </c>
      <c r="E729" s="671">
        <f>F729</f>
        <v>500000</v>
      </c>
      <c r="F729" s="523">
        <f t="shared" si="81"/>
        <v>500000</v>
      </c>
      <c r="G729" s="2764"/>
      <c r="H729" s="2764"/>
      <c r="I729" s="2764">
        <v>500000</v>
      </c>
      <c r="J729" s="2764"/>
      <c r="K729" s="2764"/>
      <c r="L729" s="2764"/>
      <c r="M729" s="2769"/>
      <c r="N729" s="2765"/>
      <c r="O729" s="2765"/>
      <c r="P729" s="2765"/>
      <c r="Q729" s="2770"/>
      <c r="R729" s="2765"/>
      <c r="S729" s="2765"/>
      <c r="T729" s="2765"/>
      <c r="U729" s="2765"/>
      <c r="V729" s="2765"/>
      <c r="W729" s="2765"/>
      <c r="X729" s="2765"/>
      <c r="Y729" s="2765"/>
      <c r="Z729" s="2765"/>
      <c r="AA729" s="2765"/>
      <c r="AB729" s="2765"/>
      <c r="AC729" s="2765"/>
      <c r="AD729" s="2765"/>
      <c r="AE729" s="2765"/>
      <c r="AF729" s="2770"/>
      <c r="AG729" s="2766"/>
      <c r="AH729" s="2766"/>
      <c r="AI729" s="2766"/>
      <c r="AJ729" s="2766"/>
      <c r="AK729" s="2766"/>
      <c r="AL729" s="2766"/>
    </row>
    <row r="730" spans="1:38" ht="17.25" customHeight="1" thickBot="1">
      <c r="A730" s="571"/>
      <c r="B730" s="803" t="s">
        <v>366</v>
      </c>
      <c r="C730" s="804"/>
      <c r="D730" s="805" t="s">
        <v>817</v>
      </c>
      <c r="E730" s="806">
        <f t="shared" ref="E730" si="84">SUM(E731)</f>
        <v>600000</v>
      </c>
      <c r="F730" s="523">
        <f t="shared" si="81"/>
        <v>0</v>
      </c>
      <c r="G730" s="2764"/>
      <c r="H730" s="2764"/>
      <c r="I730" s="2764"/>
      <c r="J730" s="2764"/>
      <c r="K730" s="2764"/>
      <c r="L730" s="2764"/>
      <c r="M730" s="639"/>
      <c r="N730" s="2765"/>
      <c r="O730" s="2765"/>
      <c r="P730" s="2765"/>
      <c r="Q730" s="2770"/>
      <c r="R730" s="2765"/>
      <c r="S730" s="2765"/>
      <c r="T730" s="2765"/>
      <c r="U730" s="2765"/>
      <c r="V730" s="2765"/>
      <c r="W730" s="2765"/>
      <c r="X730" s="2765"/>
      <c r="Y730" s="2765"/>
      <c r="Z730" s="2765"/>
      <c r="AA730" s="2765"/>
      <c r="AB730" s="2765"/>
      <c r="AC730" s="2765"/>
      <c r="AD730" s="2765"/>
      <c r="AE730" s="2765"/>
      <c r="AF730" s="2770"/>
      <c r="AG730" s="2766"/>
      <c r="AH730" s="2766"/>
      <c r="AI730" s="2766"/>
      <c r="AJ730" s="2766"/>
      <c r="AK730" s="2766"/>
      <c r="AL730" s="2766"/>
    </row>
    <row r="731" spans="1:38" ht="17.100000000000001" customHeight="1">
      <c r="A731" s="571"/>
      <c r="B731" s="6661"/>
      <c r="C731" s="6619" t="s">
        <v>639</v>
      </c>
      <c r="D731" s="6619"/>
      <c r="E731" s="2771">
        <f>SUM(E732)</f>
        <v>600000</v>
      </c>
      <c r="F731" s="523">
        <f t="shared" si="81"/>
        <v>0</v>
      </c>
      <c r="G731" s="2764"/>
      <c r="H731" s="2764"/>
      <c r="I731" s="2764"/>
      <c r="J731" s="2764"/>
      <c r="K731" s="2764"/>
      <c r="L731" s="2764"/>
      <c r="M731" s="639"/>
      <c r="N731" s="2765"/>
      <c r="O731" s="2765"/>
      <c r="P731" s="2765"/>
      <c r="Q731" s="2770"/>
      <c r="R731" s="2765"/>
      <c r="S731" s="2765"/>
      <c r="T731" s="2765"/>
      <c r="U731" s="2765"/>
      <c r="V731" s="2765"/>
      <c r="W731" s="2765"/>
      <c r="X731" s="2765"/>
      <c r="Y731" s="2765"/>
      <c r="Z731" s="2765"/>
      <c r="AA731" s="2765"/>
      <c r="AB731" s="2765"/>
      <c r="AC731" s="2765"/>
      <c r="AD731" s="2765"/>
      <c r="AE731" s="2765"/>
      <c r="AF731" s="2770"/>
      <c r="AG731" s="2766"/>
      <c r="AH731" s="2766"/>
      <c r="AI731" s="2766"/>
      <c r="AJ731" s="2766"/>
      <c r="AK731" s="2766"/>
      <c r="AL731" s="2766"/>
    </row>
    <row r="732" spans="1:38" ht="17.100000000000001" customHeight="1">
      <c r="A732" s="571"/>
      <c r="B732" s="6661"/>
      <c r="C732" s="6703" t="s">
        <v>640</v>
      </c>
      <c r="D732" s="6704"/>
      <c r="E732" s="2772">
        <f>SUM(E733)</f>
        <v>600000</v>
      </c>
      <c r="F732" s="523">
        <f t="shared" si="81"/>
        <v>0</v>
      </c>
      <c r="G732" s="2773"/>
      <c r="H732" s="2773"/>
      <c r="I732" s="2773"/>
      <c r="J732" s="2773"/>
      <c r="K732" s="2773"/>
      <c r="L732" s="2773"/>
      <c r="M732" s="639"/>
      <c r="N732" s="2774"/>
      <c r="O732" s="2774"/>
      <c r="P732" s="2774"/>
      <c r="Q732" s="2770"/>
      <c r="R732" s="2774"/>
      <c r="S732" s="2774"/>
      <c r="T732" s="2774"/>
      <c r="U732" s="2774"/>
      <c r="V732" s="2774"/>
      <c r="W732" s="2774"/>
      <c r="X732" s="2774"/>
      <c r="Y732" s="2774"/>
      <c r="Z732" s="2774"/>
      <c r="AA732" s="2774"/>
      <c r="AB732" s="2774"/>
      <c r="AC732" s="2774"/>
      <c r="AD732" s="2774"/>
      <c r="AE732" s="2774"/>
      <c r="AF732" s="2770"/>
      <c r="AG732" s="2775"/>
      <c r="AH732" s="2775"/>
      <c r="AI732" s="2775"/>
      <c r="AJ732" s="2775"/>
      <c r="AK732" s="2775"/>
      <c r="AL732" s="2775"/>
    </row>
    <row r="733" spans="1:38" ht="27" customHeight="1" thickBot="1">
      <c r="A733" s="668"/>
      <c r="B733" s="6702"/>
      <c r="C733" s="2776" t="s">
        <v>814</v>
      </c>
      <c r="D733" s="2777" t="s">
        <v>815</v>
      </c>
      <c r="E733" s="671">
        <f>F733</f>
        <v>600000</v>
      </c>
      <c r="F733" s="523">
        <f t="shared" si="81"/>
        <v>600000</v>
      </c>
      <c r="G733" s="2773"/>
      <c r="H733" s="2773"/>
      <c r="I733" s="2773">
        <v>600000</v>
      </c>
      <c r="J733" s="2773"/>
      <c r="K733" s="2773"/>
      <c r="L733" s="2773"/>
      <c r="M733" s="2778"/>
      <c r="N733" s="2774"/>
      <c r="O733" s="2774"/>
      <c r="P733" s="2774"/>
      <c r="Q733" s="2779"/>
      <c r="R733" s="2774"/>
      <c r="S733" s="2774"/>
      <c r="T733" s="2774"/>
      <c r="U733" s="2774"/>
      <c r="V733" s="2774"/>
      <c r="W733" s="2774"/>
      <c r="X733" s="2774"/>
      <c r="Y733" s="2774"/>
      <c r="Z733" s="2774"/>
      <c r="AA733" s="2774"/>
      <c r="AB733" s="2774"/>
      <c r="AC733" s="2774"/>
      <c r="AD733" s="2774"/>
      <c r="AE733" s="2774"/>
      <c r="AF733" s="2779"/>
      <c r="AG733" s="2775"/>
      <c r="AH733" s="2775"/>
      <c r="AI733" s="2775"/>
      <c r="AJ733" s="2775"/>
      <c r="AK733" s="2775"/>
      <c r="AL733" s="2775"/>
    </row>
    <row r="734" spans="1:38" ht="17.100000000000001" customHeight="1" thickBot="1">
      <c r="A734" s="571"/>
      <c r="B734" s="672" t="s">
        <v>818</v>
      </c>
      <c r="C734" s="2384"/>
      <c r="D734" s="674" t="s">
        <v>819</v>
      </c>
      <c r="E734" s="675">
        <f>SUM(E735)</f>
        <v>681012</v>
      </c>
      <c r="F734" s="523">
        <f t="shared" ref="F734:F761" si="85">SUM(G734:AJ734)</f>
        <v>0</v>
      </c>
      <c r="G734" s="2773"/>
      <c r="H734" s="2773"/>
      <c r="I734" s="2773"/>
      <c r="J734" s="2773"/>
      <c r="K734" s="2773"/>
      <c r="L734" s="2773"/>
      <c r="M734" s="2778"/>
      <c r="N734" s="2774"/>
      <c r="O734" s="2774"/>
      <c r="P734" s="2774"/>
      <c r="Q734" s="2779"/>
      <c r="R734" s="2774"/>
      <c r="S734" s="2774"/>
      <c r="T734" s="2774"/>
      <c r="U734" s="2774"/>
      <c r="V734" s="2774"/>
      <c r="W734" s="2774"/>
      <c r="X734" s="2774"/>
      <c r="Y734" s="2774"/>
      <c r="Z734" s="2774"/>
      <c r="AA734" s="2774"/>
      <c r="AB734" s="2774"/>
      <c r="AC734" s="2774"/>
      <c r="AD734" s="2774"/>
      <c r="AE734" s="2774"/>
      <c r="AF734" s="2779"/>
      <c r="AG734" s="2775"/>
      <c r="AH734" s="2775"/>
      <c r="AI734" s="2775"/>
      <c r="AJ734" s="2775"/>
      <c r="AK734" s="2775"/>
      <c r="AL734" s="2775"/>
    </row>
    <row r="735" spans="1:38" ht="17.100000000000001" customHeight="1">
      <c r="A735" s="571"/>
      <c r="B735" s="6503"/>
      <c r="C735" s="6619" t="s">
        <v>582</v>
      </c>
      <c r="D735" s="6619"/>
      <c r="E735" s="2780">
        <f>SUM(E736)</f>
        <v>681012</v>
      </c>
      <c r="F735" s="523">
        <f t="shared" si="85"/>
        <v>0</v>
      </c>
      <c r="G735" s="2773"/>
      <c r="H735" s="2773"/>
      <c r="I735" s="2773"/>
      <c r="J735" s="2773"/>
      <c r="K735" s="2773"/>
      <c r="L735" s="2773"/>
      <c r="M735" s="2778"/>
      <c r="N735" s="2774"/>
      <c r="O735" s="2774"/>
      <c r="P735" s="2774"/>
      <c r="Q735" s="2779"/>
      <c r="R735" s="2774"/>
      <c r="S735" s="2774"/>
      <c r="T735" s="2774"/>
      <c r="U735" s="2774"/>
      <c r="V735" s="2774"/>
      <c r="W735" s="2774"/>
      <c r="X735" s="2774"/>
      <c r="Y735" s="2774"/>
      <c r="Z735" s="2774"/>
      <c r="AA735" s="2774"/>
      <c r="AB735" s="2774"/>
      <c r="AC735" s="2774"/>
      <c r="AD735" s="2774"/>
      <c r="AE735" s="2774"/>
      <c r="AF735" s="2779"/>
      <c r="AG735" s="2775"/>
      <c r="AH735" s="2775"/>
      <c r="AI735" s="2775"/>
      <c r="AJ735" s="2775"/>
      <c r="AK735" s="2775"/>
      <c r="AL735" s="2775"/>
    </row>
    <row r="736" spans="1:38" ht="17.100000000000001" customHeight="1">
      <c r="A736" s="571"/>
      <c r="B736" s="6503"/>
      <c r="C736" s="6705" t="s">
        <v>676</v>
      </c>
      <c r="D736" s="6705"/>
      <c r="E736" s="2781">
        <f>SUM(E737)</f>
        <v>681012</v>
      </c>
      <c r="F736" s="523">
        <f t="shared" si="85"/>
        <v>0</v>
      </c>
      <c r="G736" s="2782"/>
      <c r="H736" s="2782"/>
      <c r="I736" s="2782"/>
      <c r="J736" s="2782"/>
      <c r="K736" s="2782"/>
      <c r="L736" s="2782"/>
      <c r="M736" s="639"/>
      <c r="N736" s="2783"/>
      <c r="O736" s="2783"/>
      <c r="P736" s="2783"/>
      <c r="Q736" s="2770"/>
      <c r="R736" s="2783"/>
      <c r="S736" s="2783"/>
      <c r="T736" s="2783"/>
      <c r="U736" s="2783"/>
      <c r="V736" s="2783"/>
      <c r="W736" s="2783"/>
      <c r="X736" s="2783"/>
      <c r="Y736" s="2783"/>
      <c r="Z736" s="2783"/>
      <c r="AA736" s="2783"/>
      <c r="AB736" s="2783"/>
      <c r="AC736" s="2783"/>
      <c r="AD736" s="2783"/>
      <c r="AE736" s="2783"/>
      <c r="AF736" s="2770"/>
      <c r="AG736" s="2784"/>
      <c r="AH736" s="2784"/>
      <c r="AI736" s="2784"/>
      <c r="AJ736" s="2784"/>
      <c r="AK736" s="2784"/>
      <c r="AL736" s="2784"/>
    </row>
    <row r="737" spans="1:38" ht="55.5" customHeight="1" thickBot="1">
      <c r="A737" s="571"/>
      <c r="B737" s="6699"/>
      <c r="C737" s="2785" t="s">
        <v>61</v>
      </c>
      <c r="D737" s="2786" t="s">
        <v>688</v>
      </c>
      <c r="E737" s="671">
        <f>F737</f>
        <v>681012</v>
      </c>
      <c r="F737" s="523">
        <f t="shared" si="85"/>
        <v>681012</v>
      </c>
      <c r="G737" s="2782"/>
      <c r="H737" s="2782"/>
      <c r="I737" s="2782"/>
      <c r="J737" s="2782"/>
      <c r="K737" s="2782"/>
      <c r="L737" s="2782"/>
      <c r="M737" s="2787"/>
      <c r="N737" s="2783"/>
      <c r="O737" s="2783"/>
      <c r="P737" s="2783"/>
      <c r="Q737" s="2788"/>
      <c r="R737" s="2783"/>
      <c r="S737" s="2783"/>
      <c r="T737" s="2783"/>
      <c r="U737" s="2783"/>
      <c r="V737" s="2783"/>
      <c r="W737" s="2783"/>
      <c r="X737" s="2783"/>
      <c r="Y737" s="2783"/>
      <c r="Z737" s="2783"/>
      <c r="AA737" s="2783"/>
      <c r="AB737" s="2783"/>
      <c r="AC737" s="2783"/>
      <c r="AD737" s="2783">
        <v>681012</v>
      </c>
      <c r="AE737" s="2783"/>
      <c r="AF737" s="2788"/>
      <c r="AG737" s="2784"/>
      <c r="AH737" s="2784"/>
      <c r="AI737" s="2784"/>
      <c r="AJ737" s="2784"/>
      <c r="AK737" s="2784"/>
      <c r="AL737" s="2784"/>
    </row>
    <row r="738" spans="1:38" ht="17.100000000000001" customHeight="1" thickBot="1">
      <c r="A738" s="546" t="s">
        <v>820</v>
      </c>
      <c r="B738" s="916"/>
      <c r="C738" s="917"/>
      <c r="D738" s="918" t="s">
        <v>821</v>
      </c>
      <c r="E738" s="919">
        <f>SUM(E739,E743)</f>
        <v>15873046</v>
      </c>
      <c r="F738" s="523">
        <f t="shared" si="85"/>
        <v>0</v>
      </c>
      <c r="G738" s="2782"/>
      <c r="H738" s="2782"/>
      <c r="I738" s="2782"/>
      <c r="J738" s="2782"/>
      <c r="K738" s="2782"/>
      <c r="L738" s="2782"/>
      <c r="M738" s="2787"/>
      <c r="N738" s="2783"/>
      <c r="O738" s="2783"/>
      <c r="P738" s="2783"/>
      <c r="Q738" s="2788"/>
      <c r="R738" s="2783"/>
      <c r="S738" s="2783"/>
      <c r="T738" s="2783"/>
      <c r="U738" s="2783"/>
      <c r="V738" s="2783"/>
      <c r="W738" s="2783"/>
      <c r="X738" s="2783"/>
      <c r="Y738" s="2783"/>
      <c r="Z738" s="2783"/>
      <c r="AA738" s="2783"/>
      <c r="AB738" s="2783"/>
      <c r="AC738" s="2783"/>
      <c r="AD738" s="2783"/>
      <c r="AE738" s="2783"/>
      <c r="AF738" s="2788"/>
      <c r="AG738" s="2784"/>
      <c r="AH738" s="2784"/>
      <c r="AI738" s="2784"/>
      <c r="AJ738" s="2784"/>
      <c r="AK738" s="2784"/>
      <c r="AL738" s="2784"/>
    </row>
    <row r="739" spans="1:38" ht="40.5" customHeight="1" thickBot="1">
      <c r="A739" s="552"/>
      <c r="B739" s="803" t="s">
        <v>822</v>
      </c>
      <c r="C739" s="804"/>
      <c r="D739" s="805" t="s">
        <v>823</v>
      </c>
      <c r="E739" s="806">
        <f>SUM(E740)</f>
        <v>6152328</v>
      </c>
      <c r="F739" s="523">
        <f t="shared" si="85"/>
        <v>0</v>
      </c>
      <c r="G739" s="2782"/>
      <c r="H739" s="2782"/>
      <c r="I739" s="2782"/>
      <c r="J739" s="2782"/>
      <c r="K739" s="2782"/>
      <c r="L739" s="2782"/>
      <c r="M739" s="2787"/>
      <c r="N739" s="2783"/>
      <c r="O739" s="2783"/>
      <c r="P739" s="2783"/>
      <c r="Q739" s="2788"/>
      <c r="R739" s="2783"/>
      <c r="S739" s="2783"/>
      <c r="T739" s="2783"/>
      <c r="U739" s="2783"/>
      <c r="V739" s="2783"/>
      <c r="W739" s="2783"/>
      <c r="X739" s="2783"/>
      <c r="Y739" s="2783"/>
      <c r="Z739" s="2783"/>
      <c r="AA739" s="2783"/>
      <c r="AB739" s="2783"/>
      <c r="AC739" s="2783"/>
      <c r="AD739" s="2783"/>
      <c r="AE739" s="2783"/>
      <c r="AF739" s="2788"/>
      <c r="AG739" s="2784"/>
      <c r="AH739" s="2784"/>
      <c r="AI739" s="2784"/>
      <c r="AJ739" s="2784"/>
      <c r="AK739" s="2784"/>
      <c r="AL739" s="2784"/>
    </row>
    <row r="740" spans="1:38" ht="17.100000000000001" customHeight="1">
      <c r="A740" s="552"/>
      <c r="B740" s="6503"/>
      <c r="C740" s="6554" t="s">
        <v>582</v>
      </c>
      <c r="D740" s="6512"/>
      <c r="E740" s="1391">
        <f>SUM(E741)</f>
        <v>6152328</v>
      </c>
      <c r="F740" s="523">
        <f t="shared" si="85"/>
        <v>0</v>
      </c>
      <c r="G740" s="2782"/>
      <c r="H740" s="2782"/>
      <c r="I740" s="2782"/>
      <c r="J740" s="2782"/>
      <c r="K740" s="2782"/>
      <c r="L740" s="2782"/>
      <c r="M740" s="2787"/>
      <c r="N740" s="2783"/>
      <c r="O740" s="2783"/>
      <c r="P740" s="2783"/>
      <c r="Q740" s="2788"/>
      <c r="R740" s="2783"/>
      <c r="S740" s="2783"/>
      <c r="T740" s="2783"/>
      <c r="U740" s="2783"/>
      <c r="V740" s="2783"/>
      <c r="W740" s="2783"/>
      <c r="X740" s="2783"/>
      <c r="Y740" s="2783"/>
      <c r="Z740" s="2783"/>
      <c r="AA740" s="2783"/>
      <c r="AB740" s="2783"/>
      <c r="AC740" s="2783"/>
      <c r="AD740" s="2783"/>
      <c r="AE740" s="2783"/>
      <c r="AF740" s="2788"/>
      <c r="AG740" s="2784"/>
      <c r="AH740" s="2784"/>
      <c r="AI740" s="2784"/>
      <c r="AJ740" s="2784"/>
      <c r="AK740" s="2784"/>
      <c r="AL740" s="2784"/>
    </row>
    <row r="741" spans="1:38" ht="17.100000000000001" customHeight="1">
      <c r="A741" s="552"/>
      <c r="B741" s="6503"/>
      <c r="C741" s="6700" t="s">
        <v>824</v>
      </c>
      <c r="D741" s="6701"/>
      <c r="E741" s="2789">
        <f>SUM(E742)</f>
        <v>6152328</v>
      </c>
      <c r="F741" s="523">
        <f t="shared" si="85"/>
        <v>0</v>
      </c>
      <c r="G741" s="2782"/>
      <c r="H741" s="2782"/>
      <c r="I741" s="2782"/>
      <c r="J741" s="2782"/>
      <c r="K741" s="2782"/>
      <c r="L741" s="2782"/>
      <c r="M741" s="2787"/>
      <c r="N741" s="2783"/>
      <c r="O741" s="2783"/>
      <c r="P741" s="2783"/>
      <c r="Q741" s="2788"/>
      <c r="R741" s="2783"/>
      <c r="S741" s="2783"/>
      <c r="T741" s="2783"/>
      <c r="U741" s="2783"/>
      <c r="V741" s="2783"/>
      <c r="W741" s="2783"/>
      <c r="X741" s="2783"/>
      <c r="Y741" s="2783"/>
      <c r="Z741" s="2783"/>
      <c r="AA741" s="2783"/>
      <c r="AB741" s="2783"/>
      <c r="AC741" s="2783"/>
      <c r="AD741" s="2783"/>
      <c r="AE741" s="2783"/>
      <c r="AF741" s="2788"/>
      <c r="AG741" s="2784"/>
      <c r="AH741" s="2784"/>
      <c r="AI741" s="2784"/>
      <c r="AJ741" s="2784"/>
      <c r="AK741" s="2784"/>
      <c r="AL741" s="2784"/>
    </row>
    <row r="742" spans="1:38" ht="29.25" customHeight="1" thickBot="1">
      <c r="A742" s="552"/>
      <c r="B742" s="6699"/>
      <c r="C742" s="2790" t="s">
        <v>825</v>
      </c>
      <c r="D742" s="2786" t="s">
        <v>826</v>
      </c>
      <c r="E742" s="671">
        <f>F742</f>
        <v>6152328</v>
      </c>
      <c r="F742" s="523">
        <f t="shared" si="85"/>
        <v>6152328</v>
      </c>
      <c r="G742" s="2782"/>
      <c r="H742" s="2782"/>
      <c r="I742" s="2782"/>
      <c r="J742" s="2782"/>
      <c r="K742" s="2782"/>
      <c r="L742" s="2782"/>
      <c r="M742" s="2787"/>
      <c r="N742" s="2783"/>
      <c r="O742" s="2783"/>
      <c r="P742" s="2783"/>
      <c r="Q742" s="2788"/>
      <c r="R742" s="2783"/>
      <c r="S742" s="2783"/>
      <c r="T742" s="2783"/>
      <c r="U742" s="2783"/>
      <c r="V742" s="2783"/>
      <c r="W742" s="2783"/>
      <c r="X742" s="2783"/>
      <c r="Y742" s="2783"/>
      <c r="Z742" s="2783"/>
      <c r="AA742" s="2783"/>
      <c r="AB742" s="2783"/>
      <c r="AC742" s="2783"/>
      <c r="AD742" s="2783"/>
      <c r="AE742" s="2783"/>
      <c r="AF742" s="2788"/>
      <c r="AG742" s="2784"/>
      <c r="AH742" s="2784"/>
      <c r="AI742" s="2784"/>
      <c r="AJ742" s="2784">
        <v>6152328</v>
      </c>
      <c r="AK742" s="2784"/>
      <c r="AL742" s="2784"/>
    </row>
    <row r="743" spans="1:38" ht="26.25" customHeight="1" thickBot="1">
      <c r="A743" s="571"/>
      <c r="B743" s="803" t="s">
        <v>827</v>
      </c>
      <c r="C743" s="804"/>
      <c r="D743" s="805" t="s">
        <v>828</v>
      </c>
      <c r="E743" s="806">
        <f>SUM(E744)</f>
        <v>9720718</v>
      </c>
      <c r="F743" s="523">
        <f t="shared" si="85"/>
        <v>0</v>
      </c>
      <c r="G743" s="2782"/>
      <c r="H743" s="2782"/>
      <c r="I743" s="2782"/>
      <c r="J743" s="2782"/>
      <c r="K743" s="2782"/>
      <c r="L743" s="2782"/>
      <c r="M743" s="2787"/>
      <c r="N743" s="2783"/>
      <c r="O743" s="2783"/>
      <c r="P743" s="2783"/>
      <c r="Q743" s="2788"/>
      <c r="R743" s="2783"/>
      <c r="S743" s="2783"/>
      <c r="T743" s="2783"/>
      <c r="U743" s="2783"/>
      <c r="V743" s="2783"/>
      <c r="W743" s="2783"/>
      <c r="X743" s="2783"/>
      <c r="Y743" s="2783"/>
      <c r="Z743" s="2783"/>
      <c r="AA743" s="2783"/>
      <c r="AB743" s="2783"/>
      <c r="AC743" s="2783"/>
      <c r="AD743" s="2783"/>
      <c r="AE743" s="2783"/>
      <c r="AF743" s="2788"/>
      <c r="AG743" s="2784"/>
      <c r="AH743" s="2784"/>
      <c r="AI743" s="2784"/>
      <c r="AJ743" s="2784"/>
      <c r="AK743" s="2784"/>
      <c r="AL743" s="2784"/>
    </row>
    <row r="744" spans="1:38" ht="17.100000000000001" customHeight="1">
      <c r="A744" s="1706"/>
      <c r="B744" s="6503"/>
      <c r="C744" s="6619" t="s">
        <v>582</v>
      </c>
      <c r="D744" s="6619"/>
      <c r="E744" s="1391">
        <f t="shared" ref="E744" si="86">SUM(E745)</f>
        <v>9720718</v>
      </c>
      <c r="F744" s="523">
        <f t="shared" si="85"/>
        <v>0</v>
      </c>
      <c r="G744" s="2782"/>
      <c r="H744" s="2782"/>
      <c r="I744" s="2782"/>
      <c r="J744" s="2782"/>
      <c r="K744" s="2782"/>
      <c r="L744" s="2782"/>
      <c r="M744" s="2787"/>
      <c r="N744" s="2783"/>
      <c r="O744" s="2783"/>
      <c r="P744" s="2783"/>
      <c r="Q744" s="2788"/>
      <c r="R744" s="2783"/>
      <c r="S744" s="2783"/>
      <c r="T744" s="2783"/>
      <c r="U744" s="2783"/>
      <c r="V744" s="2783"/>
      <c r="W744" s="2783"/>
      <c r="X744" s="2783"/>
      <c r="Y744" s="2783"/>
      <c r="Z744" s="2783"/>
      <c r="AA744" s="2783"/>
      <c r="AB744" s="2783"/>
      <c r="AC744" s="2783"/>
      <c r="AD744" s="2783"/>
      <c r="AE744" s="2783"/>
      <c r="AF744" s="2788"/>
      <c r="AG744" s="2784"/>
      <c r="AH744" s="2784"/>
      <c r="AI744" s="2784"/>
      <c r="AJ744" s="2784"/>
      <c r="AK744" s="2784"/>
      <c r="AL744" s="2784"/>
    </row>
    <row r="745" spans="1:38" ht="17.100000000000001" customHeight="1">
      <c r="A745" s="1706"/>
      <c r="B745" s="6503"/>
      <c r="C745" s="6701" t="s">
        <v>829</v>
      </c>
      <c r="D745" s="6701"/>
      <c r="E745" s="2789">
        <f>SUM(E746)</f>
        <v>9720718</v>
      </c>
      <c r="F745" s="523">
        <f t="shared" si="85"/>
        <v>0</v>
      </c>
      <c r="G745" s="2782"/>
      <c r="H745" s="2782"/>
      <c r="I745" s="2782"/>
      <c r="J745" s="2782"/>
      <c r="K745" s="2782"/>
      <c r="L745" s="2782"/>
      <c r="M745" s="2787"/>
      <c r="N745" s="2783"/>
      <c r="O745" s="2783"/>
      <c r="P745" s="2783"/>
      <c r="Q745" s="2788"/>
      <c r="R745" s="2783"/>
      <c r="S745" s="2783"/>
      <c r="T745" s="2783"/>
      <c r="U745" s="2783"/>
      <c r="V745" s="2783"/>
      <c r="W745" s="2783"/>
      <c r="X745" s="2783"/>
      <c r="Y745" s="2783"/>
      <c r="Z745" s="2783"/>
      <c r="AA745" s="2783"/>
      <c r="AB745" s="2783"/>
      <c r="AC745" s="2783"/>
      <c r="AD745" s="2783"/>
      <c r="AE745" s="2783"/>
      <c r="AF745" s="2788"/>
      <c r="AG745" s="2784"/>
      <c r="AH745" s="2784"/>
      <c r="AI745" s="2784"/>
      <c r="AJ745" s="2784"/>
      <c r="AK745" s="2784"/>
      <c r="AL745" s="2784"/>
    </row>
    <row r="746" spans="1:38" ht="17.100000000000001" customHeight="1" thickBot="1">
      <c r="A746" s="897"/>
      <c r="B746" s="6699"/>
      <c r="C746" s="2785" t="s">
        <v>830</v>
      </c>
      <c r="D746" s="2786" t="s">
        <v>831</v>
      </c>
      <c r="E746" s="671">
        <f>F746</f>
        <v>9720718</v>
      </c>
      <c r="F746" s="523">
        <f t="shared" si="85"/>
        <v>9720718</v>
      </c>
      <c r="G746" s="2782"/>
      <c r="H746" s="2782"/>
      <c r="I746" s="2782"/>
      <c r="J746" s="2782"/>
      <c r="K746" s="2782"/>
      <c r="L746" s="2782"/>
      <c r="M746" s="2787"/>
      <c r="N746" s="2783"/>
      <c r="O746" s="2783"/>
      <c r="P746" s="2783"/>
      <c r="Q746" s="2788"/>
      <c r="R746" s="2783"/>
      <c r="S746" s="2783"/>
      <c r="T746" s="2783"/>
      <c r="U746" s="2783"/>
      <c r="V746" s="2783"/>
      <c r="W746" s="2783"/>
      <c r="X746" s="2783"/>
      <c r="Y746" s="2783"/>
      <c r="Z746" s="2783"/>
      <c r="AA746" s="2783"/>
      <c r="AB746" s="2783"/>
      <c r="AC746" s="2783"/>
      <c r="AD746" s="2783"/>
      <c r="AE746" s="2783"/>
      <c r="AF746" s="2788"/>
      <c r="AG746" s="2784"/>
      <c r="AH746" s="2784"/>
      <c r="AI746" s="2784"/>
      <c r="AJ746" s="2784">
        <v>9720718</v>
      </c>
      <c r="AK746" s="2784"/>
      <c r="AL746" s="2784"/>
    </row>
    <row r="747" spans="1:38" ht="17.100000000000001" customHeight="1" thickBot="1">
      <c r="A747" s="546" t="s">
        <v>832</v>
      </c>
      <c r="B747" s="547"/>
      <c r="C747" s="548"/>
      <c r="D747" s="2791" t="s">
        <v>833</v>
      </c>
      <c r="E747" s="1920">
        <f>SUM(E748)</f>
        <v>125994490</v>
      </c>
      <c r="F747" s="523">
        <f t="shared" si="85"/>
        <v>0</v>
      </c>
      <c r="G747" s="2782"/>
      <c r="H747" s="2782"/>
      <c r="I747" s="2782"/>
      <c r="J747" s="2782"/>
      <c r="K747" s="2782"/>
      <c r="L747" s="2782"/>
      <c r="M747" s="2787"/>
      <c r="N747" s="2783"/>
      <c r="O747" s="2783"/>
      <c r="P747" s="2783"/>
      <c r="Q747" s="2788"/>
      <c r="R747" s="2783"/>
      <c r="S747" s="2783"/>
      <c r="T747" s="2783"/>
      <c r="U747" s="2783"/>
      <c r="V747" s="2783"/>
      <c r="W747" s="2783"/>
      <c r="X747" s="2783"/>
      <c r="Y747" s="2783"/>
      <c r="Z747" s="2783"/>
      <c r="AA747" s="2783"/>
      <c r="AB747" s="2783"/>
      <c r="AC747" s="2783"/>
      <c r="AD747" s="2783"/>
      <c r="AE747" s="2783"/>
      <c r="AF747" s="2788"/>
      <c r="AG747" s="2784"/>
      <c r="AH747" s="2784"/>
      <c r="AI747" s="2784"/>
      <c r="AJ747" s="2784"/>
      <c r="AK747" s="2784"/>
      <c r="AL747" s="2784"/>
    </row>
    <row r="748" spans="1:38" ht="17.100000000000001" customHeight="1" thickBot="1">
      <c r="A748" s="552"/>
      <c r="B748" s="803" t="s">
        <v>834</v>
      </c>
      <c r="C748" s="804"/>
      <c r="D748" s="2792" t="s">
        <v>835</v>
      </c>
      <c r="E748" s="806">
        <f>SUM(E749,E754)</f>
        <v>125994490</v>
      </c>
      <c r="F748" s="523">
        <f t="shared" si="85"/>
        <v>0</v>
      </c>
      <c r="G748" s="2782"/>
      <c r="H748" s="2782"/>
      <c r="I748" s="2782"/>
      <c r="J748" s="2782"/>
      <c r="K748" s="2782"/>
      <c r="L748" s="2782"/>
      <c r="M748" s="2787"/>
      <c r="N748" s="2783"/>
      <c r="O748" s="2783"/>
      <c r="P748" s="2783"/>
      <c r="Q748" s="2788"/>
      <c r="R748" s="2783"/>
      <c r="S748" s="2783"/>
      <c r="T748" s="2783"/>
      <c r="U748" s="2783"/>
      <c r="V748" s="2783"/>
      <c r="W748" s="2783"/>
      <c r="X748" s="2783"/>
      <c r="Y748" s="2783"/>
      <c r="Z748" s="2783"/>
      <c r="AA748" s="2783"/>
      <c r="AB748" s="2783"/>
      <c r="AC748" s="2783"/>
      <c r="AD748" s="2783"/>
      <c r="AE748" s="2783"/>
      <c r="AF748" s="2788"/>
      <c r="AG748" s="2784"/>
      <c r="AH748" s="2784"/>
      <c r="AI748" s="2784"/>
      <c r="AJ748" s="2784"/>
      <c r="AK748" s="2784"/>
      <c r="AL748" s="2784"/>
    </row>
    <row r="749" spans="1:38" ht="17.100000000000001" customHeight="1">
      <c r="A749" s="552"/>
      <c r="B749" s="743"/>
      <c r="C749" s="6619" t="s">
        <v>582</v>
      </c>
      <c r="D749" s="6709"/>
      <c r="E749" s="677">
        <f t="shared" ref="E749:E751" si="87">SUM(E750)</f>
        <v>47768271</v>
      </c>
      <c r="F749" s="523">
        <f t="shared" si="85"/>
        <v>0</v>
      </c>
      <c r="G749" s="2782"/>
      <c r="H749" s="2782"/>
      <c r="I749" s="2782"/>
      <c r="J749" s="2782"/>
      <c r="K749" s="2782"/>
      <c r="L749" s="2782"/>
      <c r="M749" s="2787"/>
      <c r="N749" s="2783"/>
      <c r="O749" s="2783"/>
      <c r="P749" s="2783"/>
      <c r="Q749" s="2788"/>
      <c r="R749" s="2783"/>
      <c r="S749" s="2783"/>
      <c r="T749" s="2783"/>
      <c r="U749" s="2783"/>
      <c r="V749" s="2783"/>
      <c r="W749" s="2783"/>
      <c r="X749" s="2783"/>
      <c r="Y749" s="2783"/>
      <c r="Z749" s="2783"/>
      <c r="AA749" s="2783"/>
      <c r="AB749" s="2783"/>
      <c r="AC749" s="2783"/>
      <c r="AD749" s="2783"/>
      <c r="AE749" s="2783"/>
      <c r="AF749" s="2788"/>
      <c r="AG749" s="2784"/>
      <c r="AH749" s="2784"/>
      <c r="AI749" s="2784"/>
      <c r="AJ749" s="2784"/>
      <c r="AK749" s="2784"/>
      <c r="AL749" s="2784"/>
    </row>
    <row r="750" spans="1:38" ht="17.100000000000001" customHeight="1">
      <c r="A750" s="552"/>
      <c r="B750" s="743"/>
      <c r="C750" s="6701" t="s">
        <v>583</v>
      </c>
      <c r="D750" s="6710"/>
      <c r="E750" s="2793">
        <f>SUM(E751)</f>
        <v>47768271</v>
      </c>
      <c r="F750" s="523">
        <f t="shared" si="85"/>
        <v>0</v>
      </c>
      <c r="G750" s="2794"/>
      <c r="H750" s="2794"/>
      <c r="I750" s="2794"/>
      <c r="J750" s="2794"/>
      <c r="K750" s="2794"/>
      <c r="L750" s="2794"/>
      <c r="M750" s="639"/>
      <c r="N750" s="2795"/>
      <c r="O750" s="2795"/>
      <c r="P750" s="2795"/>
      <c r="Q750" s="2770"/>
      <c r="R750" s="2795"/>
      <c r="S750" s="2795"/>
      <c r="T750" s="2795"/>
      <c r="U750" s="2795"/>
      <c r="V750" s="2795"/>
      <c r="W750" s="2795"/>
      <c r="X750" s="2795"/>
      <c r="Y750" s="2795"/>
      <c r="Z750" s="2795"/>
      <c r="AA750" s="2795"/>
      <c r="AB750" s="2795"/>
      <c r="AC750" s="2795"/>
      <c r="AD750" s="2795"/>
      <c r="AE750" s="2795"/>
      <c r="AF750" s="2770"/>
      <c r="AG750" s="2796"/>
      <c r="AH750" s="2796"/>
      <c r="AI750" s="2796"/>
      <c r="AJ750" s="2796"/>
      <c r="AK750" s="2796"/>
      <c r="AL750" s="2796"/>
    </row>
    <row r="751" spans="1:38" ht="17.100000000000001" customHeight="1">
      <c r="A751" s="552"/>
      <c r="B751" s="743"/>
      <c r="C751" s="6711" t="s">
        <v>597</v>
      </c>
      <c r="D751" s="6712"/>
      <c r="E751" s="2797">
        <f t="shared" si="87"/>
        <v>47768271</v>
      </c>
      <c r="F751" s="523">
        <f t="shared" si="85"/>
        <v>0</v>
      </c>
      <c r="G751" s="2798"/>
      <c r="H751" s="2798"/>
      <c r="I751" s="2798"/>
      <c r="J751" s="2798"/>
      <c r="K751" s="2798"/>
      <c r="L751" s="2798"/>
      <c r="M751" s="639"/>
      <c r="N751" s="2799"/>
      <c r="O751" s="2799"/>
      <c r="P751" s="2799"/>
      <c r="Q751" s="2770"/>
      <c r="R751" s="2799"/>
      <c r="S751" s="2799"/>
      <c r="T751" s="2799"/>
      <c r="U751" s="2799"/>
      <c r="V751" s="2799"/>
      <c r="W751" s="2799"/>
      <c r="X751" s="2799"/>
      <c r="Y751" s="2799"/>
      <c r="Z751" s="2799"/>
      <c r="AA751" s="2799"/>
      <c r="AB751" s="2799"/>
      <c r="AC751" s="2799"/>
      <c r="AD751" s="2799"/>
      <c r="AE751" s="2799"/>
      <c r="AF751" s="2770"/>
      <c r="AG751" s="2800"/>
      <c r="AH751" s="2800"/>
      <c r="AI751" s="2800"/>
      <c r="AJ751" s="2800"/>
      <c r="AK751" s="2800"/>
      <c r="AL751" s="2800"/>
    </row>
    <row r="752" spans="1:38" ht="17.100000000000001" customHeight="1">
      <c r="A752" s="552"/>
      <c r="B752" s="743"/>
      <c r="C752" s="2801" t="s">
        <v>836</v>
      </c>
      <c r="D752" s="2802" t="s">
        <v>837</v>
      </c>
      <c r="E752" s="2803">
        <f>F752</f>
        <v>47768271</v>
      </c>
      <c r="F752" s="523">
        <f t="shared" si="85"/>
        <v>47768271</v>
      </c>
      <c r="G752" s="2804"/>
      <c r="H752" s="2804"/>
      <c r="I752" s="2804"/>
      <c r="J752" s="2804"/>
      <c r="K752" s="2804"/>
      <c r="L752" s="2804"/>
      <c r="M752" s="639"/>
      <c r="N752" s="2805"/>
      <c r="O752" s="2805"/>
      <c r="P752" s="2805"/>
      <c r="Q752" s="2770"/>
      <c r="R752" s="2805"/>
      <c r="S752" s="2805"/>
      <c r="T752" s="2805"/>
      <c r="U752" s="2805"/>
      <c r="V752" s="2805"/>
      <c r="W752" s="2805"/>
      <c r="X752" s="2805"/>
      <c r="Y752" s="2805"/>
      <c r="Z752" s="2805"/>
      <c r="AA752" s="2805"/>
      <c r="AB752" s="2805"/>
      <c r="AC752" s="2805"/>
      <c r="AD752" s="2805"/>
      <c r="AE752" s="2805"/>
      <c r="AF752" s="2770"/>
      <c r="AG752" s="2806"/>
      <c r="AH752" s="2806"/>
      <c r="AI752" s="2806">
        <f>47868271-100000</f>
        <v>47768271</v>
      </c>
      <c r="AJ752" s="2806"/>
      <c r="AK752" s="2806"/>
      <c r="AL752" s="2806"/>
    </row>
    <row r="753" spans="1:38" ht="15">
      <c r="A753" s="571"/>
      <c r="B753" s="743"/>
      <c r="C753" s="2807"/>
      <c r="D753" s="2808"/>
      <c r="E753" s="2803"/>
      <c r="F753" s="523">
        <f t="shared" si="85"/>
        <v>0</v>
      </c>
      <c r="G753" s="2804"/>
      <c r="H753" s="2804"/>
      <c r="I753" s="2804"/>
      <c r="J753" s="2804"/>
      <c r="K753" s="2804"/>
      <c r="L753" s="2804"/>
      <c r="M753" s="639"/>
      <c r="N753" s="2805"/>
      <c r="O753" s="2805"/>
      <c r="P753" s="2805"/>
      <c r="Q753" s="2770"/>
      <c r="R753" s="2805"/>
      <c r="S753" s="2805"/>
      <c r="T753" s="2805"/>
      <c r="U753" s="2805"/>
      <c r="V753" s="2805"/>
      <c r="W753" s="2805"/>
      <c r="X753" s="2805"/>
      <c r="Y753" s="2805"/>
      <c r="Z753" s="2805"/>
      <c r="AA753" s="2805"/>
      <c r="AB753" s="2805"/>
      <c r="AC753" s="2805"/>
      <c r="AD753" s="2805"/>
      <c r="AE753" s="2805"/>
      <c r="AF753" s="2770"/>
      <c r="AG753" s="2806"/>
      <c r="AH753" s="2806"/>
      <c r="AI753" s="2806"/>
      <c r="AJ753" s="2806"/>
      <c r="AK753" s="2806"/>
      <c r="AL753" s="2806"/>
    </row>
    <row r="754" spans="1:38" ht="17.100000000000001" customHeight="1">
      <c r="A754" s="552"/>
      <c r="B754" s="743"/>
      <c r="C754" s="6624" t="s">
        <v>639</v>
      </c>
      <c r="D754" s="6713"/>
      <c r="E754" s="1391">
        <f t="shared" ref="E754:E755" si="88">SUM(E755)</f>
        <v>78226219</v>
      </c>
      <c r="F754" s="523">
        <f t="shared" si="85"/>
        <v>0</v>
      </c>
      <c r="G754" s="2804"/>
      <c r="H754" s="2804"/>
      <c r="I754" s="2804"/>
      <c r="J754" s="2804"/>
      <c r="K754" s="2804"/>
      <c r="L754" s="2804"/>
      <c r="M754" s="639"/>
      <c r="N754" s="2805"/>
      <c r="O754" s="2805"/>
      <c r="P754" s="2805"/>
      <c r="Q754" s="2770"/>
      <c r="R754" s="2805"/>
      <c r="S754" s="2805"/>
      <c r="T754" s="2805"/>
      <c r="U754" s="2805"/>
      <c r="V754" s="2805"/>
      <c r="W754" s="2805"/>
      <c r="X754" s="2805"/>
      <c r="Y754" s="2805"/>
      <c r="Z754" s="2805"/>
      <c r="AA754" s="2805"/>
      <c r="AB754" s="2805"/>
      <c r="AC754" s="2805"/>
      <c r="AD754" s="2805"/>
      <c r="AE754" s="2805"/>
      <c r="AF754" s="2770"/>
      <c r="AG754" s="2806"/>
      <c r="AH754" s="2806"/>
      <c r="AI754" s="2806"/>
      <c r="AJ754" s="2806"/>
      <c r="AK754" s="2806"/>
      <c r="AL754" s="2806"/>
    </row>
    <row r="755" spans="1:38" ht="17.100000000000001" customHeight="1">
      <c r="A755" s="552"/>
      <c r="B755" s="743"/>
      <c r="C755" s="6714" t="s">
        <v>640</v>
      </c>
      <c r="D755" s="6715"/>
      <c r="E755" s="2809">
        <f t="shared" si="88"/>
        <v>78226219</v>
      </c>
      <c r="F755" s="523">
        <f t="shared" si="85"/>
        <v>0</v>
      </c>
      <c r="G755" s="2804"/>
      <c r="H755" s="2804"/>
      <c r="I755" s="2804"/>
      <c r="J755" s="2804"/>
      <c r="K755" s="2804"/>
      <c r="L755" s="2804"/>
      <c r="M755" s="2810"/>
      <c r="N755" s="2805"/>
      <c r="O755" s="2805"/>
      <c r="P755" s="2805"/>
      <c r="Q755" s="2811"/>
      <c r="R755" s="2805"/>
      <c r="S755" s="2805"/>
      <c r="T755" s="2805"/>
      <c r="U755" s="2805"/>
      <c r="V755" s="2805"/>
      <c r="W755" s="2805"/>
      <c r="X755" s="2805"/>
      <c r="Y755" s="2805"/>
      <c r="Z755" s="2805"/>
      <c r="AA755" s="2805"/>
      <c r="AB755" s="2805"/>
      <c r="AC755" s="2805"/>
      <c r="AD755" s="2805"/>
      <c r="AE755" s="2805"/>
      <c r="AF755" s="2811"/>
      <c r="AG755" s="2806"/>
      <c r="AH755" s="2806"/>
      <c r="AI755" s="2806"/>
      <c r="AJ755" s="2806"/>
      <c r="AK755" s="2806"/>
      <c r="AL755" s="2806"/>
    </row>
    <row r="756" spans="1:38" ht="17.100000000000001" customHeight="1" thickBot="1">
      <c r="A756" s="897"/>
      <c r="B756" s="793"/>
      <c r="C756" s="913" t="s">
        <v>838</v>
      </c>
      <c r="D756" s="2812" t="s">
        <v>839</v>
      </c>
      <c r="E756" s="671">
        <f>F756</f>
        <v>78226219</v>
      </c>
      <c r="F756" s="523">
        <f t="shared" si="85"/>
        <v>78226219</v>
      </c>
      <c r="G756" s="2804"/>
      <c r="H756" s="2804"/>
      <c r="I756" s="2804"/>
      <c r="J756" s="2804"/>
      <c r="K756" s="2804"/>
      <c r="L756" s="2804"/>
      <c r="M756" s="2810"/>
      <c r="N756" s="2805"/>
      <c r="O756" s="2805"/>
      <c r="P756" s="2805"/>
      <c r="Q756" s="2811"/>
      <c r="R756" s="2805"/>
      <c r="S756" s="2805"/>
      <c r="T756" s="2805"/>
      <c r="U756" s="2805"/>
      <c r="V756" s="2805"/>
      <c r="W756" s="2805"/>
      <c r="X756" s="2805"/>
      <c r="Y756" s="2805"/>
      <c r="Z756" s="2805"/>
      <c r="AA756" s="2805"/>
      <c r="AB756" s="2805"/>
      <c r="AC756" s="2805"/>
      <c r="AD756" s="2805"/>
      <c r="AE756" s="2805"/>
      <c r="AF756" s="2811"/>
      <c r="AG756" s="2806"/>
      <c r="AH756" s="2806"/>
      <c r="AI756" s="2806">
        <f>85350000-3129129-3994652</f>
        <v>78226219</v>
      </c>
      <c r="AJ756" s="2806"/>
      <c r="AK756" s="2806"/>
      <c r="AL756" s="2806"/>
    </row>
    <row r="757" spans="1:38" ht="16.5" customHeight="1" thickBot="1">
      <c r="A757" s="546" t="s">
        <v>840</v>
      </c>
      <c r="B757" s="916"/>
      <c r="C757" s="2813"/>
      <c r="D757" s="2814" t="s">
        <v>841</v>
      </c>
      <c r="E757" s="919">
        <f>SUM(E758,E831,E849,E918,E966,E787,E953)</f>
        <v>226452604</v>
      </c>
      <c r="F757" s="523">
        <f t="shared" si="85"/>
        <v>0</v>
      </c>
      <c r="G757" s="2804"/>
      <c r="H757" s="2804"/>
      <c r="I757" s="2804"/>
      <c r="J757" s="2804"/>
      <c r="K757" s="2804"/>
      <c r="L757" s="2804"/>
      <c r="M757" s="2810"/>
      <c r="N757" s="2805"/>
      <c r="O757" s="2805"/>
      <c r="P757" s="2805"/>
      <c r="Q757" s="2811"/>
      <c r="R757" s="2805"/>
      <c r="S757" s="2805"/>
      <c r="T757" s="2805"/>
      <c r="U757" s="2805"/>
      <c r="V757" s="2805"/>
      <c r="W757" s="2805"/>
      <c r="X757" s="2805"/>
      <c r="Y757" s="2805"/>
      <c r="Z757" s="2805"/>
      <c r="AA757" s="2805"/>
      <c r="AB757" s="2805"/>
      <c r="AC757" s="2805"/>
      <c r="AD757" s="2805"/>
      <c r="AE757" s="2805"/>
      <c r="AF757" s="2811"/>
      <c r="AG757" s="2806"/>
      <c r="AH757" s="2806"/>
      <c r="AI757" s="2806"/>
      <c r="AJ757" s="2806"/>
      <c r="AK757" s="2806"/>
      <c r="AL757" s="2806"/>
    </row>
    <row r="758" spans="1:38" ht="17.100000000000001" customHeight="1" thickBot="1">
      <c r="A758" s="2815"/>
      <c r="B758" s="803" t="s">
        <v>842</v>
      </c>
      <c r="C758" s="804"/>
      <c r="D758" s="805" t="s">
        <v>109</v>
      </c>
      <c r="E758" s="806">
        <f>SUM(E759)</f>
        <v>11352560</v>
      </c>
      <c r="F758" s="523">
        <f t="shared" si="85"/>
        <v>0</v>
      </c>
      <c r="G758" s="2804"/>
      <c r="H758" s="2804"/>
      <c r="I758" s="2804"/>
      <c r="J758" s="2804"/>
      <c r="K758" s="2804"/>
      <c r="L758" s="2804"/>
      <c r="M758" s="2810"/>
      <c r="N758" s="2805"/>
      <c r="O758" s="2805"/>
      <c r="P758" s="2805"/>
      <c r="Q758" s="2811"/>
      <c r="R758" s="2805"/>
      <c r="S758" s="2805"/>
      <c r="T758" s="2805"/>
      <c r="U758" s="2805"/>
      <c r="V758" s="2805"/>
      <c r="W758" s="2805"/>
      <c r="X758" s="2805"/>
      <c r="Y758" s="2805"/>
      <c r="Z758" s="2805"/>
      <c r="AA758" s="2805"/>
      <c r="AB758" s="2805"/>
      <c r="AC758" s="2805"/>
      <c r="AD758" s="2805"/>
      <c r="AE758" s="2805"/>
      <c r="AF758" s="2811"/>
      <c r="AG758" s="2806"/>
      <c r="AH758" s="2806"/>
      <c r="AI758" s="2806"/>
      <c r="AJ758" s="2806"/>
      <c r="AK758" s="2806"/>
      <c r="AL758" s="2806"/>
    </row>
    <row r="759" spans="1:38" ht="17.100000000000001" customHeight="1">
      <c r="A759" s="552"/>
      <c r="B759" s="571"/>
      <c r="C759" s="6619" t="s">
        <v>582</v>
      </c>
      <c r="D759" s="6619"/>
      <c r="E759" s="677">
        <f>SUM(E760,E785)</f>
        <v>11352560</v>
      </c>
      <c r="F759" s="523">
        <f t="shared" si="85"/>
        <v>0</v>
      </c>
      <c r="G759" s="2804"/>
      <c r="H759" s="2804"/>
      <c r="I759" s="2804"/>
      <c r="J759" s="2804"/>
      <c r="K759" s="2804"/>
      <c r="L759" s="2804"/>
      <c r="M759" s="2810"/>
      <c r="N759" s="2805"/>
      <c r="O759" s="2805"/>
      <c r="P759" s="2805"/>
      <c r="Q759" s="2811"/>
      <c r="R759" s="2805"/>
      <c r="S759" s="2805"/>
      <c r="T759" s="2805"/>
      <c r="U759" s="2805"/>
      <c r="V759" s="2805"/>
      <c r="W759" s="2805"/>
      <c r="X759" s="2805"/>
      <c r="Y759" s="2805"/>
      <c r="Z759" s="2805"/>
      <c r="AA759" s="2805"/>
      <c r="AB759" s="2805"/>
      <c r="AC759" s="2805"/>
      <c r="AD759" s="2805"/>
      <c r="AE759" s="2805"/>
      <c r="AF759" s="2811"/>
      <c r="AG759" s="2806"/>
      <c r="AH759" s="2806"/>
      <c r="AI759" s="2806"/>
      <c r="AJ759" s="2806"/>
      <c r="AK759" s="2806"/>
      <c r="AL759" s="2806"/>
    </row>
    <row r="760" spans="1:38" ht="17.100000000000001" customHeight="1">
      <c r="A760" s="552"/>
      <c r="B760" s="571"/>
      <c r="C760" s="6706" t="s">
        <v>583</v>
      </c>
      <c r="D760" s="6706"/>
      <c r="E760" s="2816">
        <f t="shared" ref="E760" si="89">SUM(E761,E771)</f>
        <v>11242661</v>
      </c>
      <c r="F760" s="523">
        <f t="shared" si="85"/>
        <v>0</v>
      </c>
      <c r="G760" s="2817"/>
      <c r="H760" s="2817"/>
      <c r="I760" s="2817"/>
      <c r="J760" s="2817"/>
      <c r="K760" s="2817"/>
      <c r="L760" s="2817"/>
      <c r="M760" s="639"/>
      <c r="N760" s="2818"/>
      <c r="O760" s="2818"/>
      <c r="P760" s="2818"/>
      <c r="Q760" s="2770"/>
      <c r="R760" s="2818"/>
      <c r="S760" s="2818"/>
      <c r="T760" s="2818"/>
      <c r="U760" s="2818"/>
      <c r="V760" s="2818"/>
      <c r="W760" s="2818"/>
      <c r="X760" s="2818"/>
      <c r="Y760" s="2818"/>
      <c r="Z760" s="2818"/>
      <c r="AA760" s="2818"/>
      <c r="AB760" s="2818"/>
      <c r="AC760" s="2818"/>
      <c r="AD760" s="2818"/>
      <c r="AE760" s="2818"/>
      <c r="AF760" s="2770"/>
      <c r="AG760" s="2819"/>
      <c r="AH760" s="2819"/>
      <c r="AI760" s="2819"/>
      <c r="AJ760" s="2819"/>
      <c r="AK760" s="2819"/>
      <c r="AL760" s="2819"/>
    </row>
    <row r="761" spans="1:38" ht="17.100000000000001" customHeight="1">
      <c r="A761" s="552"/>
      <c r="B761" s="571"/>
      <c r="C761" s="6707" t="s">
        <v>584</v>
      </c>
      <c r="D761" s="6707"/>
      <c r="E761" s="2820">
        <f>SUM(E762:E769)</f>
        <v>10504619</v>
      </c>
      <c r="F761" s="523">
        <f t="shared" si="85"/>
        <v>0</v>
      </c>
      <c r="G761" s="2821"/>
      <c r="H761" s="2821"/>
      <c r="I761" s="2821"/>
      <c r="J761" s="2821"/>
      <c r="K761" s="2821"/>
      <c r="L761" s="2821"/>
      <c r="M761" s="639"/>
      <c r="N761" s="2822"/>
      <c r="O761" s="2822"/>
      <c r="P761" s="2822"/>
      <c r="Q761" s="2770"/>
      <c r="R761" s="2822"/>
      <c r="S761" s="2822"/>
      <c r="T761" s="2822"/>
      <c r="U761" s="2822"/>
      <c r="V761" s="2822"/>
      <c r="W761" s="2822"/>
      <c r="X761" s="2822"/>
      <c r="Y761" s="2822"/>
      <c r="Z761" s="2822"/>
      <c r="AA761" s="2822"/>
      <c r="AB761" s="2822"/>
      <c r="AC761" s="2822"/>
      <c r="AD761" s="2822"/>
      <c r="AE761" s="2822"/>
      <c r="AF761" s="2770"/>
      <c r="AG761" s="2823"/>
      <c r="AH761" s="2823"/>
      <c r="AI761" s="2823"/>
      <c r="AJ761" s="2823"/>
      <c r="AK761" s="2823"/>
      <c r="AL761" s="2823"/>
    </row>
    <row r="762" spans="1:38" ht="17.100000000000001" customHeight="1">
      <c r="A762" s="552"/>
      <c r="B762" s="571"/>
      <c r="C762" s="2824" t="s">
        <v>585</v>
      </c>
      <c r="D762" s="2825" t="s">
        <v>586</v>
      </c>
      <c r="E762" s="2826">
        <f>F762</f>
        <v>662700</v>
      </c>
      <c r="F762" s="523">
        <f t="shared" ref="F762:F833" si="90">SUM(G762:AJ762)</f>
        <v>662700</v>
      </c>
      <c r="G762" s="2827"/>
      <c r="H762" s="2827"/>
      <c r="I762" s="2827"/>
      <c r="J762" s="2827"/>
      <c r="K762" s="2827"/>
      <c r="L762" s="2827"/>
      <c r="M762" s="639"/>
      <c r="N762" s="2828"/>
      <c r="O762" s="2828"/>
      <c r="P762" s="2828"/>
      <c r="Q762" s="2770"/>
      <c r="R762" s="2828"/>
      <c r="S762" s="2828"/>
      <c r="T762" s="2828"/>
      <c r="U762" s="2828"/>
      <c r="V762" s="2828"/>
      <c r="W762" s="2828"/>
      <c r="X762" s="2828"/>
      <c r="Y762" s="2828"/>
      <c r="Z762" s="2828"/>
      <c r="AA762" s="2828"/>
      <c r="AB762" s="2828">
        <v>662700</v>
      </c>
      <c r="AC762" s="2828"/>
      <c r="AD762" s="2828"/>
      <c r="AE762" s="2828"/>
      <c r="AF762" s="2770"/>
      <c r="AG762" s="2829"/>
      <c r="AH762" s="2829"/>
      <c r="AI762" s="2829"/>
      <c r="AJ762" s="2829"/>
      <c r="AK762" s="2829"/>
      <c r="AL762" s="2829"/>
    </row>
    <row r="763" spans="1:38" ht="17.100000000000001" customHeight="1">
      <c r="A763" s="552"/>
      <c r="B763" s="571"/>
      <c r="C763" s="2830" t="s">
        <v>587</v>
      </c>
      <c r="D763" s="2831" t="s">
        <v>588</v>
      </c>
      <c r="E763" s="2832">
        <f t="shared" ref="E763:E769" si="91">F763</f>
        <v>60377</v>
      </c>
      <c r="F763" s="523">
        <f t="shared" si="90"/>
        <v>60377</v>
      </c>
      <c r="G763" s="2833"/>
      <c r="H763" s="2833"/>
      <c r="I763" s="2833"/>
      <c r="J763" s="2833"/>
      <c r="K763" s="2833"/>
      <c r="L763" s="2833"/>
      <c r="M763" s="639"/>
      <c r="N763" s="2834"/>
      <c r="O763" s="2834"/>
      <c r="P763" s="2834"/>
      <c r="Q763" s="2770"/>
      <c r="R763" s="2834"/>
      <c r="S763" s="2834"/>
      <c r="T763" s="2834"/>
      <c r="U763" s="2834"/>
      <c r="V763" s="2834"/>
      <c r="W763" s="2834"/>
      <c r="X763" s="2834"/>
      <c r="Y763" s="2834"/>
      <c r="Z763" s="2834"/>
      <c r="AA763" s="2834"/>
      <c r="AB763" s="2834">
        <v>60377</v>
      </c>
      <c r="AC763" s="2834"/>
      <c r="AD763" s="2834"/>
      <c r="AE763" s="2834"/>
      <c r="AF763" s="2770"/>
      <c r="AG763" s="2835"/>
      <c r="AH763" s="2835"/>
      <c r="AI763" s="2835"/>
      <c r="AJ763" s="2835"/>
      <c r="AK763" s="2835"/>
      <c r="AL763" s="2835"/>
    </row>
    <row r="764" spans="1:38" ht="17.100000000000001" customHeight="1">
      <c r="A764" s="552"/>
      <c r="B764" s="571"/>
      <c r="C764" s="2836" t="s">
        <v>589</v>
      </c>
      <c r="D764" s="2837" t="s">
        <v>590</v>
      </c>
      <c r="E764" s="2838">
        <f t="shared" si="91"/>
        <v>1576863</v>
      </c>
      <c r="F764" s="523">
        <f t="shared" si="90"/>
        <v>1576863</v>
      </c>
      <c r="G764" s="2839"/>
      <c r="H764" s="2839"/>
      <c r="I764" s="2839"/>
      <c r="J764" s="2839"/>
      <c r="K764" s="2839"/>
      <c r="L764" s="2839"/>
      <c r="M764" s="639"/>
      <c r="N764" s="2840"/>
      <c r="O764" s="2840"/>
      <c r="P764" s="2840"/>
      <c r="Q764" s="2770"/>
      <c r="R764" s="2840"/>
      <c r="S764" s="2840"/>
      <c r="T764" s="2840"/>
      <c r="U764" s="2840"/>
      <c r="V764" s="2840"/>
      <c r="W764" s="2840"/>
      <c r="X764" s="2840"/>
      <c r="Y764" s="2840"/>
      <c r="Z764" s="2840"/>
      <c r="AA764" s="2840"/>
      <c r="AB764" s="2840">
        <v>1576863</v>
      </c>
      <c r="AC764" s="2840"/>
      <c r="AD764" s="2840"/>
      <c r="AE764" s="2840"/>
      <c r="AF764" s="2770"/>
      <c r="AG764" s="2841"/>
      <c r="AH764" s="2841"/>
      <c r="AI764" s="2841"/>
      <c r="AJ764" s="2841"/>
      <c r="AK764" s="2841"/>
      <c r="AL764" s="2841"/>
    </row>
    <row r="765" spans="1:38" ht="17.100000000000001" customHeight="1">
      <c r="A765" s="552"/>
      <c r="B765" s="571"/>
      <c r="C765" s="2842" t="s">
        <v>591</v>
      </c>
      <c r="D765" s="2843" t="s">
        <v>592</v>
      </c>
      <c r="E765" s="2844">
        <f t="shared" si="91"/>
        <v>212417</v>
      </c>
      <c r="F765" s="523">
        <f t="shared" si="90"/>
        <v>212417</v>
      </c>
      <c r="G765" s="2845"/>
      <c r="H765" s="2845"/>
      <c r="I765" s="2845"/>
      <c r="J765" s="2845"/>
      <c r="K765" s="2845"/>
      <c r="L765" s="2845"/>
      <c r="M765" s="639"/>
      <c r="N765" s="2846"/>
      <c r="O765" s="2846"/>
      <c r="P765" s="2846"/>
      <c r="Q765" s="2770"/>
      <c r="R765" s="2846"/>
      <c r="S765" s="2846"/>
      <c r="T765" s="2846"/>
      <c r="U765" s="2846"/>
      <c r="V765" s="2846"/>
      <c r="W765" s="2846"/>
      <c r="X765" s="2846"/>
      <c r="Y765" s="2846"/>
      <c r="Z765" s="2846"/>
      <c r="AA765" s="2846"/>
      <c r="AB765" s="2846">
        <v>212417</v>
      </c>
      <c r="AC765" s="2846"/>
      <c r="AD765" s="2846"/>
      <c r="AE765" s="2846"/>
      <c r="AF765" s="2770"/>
      <c r="AG765" s="2847"/>
      <c r="AH765" s="2847"/>
      <c r="AI765" s="2847"/>
      <c r="AJ765" s="2847"/>
      <c r="AK765" s="2847"/>
      <c r="AL765" s="2847"/>
    </row>
    <row r="766" spans="1:38" ht="17.100000000000001" customHeight="1">
      <c r="A766" s="552"/>
      <c r="B766" s="571"/>
      <c r="C766" s="2848" t="s">
        <v>593</v>
      </c>
      <c r="D766" s="2849" t="s">
        <v>843</v>
      </c>
      <c r="E766" s="2850">
        <f t="shared" si="91"/>
        <v>13662</v>
      </c>
      <c r="F766" s="523">
        <f t="shared" si="90"/>
        <v>13662</v>
      </c>
      <c r="G766" s="2851"/>
      <c r="H766" s="2851"/>
      <c r="I766" s="2851"/>
      <c r="J766" s="2851"/>
      <c r="K766" s="2851"/>
      <c r="L766" s="2851"/>
      <c r="M766" s="639"/>
      <c r="N766" s="2852"/>
      <c r="O766" s="2852"/>
      <c r="P766" s="2852"/>
      <c r="Q766" s="2770"/>
      <c r="R766" s="2852"/>
      <c r="S766" s="2852"/>
      <c r="T766" s="2852"/>
      <c r="U766" s="2852"/>
      <c r="V766" s="2852"/>
      <c r="W766" s="2852"/>
      <c r="X766" s="2852"/>
      <c r="Y766" s="2852"/>
      <c r="Z766" s="2852"/>
      <c r="AA766" s="2852"/>
      <c r="AB766" s="2852">
        <v>13662</v>
      </c>
      <c r="AC766" s="2852"/>
      <c r="AD766" s="2852"/>
      <c r="AE766" s="2852"/>
      <c r="AF766" s="2770"/>
      <c r="AG766" s="2853"/>
      <c r="AH766" s="2853"/>
      <c r="AI766" s="2853"/>
      <c r="AJ766" s="2853"/>
      <c r="AK766" s="2853"/>
      <c r="AL766" s="2853"/>
    </row>
    <row r="767" spans="1:38" ht="17.100000000000001" customHeight="1">
      <c r="A767" s="552"/>
      <c r="B767" s="571"/>
      <c r="C767" s="2854" t="s">
        <v>595</v>
      </c>
      <c r="D767" s="2855" t="s">
        <v>596</v>
      </c>
      <c r="E767" s="2856">
        <f t="shared" si="91"/>
        <v>30209</v>
      </c>
      <c r="F767" s="523">
        <f t="shared" si="90"/>
        <v>30209</v>
      </c>
      <c r="G767" s="2857"/>
      <c r="H767" s="2857"/>
      <c r="I767" s="2857"/>
      <c r="J767" s="2857"/>
      <c r="K767" s="2857"/>
      <c r="L767" s="2857"/>
      <c r="M767" s="639"/>
      <c r="N767" s="2858"/>
      <c r="O767" s="2858"/>
      <c r="P767" s="2858"/>
      <c r="Q767" s="2770"/>
      <c r="R767" s="2858"/>
      <c r="S767" s="2858"/>
      <c r="T767" s="2858"/>
      <c r="U767" s="2858"/>
      <c r="V767" s="2858"/>
      <c r="W767" s="2858"/>
      <c r="X767" s="2858"/>
      <c r="Y767" s="2858"/>
      <c r="Z767" s="2858"/>
      <c r="AA767" s="2858"/>
      <c r="AB767" s="2858">
        <v>30209</v>
      </c>
      <c r="AC767" s="2858"/>
      <c r="AD767" s="2858"/>
      <c r="AE767" s="2858"/>
      <c r="AF767" s="2770"/>
      <c r="AG767" s="2859"/>
      <c r="AH767" s="2859"/>
      <c r="AI767" s="2859"/>
      <c r="AJ767" s="2859"/>
      <c r="AK767" s="2859"/>
      <c r="AL767" s="2859"/>
    </row>
    <row r="768" spans="1:38" ht="17.100000000000001" customHeight="1">
      <c r="A768" s="571"/>
      <c r="B768" s="571"/>
      <c r="C768" s="1505" t="s">
        <v>844</v>
      </c>
      <c r="D768" s="2860" t="s">
        <v>845</v>
      </c>
      <c r="E768" s="2856">
        <f t="shared" si="91"/>
        <v>7331045</v>
      </c>
      <c r="F768" s="523">
        <f t="shared" si="90"/>
        <v>7331045</v>
      </c>
      <c r="G768" s="2857"/>
      <c r="H768" s="2857"/>
      <c r="I768" s="2857"/>
      <c r="J768" s="2857"/>
      <c r="K768" s="2857"/>
      <c r="L768" s="2857"/>
      <c r="M768" s="639"/>
      <c r="N768" s="2858"/>
      <c r="O768" s="2858"/>
      <c r="P768" s="2858"/>
      <c r="Q768" s="2770"/>
      <c r="R768" s="2858"/>
      <c r="S768" s="2858"/>
      <c r="T768" s="2858"/>
      <c r="U768" s="2858"/>
      <c r="V768" s="2858"/>
      <c r="W768" s="2858"/>
      <c r="X768" s="2858"/>
      <c r="Y768" s="2858"/>
      <c r="Z768" s="2858"/>
      <c r="AA768" s="2858"/>
      <c r="AB768" s="2858">
        <v>7331045</v>
      </c>
      <c r="AC768" s="2858"/>
      <c r="AD768" s="2858"/>
      <c r="AE768" s="2858"/>
      <c r="AF768" s="2770"/>
      <c r="AG768" s="2859"/>
      <c r="AH768" s="2859"/>
      <c r="AI768" s="2859"/>
      <c r="AJ768" s="2859"/>
      <c r="AK768" s="2859"/>
      <c r="AL768" s="2859"/>
    </row>
    <row r="769" spans="1:38" ht="17.100000000000001" customHeight="1">
      <c r="A769" s="552"/>
      <c r="B769" s="571"/>
      <c r="C769" s="2861" t="s">
        <v>846</v>
      </c>
      <c r="D769" s="2862" t="s">
        <v>847</v>
      </c>
      <c r="E769" s="2863">
        <f t="shared" si="91"/>
        <v>617346</v>
      </c>
      <c r="F769" s="523">
        <f t="shared" si="90"/>
        <v>617346</v>
      </c>
      <c r="G769" s="2864"/>
      <c r="H769" s="2864"/>
      <c r="I769" s="2864"/>
      <c r="J769" s="2864"/>
      <c r="K769" s="2864"/>
      <c r="L769" s="2864"/>
      <c r="M769" s="639"/>
      <c r="N769" s="2865"/>
      <c r="O769" s="2865"/>
      <c r="P769" s="2865"/>
      <c r="Q769" s="2770"/>
      <c r="R769" s="2865"/>
      <c r="S769" s="2865"/>
      <c r="T769" s="2865"/>
      <c r="U769" s="2865"/>
      <c r="V769" s="2865"/>
      <c r="W769" s="2865"/>
      <c r="X769" s="2865"/>
      <c r="Y769" s="2865"/>
      <c r="Z769" s="2865"/>
      <c r="AA769" s="2865"/>
      <c r="AB769" s="2865">
        <v>617346</v>
      </c>
      <c r="AC769" s="2865"/>
      <c r="AD769" s="2865"/>
      <c r="AE769" s="2865"/>
      <c r="AF769" s="2770"/>
      <c r="AG769" s="2866"/>
      <c r="AH769" s="2866"/>
      <c r="AI769" s="2866"/>
      <c r="AJ769" s="2866"/>
      <c r="AK769" s="2866"/>
      <c r="AL769" s="2866"/>
    </row>
    <row r="770" spans="1:38" ht="17.100000000000001" customHeight="1">
      <c r="A770" s="552"/>
      <c r="B770" s="571"/>
      <c r="C770" s="1778"/>
      <c r="D770" s="2043"/>
      <c r="E770" s="2863"/>
      <c r="F770" s="523">
        <f t="shared" si="90"/>
        <v>0</v>
      </c>
      <c r="G770" s="2864"/>
      <c r="H770" s="2864"/>
      <c r="I770" s="2864"/>
      <c r="J770" s="2864"/>
      <c r="K770" s="2864"/>
      <c r="L770" s="2864"/>
      <c r="M770" s="639"/>
      <c r="N770" s="2865"/>
      <c r="O770" s="2865"/>
      <c r="P770" s="2865"/>
      <c r="Q770" s="2770"/>
      <c r="R770" s="2865"/>
      <c r="S770" s="2865"/>
      <c r="T770" s="2865"/>
      <c r="U770" s="2865"/>
      <c r="V770" s="2865"/>
      <c r="W770" s="2865"/>
      <c r="X770" s="2865"/>
      <c r="Y770" s="2865"/>
      <c r="Z770" s="2865"/>
      <c r="AA770" s="2865"/>
      <c r="AB770" s="2865"/>
      <c r="AC770" s="2865"/>
      <c r="AD770" s="2865"/>
      <c r="AE770" s="2865"/>
      <c r="AF770" s="2770"/>
      <c r="AG770" s="2866"/>
      <c r="AH770" s="2866"/>
      <c r="AI770" s="2866"/>
      <c r="AJ770" s="2866"/>
      <c r="AK770" s="2866"/>
      <c r="AL770" s="2866"/>
    </row>
    <row r="771" spans="1:38" ht="17.100000000000001" customHeight="1">
      <c r="A771" s="571"/>
      <c r="B771" s="571"/>
      <c r="C771" s="6618" t="s">
        <v>597</v>
      </c>
      <c r="D771" s="6618"/>
      <c r="E771" s="867">
        <f>SUM(E772:E783)</f>
        <v>738042</v>
      </c>
      <c r="F771" s="523">
        <f t="shared" si="90"/>
        <v>0</v>
      </c>
      <c r="G771" s="2864"/>
      <c r="H771" s="2864"/>
      <c r="I771" s="2864"/>
      <c r="J771" s="2864"/>
      <c r="K771" s="2864"/>
      <c r="L771" s="2864"/>
      <c r="M771" s="639"/>
      <c r="N771" s="2865"/>
      <c r="O771" s="2865"/>
      <c r="P771" s="2865"/>
      <c r="Q771" s="2770"/>
      <c r="R771" s="2865"/>
      <c r="S771" s="2865"/>
      <c r="T771" s="2865"/>
      <c r="U771" s="2865"/>
      <c r="V771" s="2865"/>
      <c r="W771" s="2865"/>
      <c r="X771" s="2865"/>
      <c r="Y771" s="2865"/>
      <c r="Z771" s="2865"/>
      <c r="AA771" s="2865"/>
      <c r="AB771" s="2865"/>
      <c r="AC771" s="2865"/>
      <c r="AD771" s="2865"/>
      <c r="AE771" s="2865"/>
      <c r="AF771" s="2770"/>
      <c r="AG771" s="2866"/>
      <c r="AH771" s="2866"/>
      <c r="AI771" s="2866"/>
      <c r="AJ771" s="2866"/>
      <c r="AK771" s="2866"/>
      <c r="AL771" s="2866"/>
    </row>
    <row r="772" spans="1:38" ht="17.100000000000001" customHeight="1">
      <c r="A772" s="552"/>
      <c r="B772" s="571"/>
      <c r="C772" s="2867" t="s">
        <v>600</v>
      </c>
      <c r="D772" s="2868" t="s">
        <v>601</v>
      </c>
      <c r="E772" s="2869">
        <f>F772</f>
        <v>23605</v>
      </c>
      <c r="F772" s="523">
        <f t="shared" si="90"/>
        <v>23605</v>
      </c>
      <c r="G772" s="2870"/>
      <c r="H772" s="2870"/>
      <c r="I772" s="2870"/>
      <c r="J772" s="2870"/>
      <c r="K772" s="2870"/>
      <c r="L772" s="2870"/>
      <c r="M772" s="639"/>
      <c r="N772" s="2871"/>
      <c r="O772" s="2871"/>
      <c r="P772" s="2871"/>
      <c r="Q772" s="2770"/>
      <c r="R772" s="2871"/>
      <c r="S772" s="2871"/>
      <c r="T772" s="2871"/>
      <c r="U772" s="2871"/>
      <c r="V772" s="2871"/>
      <c r="W772" s="2871"/>
      <c r="X772" s="2871"/>
      <c r="Y772" s="2871"/>
      <c r="Z772" s="2871"/>
      <c r="AA772" s="2871"/>
      <c r="AB772" s="2871">
        <v>23605</v>
      </c>
      <c r="AC772" s="2871"/>
      <c r="AD772" s="2871"/>
      <c r="AE772" s="2871"/>
      <c r="AF772" s="2770"/>
      <c r="AG772" s="2872"/>
      <c r="AH772" s="2872"/>
      <c r="AI772" s="2872"/>
      <c r="AJ772" s="2872"/>
      <c r="AK772" s="2872"/>
      <c r="AL772" s="2872"/>
    </row>
    <row r="773" spans="1:38" ht="17.100000000000001" customHeight="1">
      <c r="A773" s="552"/>
      <c r="B773" s="571"/>
      <c r="C773" s="2873" t="s">
        <v>848</v>
      </c>
      <c r="D773" s="2874" t="s">
        <v>849</v>
      </c>
      <c r="E773" s="2875">
        <f t="shared" ref="E773:E783" si="92">F773</f>
        <v>14195</v>
      </c>
      <c r="F773" s="523">
        <f t="shared" si="90"/>
        <v>14195</v>
      </c>
      <c r="G773" s="2876"/>
      <c r="H773" s="2876"/>
      <c r="I773" s="2876"/>
      <c r="J773" s="2876"/>
      <c r="K773" s="2876"/>
      <c r="L773" s="2876"/>
      <c r="M773" s="639"/>
      <c r="N773" s="2877"/>
      <c r="O773" s="2877"/>
      <c r="P773" s="2877"/>
      <c r="Q773" s="2770"/>
      <c r="R773" s="2877"/>
      <c r="S773" s="2877"/>
      <c r="T773" s="2877"/>
      <c r="U773" s="2877"/>
      <c r="V773" s="2877"/>
      <c r="W773" s="2877"/>
      <c r="X773" s="2877"/>
      <c r="Y773" s="2877"/>
      <c r="Z773" s="2877"/>
      <c r="AA773" s="2877"/>
      <c r="AB773" s="2877">
        <v>14195</v>
      </c>
      <c r="AC773" s="2877"/>
      <c r="AD773" s="2877"/>
      <c r="AE773" s="2877"/>
      <c r="AF773" s="2770"/>
      <c r="AG773" s="2878"/>
      <c r="AH773" s="2878"/>
      <c r="AI773" s="2878"/>
      <c r="AJ773" s="2878"/>
      <c r="AK773" s="2878"/>
      <c r="AL773" s="2878"/>
    </row>
    <row r="774" spans="1:38" ht="17.100000000000001" customHeight="1">
      <c r="A774" s="552"/>
      <c r="B774" s="571"/>
      <c r="C774" s="2879" t="s">
        <v>604</v>
      </c>
      <c r="D774" s="2880" t="s">
        <v>605</v>
      </c>
      <c r="E774" s="2881">
        <f t="shared" si="92"/>
        <v>48022</v>
      </c>
      <c r="F774" s="523">
        <f t="shared" si="90"/>
        <v>48022</v>
      </c>
      <c r="G774" s="2882"/>
      <c r="H774" s="2882"/>
      <c r="I774" s="2882"/>
      <c r="J774" s="2882"/>
      <c r="K774" s="2882"/>
      <c r="L774" s="2882"/>
      <c r="M774" s="639"/>
      <c r="N774" s="2883"/>
      <c r="O774" s="2883"/>
      <c r="P774" s="2883"/>
      <c r="Q774" s="2770"/>
      <c r="R774" s="2883"/>
      <c r="S774" s="2883"/>
      <c r="T774" s="2883"/>
      <c r="U774" s="2883"/>
      <c r="V774" s="2883"/>
      <c r="W774" s="2883"/>
      <c r="X774" s="2883"/>
      <c r="Y774" s="2883"/>
      <c r="Z774" s="2883"/>
      <c r="AA774" s="2883"/>
      <c r="AB774" s="2883">
        <v>48022</v>
      </c>
      <c r="AC774" s="2883"/>
      <c r="AD774" s="2883"/>
      <c r="AE774" s="2883"/>
      <c r="AF774" s="2770"/>
      <c r="AG774" s="2884"/>
      <c r="AH774" s="2884"/>
      <c r="AI774" s="2884"/>
      <c r="AJ774" s="2884"/>
      <c r="AK774" s="2884"/>
      <c r="AL774" s="2884"/>
    </row>
    <row r="775" spans="1:38" ht="17.100000000000001" customHeight="1">
      <c r="A775" s="552"/>
      <c r="B775" s="571"/>
      <c r="C775" s="2885" t="s">
        <v>606</v>
      </c>
      <c r="D775" s="2886" t="s">
        <v>607</v>
      </c>
      <c r="E775" s="2881">
        <f t="shared" si="92"/>
        <v>4608</v>
      </c>
      <c r="F775" s="523">
        <f t="shared" si="90"/>
        <v>4608</v>
      </c>
      <c r="G775" s="2882"/>
      <c r="H775" s="2882"/>
      <c r="I775" s="2882"/>
      <c r="J775" s="2882"/>
      <c r="K775" s="2882"/>
      <c r="L775" s="2882"/>
      <c r="M775" s="639"/>
      <c r="N775" s="2883"/>
      <c r="O775" s="2883"/>
      <c r="P775" s="2883"/>
      <c r="Q775" s="2770"/>
      <c r="R775" s="2883"/>
      <c r="S775" s="2883"/>
      <c r="T775" s="2883"/>
      <c r="U775" s="2883"/>
      <c r="V775" s="2883"/>
      <c r="W775" s="2883"/>
      <c r="X775" s="2883"/>
      <c r="Y775" s="2883"/>
      <c r="Z775" s="2883"/>
      <c r="AA775" s="2883"/>
      <c r="AB775" s="2883">
        <v>4608</v>
      </c>
      <c r="AC775" s="2883"/>
      <c r="AD775" s="2883"/>
      <c r="AE775" s="2883"/>
      <c r="AF775" s="2770"/>
      <c r="AG775" s="2884"/>
      <c r="AH775" s="2884"/>
      <c r="AI775" s="2884"/>
      <c r="AJ775" s="2884"/>
      <c r="AK775" s="2884"/>
      <c r="AL775" s="2884"/>
    </row>
    <row r="776" spans="1:38" ht="17.100000000000001" customHeight="1">
      <c r="A776" s="552"/>
      <c r="B776" s="571"/>
      <c r="C776" s="1119" t="s">
        <v>608</v>
      </c>
      <c r="D776" s="1120" t="s">
        <v>609</v>
      </c>
      <c r="E776" s="2881">
        <f t="shared" si="92"/>
        <v>4622</v>
      </c>
      <c r="F776" s="523">
        <f t="shared" si="90"/>
        <v>4622</v>
      </c>
      <c r="G776" s="2882"/>
      <c r="H776" s="2882"/>
      <c r="I776" s="2882"/>
      <c r="J776" s="2882"/>
      <c r="K776" s="2882"/>
      <c r="L776" s="2882"/>
      <c r="M776" s="639"/>
      <c r="N776" s="2883"/>
      <c r="O776" s="2883"/>
      <c r="P776" s="2883"/>
      <c r="Q776" s="2770"/>
      <c r="R776" s="2883"/>
      <c r="S776" s="2883"/>
      <c r="T776" s="2883"/>
      <c r="U776" s="2883"/>
      <c r="V776" s="2883"/>
      <c r="W776" s="2883"/>
      <c r="X776" s="2883"/>
      <c r="Y776" s="2883"/>
      <c r="Z776" s="2883"/>
      <c r="AA776" s="2883"/>
      <c r="AB776" s="2883">
        <v>4622</v>
      </c>
      <c r="AC776" s="2883"/>
      <c r="AD776" s="2883"/>
      <c r="AE776" s="2883"/>
      <c r="AF776" s="2770"/>
      <c r="AG776" s="2884"/>
      <c r="AH776" s="2884"/>
      <c r="AI776" s="2884"/>
      <c r="AJ776" s="2884"/>
      <c r="AK776" s="2884"/>
      <c r="AL776" s="2884"/>
    </row>
    <row r="777" spans="1:38" ht="17.100000000000001" customHeight="1">
      <c r="A777" s="552"/>
      <c r="B777" s="571"/>
      <c r="C777" s="2887" t="s">
        <v>610</v>
      </c>
      <c r="D777" s="2886" t="s">
        <v>611</v>
      </c>
      <c r="E777" s="2881">
        <f t="shared" si="92"/>
        <v>48393</v>
      </c>
      <c r="F777" s="523">
        <f t="shared" si="90"/>
        <v>48393</v>
      </c>
      <c r="G777" s="2882"/>
      <c r="H777" s="2882"/>
      <c r="I777" s="2882"/>
      <c r="J777" s="2882"/>
      <c r="K777" s="2882"/>
      <c r="L777" s="2882"/>
      <c r="M777" s="639"/>
      <c r="N777" s="2883"/>
      <c r="O777" s="2883"/>
      <c r="P777" s="2883"/>
      <c r="Q777" s="2770"/>
      <c r="R777" s="2883"/>
      <c r="S777" s="2883"/>
      <c r="T777" s="2883"/>
      <c r="U777" s="2883"/>
      <c r="V777" s="2883"/>
      <c r="W777" s="2883"/>
      <c r="X777" s="2883"/>
      <c r="Y777" s="2883"/>
      <c r="Z777" s="2883"/>
      <c r="AA777" s="2883"/>
      <c r="AB777" s="2883">
        <v>48393</v>
      </c>
      <c r="AC777" s="2883"/>
      <c r="AD777" s="2883"/>
      <c r="AE777" s="2883"/>
      <c r="AF777" s="2770"/>
      <c r="AG777" s="2884"/>
      <c r="AH777" s="2884"/>
      <c r="AI777" s="2884"/>
      <c r="AJ777" s="2884"/>
      <c r="AK777" s="2884"/>
      <c r="AL777" s="2884"/>
    </row>
    <row r="778" spans="1:38" ht="16.5" customHeight="1" thickBot="1">
      <c r="A778" s="897"/>
      <c r="B778" s="668"/>
      <c r="C778" s="2279" t="s">
        <v>612</v>
      </c>
      <c r="D778" s="1934" t="s">
        <v>613</v>
      </c>
      <c r="E778" s="671">
        <f t="shared" si="92"/>
        <v>7536</v>
      </c>
      <c r="F778" s="523">
        <f t="shared" si="90"/>
        <v>7536</v>
      </c>
      <c r="G778" s="2817"/>
      <c r="H778" s="2817"/>
      <c r="I778" s="2817"/>
      <c r="J778" s="2817"/>
      <c r="K778" s="2817"/>
      <c r="L778" s="2817"/>
      <c r="M778" s="639"/>
      <c r="N778" s="2818"/>
      <c r="O778" s="2818"/>
      <c r="P778" s="2818"/>
      <c r="Q778" s="2770"/>
      <c r="R778" s="2818"/>
      <c r="S778" s="2818"/>
      <c r="T778" s="2818"/>
      <c r="U778" s="2818"/>
      <c r="V778" s="2818"/>
      <c r="W778" s="2818"/>
      <c r="X778" s="2818"/>
      <c r="Y778" s="2818"/>
      <c r="Z778" s="2818"/>
      <c r="AA778" s="2818"/>
      <c r="AB778" s="2818">
        <v>7536</v>
      </c>
      <c r="AC778" s="2818"/>
      <c r="AD778" s="2818"/>
      <c r="AE778" s="2818"/>
      <c r="AF778" s="2770"/>
      <c r="AG778" s="2819"/>
      <c r="AH778" s="2819"/>
      <c r="AI778" s="2819"/>
      <c r="AJ778" s="2819"/>
      <c r="AK778" s="2819"/>
      <c r="AL778" s="2819"/>
    </row>
    <row r="779" spans="1:38" ht="27.75" customHeight="1">
      <c r="A779" s="571"/>
      <c r="B779" s="571"/>
      <c r="C779" s="2111" t="s">
        <v>616</v>
      </c>
      <c r="D779" s="2112" t="s">
        <v>617</v>
      </c>
      <c r="E779" s="685">
        <f t="shared" si="92"/>
        <v>151341</v>
      </c>
      <c r="F779" s="523">
        <f t="shared" si="90"/>
        <v>151341</v>
      </c>
      <c r="G779" s="2817"/>
      <c r="H779" s="2817"/>
      <c r="I779" s="2817"/>
      <c r="J779" s="2817"/>
      <c r="K779" s="2817"/>
      <c r="L779" s="2817"/>
      <c r="M779" s="639"/>
      <c r="N779" s="2818"/>
      <c r="O779" s="2818"/>
      <c r="P779" s="2818"/>
      <c r="Q779" s="2770"/>
      <c r="R779" s="2818"/>
      <c r="S779" s="2818"/>
      <c r="T779" s="2818"/>
      <c r="U779" s="2818"/>
      <c r="V779" s="2818"/>
      <c r="W779" s="2818"/>
      <c r="X779" s="2818"/>
      <c r="Y779" s="2818"/>
      <c r="Z779" s="2818"/>
      <c r="AA779" s="2818"/>
      <c r="AB779" s="2818">
        <v>151341</v>
      </c>
      <c r="AC779" s="2818"/>
      <c r="AD779" s="2818"/>
      <c r="AE779" s="2818"/>
      <c r="AF779" s="2770"/>
      <c r="AG779" s="2819"/>
      <c r="AH779" s="2819"/>
      <c r="AI779" s="2819"/>
      <c r="AJ779" s="2819"/>
      <c r="AK779" s="2819"/>
      <c r="AL779" s="2819"/>
    </row>
    <row r="780" spans="1:38" ht="17.100000000000001" customHeight="1">
      <c r="A780" s="552"/>
      <c r="B780" s="571"/>
      <c r="C780" s="1505" t="s">
        <v>618</v>
      </c>
      <c r="D780" s="2860" t="s">
        <v>619</v>
      </c>
      <c r="E780" s="2803">
        <f t="shared" si="92"/>
        <v>3742</v>
      </c>
      <c r="F780" s="523">
        <f t="shared" si="90"/>
        <v>3742</v>
      </c>
      <c r="G780" s="2817"/>
      <c r="H780" s="2817"/>
      <c r="I780" s="2817"/>
      <c r="J780" s="2817"/>
      <c r="K780" s="2817"/>
      <c r="L780" s="2817"/>
      <c r="M780" s="639"/>
      <c r="N780" s="2818"/>
      <c r="O780" s="2818"/>
      <c r="P780" s="2818"/>
      <c r="Q780" s="2770"/>
      <c r="R780" s="2818"/>
      <c r="S780" s="2818"/>
      <c r="T780" s="2818"/>
      <c r="U780" s="2818"/>
      <c r="V780" s="2818"/>
      <c r="W780" s="2818"/>
      <c r="X780" s="2818"/>
      <c r="Y780" s="2818"/>
      <c r="Z780" s="2818"/>
      <c r="AA780" s="2818"/>
      <c r="AB780" s="2818">
        <v>3742</v>
      </c>
      <c r="AC780" s="2818"/>
      <c r="AD780" s="2818"/>
      <c r="AE780" s="2818"/>
      <c r="AF780" s="2770"/>
      <c r="AG780" s="2819"/>
      <c r="AH780" s="2819"/>
      <c r="AI780" s="2819"/>
      <c r="AJ780" s="2819"/>
      <c r="AK780" s="2819"/>
      <c r="AL780" s="2819"/>
    </row>
    <row r="781" spans="1:38" ht="17.100000000000001" customHeight="1">
      <c r="A781" s="552"/>
      <c r="B781" s="571"/>
      <c r="C781" s="1505" t="s">
        <v>622</v>
      </c>
      <c r="D781" s="2860" t="s">
        <v>623</v>
      </c>
      <c r="E781" s="2803">
        <f t="shared" si="92"/>
        <v>2240</v>
      </c>
      <c r="F781" s="523">
        <f t="shared" si="90"/>
        <v>2240</v>
      </c>
      <c r="G781" s="2817"/>
      <c r="H781" s="2817"/>
      <c r="I781" s="2817"/>
      <c r="J781" s="2817"/>
      <c r="K781" s="2817"/>
      <c r="L781" s="2817"/>
      <c r="M781" s="639"/>
      <c r="N781" s="2818"/>
      <c r="O781" s="2818"/>
      <c r="P781" s="2818"/>
      <c r="Q781" s="2770"/>
      <c r="R781" s="2818"/>
      <c r="S781" s="2818"/>
      <c r="T781" s="2818"/>
      <c r="U781" s="2818"/>
      <c r="V781" s="2818"/>
      <c r="W781" s="2818"/>
      <c r="X781" s="2818"/>
      <c r="Y781" s="2818"/>
      <c r="Z781" s="2818"/>
      <c r="AA781" s="2818"/>
      <c r="AB781" s="2818">
        <v>2240</v>
      </c>
      <c r="AC781" s="2818"/>
      <c r="AD781" s="2818"/>
      <c r="AE781" s="2818"/>
      <c r="AF781" s="2770"/>
      <c r="AG781" s="2819"/>
      <c r="AH781" s="2819"/>
      <c r="AI781" s="2819"/>
      <c r="AJ781" s="2819"/>
      <c r="AK781" s="2819"/>
      <c r="AL781" s="2819"/>
    </row>
    <row r="782" spans="1:38" ht="17.100000000000001" customHeight="1">
      <c r="A782" s="552"/>
      <c r="B782" s="571"/>
      <c r="C782" s="2888" t="s">
        <v>624</v>
      </c>
      <c r="D782" s="2889" t="s">
        <v>625</v>
      </c>
      <c r="E782" s="2890">
        <f t="shared" si="92"/>
        <v>422242</v>
      </c>
      <c r="F782" s="523">
        <f t="shared" si="90"/>
        <v>422242</v>
      </c>
      <c r="G782" s="2891"/>
      <c r="H782" s="2891"/>
      <c r="I782" s="2891"/>
      <c r="J782" s="2891"/>
      <c r="K782" s="2891"/>
      <c r="L782" s="2891"/>
      <c r="M782" s="639"/>
      <c r="N782" s="2892"/>
      <c r="O782" s="2892"/>
      <c r="P782" s="2892"/>
      <c r="Q782" s="2770"/>
      <c r="R782" s="2892"/>
      <c r="S782" s="2892"/>
      <c r="T782" s="2892"/>
      <c r="U782" s="2892"/>
      <c r="V782" s="2892"/>
      <c r="W782" s="2892"/>
      <c r="X782" s="2892"/>
      <c r="Y782" s="2892"/>
      <c r="Z782" s="2892"/>
      <c r="AA782" s="2892"/>
      <c r="AB782" s="2892">
        <v>422242</v>
      </c>
      <c r="AC782" s="2892"/>
      <c r="AD782" s="2892"/>
      <c r="AE782" s="2892"/>
      <c r="AF782" s="2770"/>
      <c r="AG782" s="2893"/>
      <c r="AH782" s="2893"/>
      <c r="AI782" s="2893"/>
      <c r="AJ782" s="2893"/>
      <c r="AK782" s="2893"/>
      <c r="AL782" s="2893"/>
    </row>
    <row r="783" spans="1:38" ht="17.25" customHeight="1">
      <c r="A783" s="552"/>
      <c r="B783" s="6661"/>
      <c r="C783" s="2894" t="s">
        <v>634</v>
      </c>
      <c r="D783" s="2895" t="s">
        <v>635</v>
      </c>
      <c r="E783" s="2896">
        <f t="shared" si="92"/>
        <v>7496</v>
      </c>
      <c r="F783" s="523">
        <f t="shared" si="90"/>
        <v>7496</v>
      </c>
      <c r="G783" s="2897"/>
      <c r="H783" s="2897"/>
      <c r="I783" s="2897"/>
      <c r="J783" s="2897"/>
      <c r="K783" s="2897"/>
      <c r="L783" s="2897"/>
      <c r="M783" s="639"/>
      <c r="N783" s="2898"/>
      <c r="O783" s="2898"/>
      <c r="P783" s="2898"/>
      <c r="Q783" s="2770"/>
      <c r="R783" s="2898"/>
      <c r="S783" s="2898"/>
      <c r="T783" s="2898"/>
      <c r="U783" s="2898"/>
      <c r="V783" s="2898"/>
      <c r="W783" s="2898"/>
      <c r="X783" s="2898"/>
      <c r="Y783" s="2898"/>
      <c r="Z783" s="2898"/>
      <c r="AA783" s="2898"/>
      <c r="AB783" s="2898">
        <v>7496</v>
      </c>
      <c r="AC783" s="2898"/>
      <c r="AD783" s="2898"/>
      <c r="AE783" s="2898"/>
      <c r="AF783" s="2770"/>
      <c r="AG783" s="2899"/>
      <c r="AH783" s="2899"/>
      <c r="AI783" s="2899"/>
      <c r="AJ783" s="2899"/>
      <c r="AK783" s="2899"/>
      <c r="AL783" s="2899"/>
    </row>
    <row r="784" spans="1:38" ht="17.100000000000001" customHeight="1">
      <c r="A784" s="552"/>
      <c r="B784" s="6661"/>
      <c r="C784" s="1492"/>
      <c r="D784" s="1492"/>
      <c r="E784" s="2896"/>
      <c r="F784" s="523">
        <f t="shared" si="90"/>
        <v>0</v>
      </c>
      <c r="G784" s="2897"/>
      <c r="H784" s="2897"/>
      <c r="I784" s="2897"/>
      <c r="J784" s="2897"/>
      <c r="K784" s="2897"/>
      <c r="L784" s="2897"/>
      <c r="M784" s="639"/>
      <c r="N784" s="2898"/>
      <c r="O784" s="2898"/>
      <c r="P784" s="2898"/>
      <c r="Q784" s="2770"/>
      <c r="R784" s="2898"/>
      <c r="S784" s="2898"/>
      <c r="T784" s="2898"/>
      <c r="U784" s="2898"/>
      <c r="V784" s="2898"/>
      <c r="W784" s="2898"/>
      <c r="X784" s="2898"/>
      <c r="Y784" s="2898"/>
      <c r="Z784" s="2898"/>
      <c r="AA784" s="2898"/>
      <c r="AB784" s="2898"/>
      <c r="AC784" s="2898"/>
      <c r="AD784" s="2898"/>
      <c r="AE784" s="2898"/>
      <c r="AF784" s="2770"/>
      <c r="AG784" s="2899"/>
      <c r="AH784" s="2899"/>
      <c r="AI784" s="2899"/>
      <c r="AJ784" s="2899"/>
      <c r="AK784" s="2899"/>
      <c r="AL784" s="2899"/>
    </row>
    <row r="785" spans="1:38" ht="16.5" customHeight="1">
      <c r="A785" s="552"/>
      <c r="B785" s="6661"/>
      <c r="C785" s="6708" t="s">
        <v>796</v>
      </c>
      <c r="D785" s="6708"/>
      <c r="E785" s="2900">
        <f>SUM(E786)</f>
        <v>109899</v>
      </c>
      <c r="F785" s="523">
        <f t="shared" si="90"/>
        <v>0</v>
      </c>
      <c r="G785" s="2901"/>
      <c r="H785" s="2901"/>
      <c r="I785" s="2901"/>
      <c r="J785" s="2901"/>
      <c r="K785" s="2901"/>
      <c r="L785" s="2901"/>
      <c r="M785" s="639"/>
      <c r="N785" s="2902"/>
      <c r="O785" s="2902"/>
      <c r="P785" s="2902"/>
      <c r="Q785" s="2770"/>
      <c r="R785" s="2902"/>
      <c r="S785" s="2902"/>
      <c r="T785" s="2902"/>
      <c r="U785" s="2902"/>
      <c r="V785" s="2902"/>
      <c r="W785" s="2902"/>
      <c r="X785" s="2902"/>
      <c r="Y785" s="2902"/>
      <c r="Z785" s="2902"/>
      <c r="AA785" s="2902"/>
      <c r="AB785" s="2902"/>
      <c r="AC785" s="2902"/>
      <c r="AD785" s="2902"/>
      <c r="AE785" s="2902"/>
      <c r="AF785" s="2770"/>
      <c r="AG785" s="2903"/>
      <c r="AH785" s="2903"/>
      <c r="AI785" s="2903"/>
      <c r="AJ785" s="2903"/>
      <c r="AK785" s="2903"/>
      <c r="AL785" s="2903"/>
    </row>
    <row r="786" spans="1:38" ht="16.5" customHeight="1" thickBot="1">
      <c r="A786" s="552"/>
      <c r="B786" s="6661"/>
      <c r="C786" s="2904" t="s">
        <v>637</v>
      </c>
      <c r="D786" s="2905" t="s">
        <v>638</v>
      </c>
      <c r="E786" s="2906">
        <f>F786</f>
        <v>109899</v>
      </c>
      <c r="F786" s="523">
        <f t="shared" si="90"/>
        <v>109899</v>
      </c>
      <c r="G786" s="2907"/>
      <c r="H786" s="2907"/>
      <c r="I786" s="2907"/>
      <c r="J786" s="2907"/>
      <c r="K786" s="2907"/>
      <c r="L786" s="2907"/>
      <c r="M786" s="639"/>
      <c r="N786" s="2908"/>
      <c r="O786" s="2908"/>
      <c r="P786" s="2908"/>
      <c r="Q786" s="2770"/>
      <c r="R786" s="2908"/>
      <c r="S786" s="2908"/>
      <c r="T786" s="2908"/>
      <c r="U786" s="2908"/>
      <c r="V786" s="2908"/>
      <c r="W786" s="2908"/>
      <c r="X786" s="2908"/>
      <c r="Y786" s="2908"/>
      <c r="Z786" s="2908"/>
      <c r="AA786" s="2908"/>
      <c r="AB786" s="2908">
        <v>109899</v>
      </c>
      <c r="AC786" s="2908"/>
      <c r="AD786" s="2908"/>
      <c r="AE786" s="2908"/>
      <c r="AF786" s="2770"/>
      <c r="AG786" s="2909"/>
      <c r="AH786" s="2909"/>
      <c r="AI786" s="2909"/>
      <c r="AJ786" s="2909"/>
      <c r="AK786" s="2909"/>
      <c r="AL786" s="2909"/>
    </row>
    <row r="787" spans="1:38" ht="13.5" thickBot="1">
      <c r="A787" s="552"/>
      <c r="B787" s="803" t="s">
        <v>850</v>
      </c>
      <c r="C787" s="804"/>
      <c r="D787" s="805" t="s">
        <v>111</v>
      </c>
      <c r="E787" s="2910">
        <f>E788</f>
        <v>29221994</v>
      </c>
      <c r="F787" s="523">
        <f t="shared" si="90"/>
        <v>0</v>
      </c>
      <c r="G787" s="2907"/>
      <c r="H787" s="2907"/>
      <c r="I787" s="2907"/>
      <c r="J787" s="2907"/>
      <c r="K787" s="2907"/>
      <c r="L787" s="2907"/>
      <c r="M787" s="639"/>
      <c r="N787" s="2908"/>
      <c r="O787" s="2908"/>
      <c r="P787" s="2908"/>
      <c r="Q787" s="2770"/>
      <c r="R787" s="2908"/>
      <c r="S787" s="2908"/>
      <c r="T787" s="2908"/>
      <c r="U787" s="2908"/>
      <c r="V787" s="2908"/>
      <c r="W787" s="2908"/>
      <c r="X787" s="2908"/>
      <c r="Y787" s="2908"/>
      <c r="Z787" s="2908"/>
      <c r="AA787" s="2908"/>
      <c r="AB787" s="2908"/>
      <c r="AC787" s="2908"/>
      <c r="AD787" s="2908"/>
      <c r="AE787" s="2908"/>
      <c r="AF787" s="2770"/>
      <c r="AG787" s="2909"/>
      <c r="AH787" s="2909"/>
      <c r="AI787" s="2909"/>
      <c r="AJ787" s="2909"/>
      <c r="AK787" s="2909"/>
      <c r="AL787" s="2909"/>
    </row>
    <row r="788" spans="1:38">
      <c r="A788" s="552"/>
      <c r="B788" s="571"/>
      <c r="C788" s="6619" t="s">
        <v>582</v>
      </c>
      <c r="D788" s="6619"/>
      <c r="E788" s="677">
        <f>E789+E817+E820</f>
        <v>29221994</v>
      </c>
      <c r="F788" s="523">
        <f t="shared" si="90"/>
        <v>0</v>
      </c>
      <c r="G788" s="2907"/>
      <c r="H788" s="2907"/>
      <c r="I788" s="2907"/>
      <c r="J788" s="2907"/>
      <c r="K788" s="2907"/>
      <c r="L788" s="2907"/>
      <c r="M788" s="639"/>
      <c r="N788" s="2908"/>
      <c r="O788" s="2908"/>
      <c r="P788" s="2908"/>
      <c r="Q788" s="2770"/>
      <c r="R788" s="2908"/>
      <c r="S788" s="2908"/>
      <c r="T788" s="2908"/>
      <c r="U788" s="2908"/>
      <c r="V788" s="2908"/>
      <c r="W788" s="2908"/>
      <c r="X788" s="2908"/>
      <c r="Y788" s="2908"/>
      <c r="Z788" s="2908"/>
      <c r="AA788" s="2908"/>
      <c r="AB788" s="2908"/>
      <c r="AC788" s="2908"/>
      <c r="AD788" s="2908"/>
      <c r="AE788" s="2908"/>
      <c r="AF788" s="2770"/>
      <c r="AG788" s="2909"/>
      <c r="AH788" s="2909"/>
      <c r="AI788" s="2909"/>
      <c r="AJ788" s="2909"/>
      <c r="AK788" s="2909"/>
      <c r="AL788" s="2909"/>
    </row>
    <row r="789" spans="1:38">
      <c r="A789" s="552"/>
      <c r="B789" s="571"/>
      <c r="C789" s="6721" t="s">
        <v>583</v>
      </c>
      <c r="D789" s="6721"/>
      <c r="E789" s="2911">
        <f>E800+E790</f>
        <v>25798394</v>
      </c>
      <c r="F789" s="523">
        <f t="shared" si="90"/>
        <v>0</v>
      </c>
      <c r="G789" s="2912"/>
      <c r="H789" s="2912"/>
      <c r="I789" s="2912"/>
      <c r="J789" s="2912"/>
      <c r="K789" s="2912"/>
      <c r="L789" s="2912"/>
      <c r="M789" s="639"/>
      <c r="N789" s="2913"/>
      <c r="O789" s="2913"/>
      <c r="P789" s="2913"/>
      <c r="Q789" s="2770"/>
      <c r="R789" s="2913"/>
      <c r="S789" s="2913"/>
      <c r="T789" s="2913"/>
      <c r="U789" s="2913"/>
      <c r="V789" s="2913"/>
      <c r="W789" s="2913"/>
      <c r="X789" s="2913"/>
      <c r="Y789" s="2913"/>
      <c r="Z789" s="2913"/>
      <c r="AA789" s="2913"/>
      <c r="AB789" s="2913"/>
      <c r="AC789" s="2913"/>
      <c r="AD789" s="2913"/>
      <c r="AE789" s="2913"/>
      <c r="AF789" s="2770"/>
      <c r="AG789" s="2914"/>
      <c r="AH789" s="2914"/>
      <c r="AI789" s="2914"/>
      <c r="AJ789" s="2914"/>
      <c r="AK789" s="2914"/>
      <c r="AL789" s="2914"/>
    </row>
    <row r="790" spans="1:38" s="1060" customFormat="1" ht="17.100000000000001" customHeight="1">
      <c r="A790" s="2915"/>
      <c r="B790" s="2916"/>
      <c r="C790" s="6722" t="s">
        <v>584</v>
      </c>
      <c r="D790" s="6722"/>
      <c r="E790" s="2917">
        <f>SUM(E791:E798)</f>
        <v>20527159</v>
      </c>
      <c r="F790" s="523">
        <f t="shared" si="90"/>
        <v>0</v>
      </c>
      <c r="G790" s="2918"/>
      <c r="H790" s="2918"/>
      <c r="I790" s="2918"/>
      <c r="J790" s="2918"/>
      <c r="K790" s="2918"/>
      <c r="L790" s="2918"/>
      <c r="M790" s="1056"/>
      <c r="N790" s="2919"/>
      <c r="O790" s="2919"/>
      <c r="P790" s="2919"/>
      <c r="Q790" s="2920"/>
      <c r="R790" s="2919"/>
      <c r="S790" s="2919"/>
      <c r="T790" s="2919"/>
      <c r="U790" s="2919"/>
      <c r="V790" s="2919"/>
      <c r="W790" s="2919"/>
      <c r="X790" s="2919"/>
      <c r="Y790" s="2919"/>
      <c r="Z790" s="2919"/>
      <c r="AA790" s="2919"/>
      <c r="AB790" s="2921"/>
      <c r="AC790" s="2919"/>
      <c r="AD790" s="2919"/>
      <c r="AE790" s="2919"/>
      <c r="AF790" s="2920"/>
      <c r="AG790" s="2922"/>
      <c r="AH790" s="2922"/>
      <c r="AI790" s="2922"/>
      <c r="AJ790" s="2922"/>
      <c r="AK790" s="2922"/>
      <c r="AL790" s="2922"/>
    </row>
    <row r="791" spans="1:38" s="1060" customFormat="1" ht="17.100000000000001" customHeight="1">
      <c r="A791" s="2915"/>
      <c r="B791" s="2916"/>
      <c r="C791" s="2923" t="s">
        <v>585</v>
      </c>
      <c r="D791" s="2924" t="s">
        <v>586</v>
      </c>
      <c r="E791" s="2925">
        <f>F791</f>
        <v>3847614</v>
      </c>
      <c r="F791" s="523">
        <f t="shared" si="90"/>
        <v>3847614</v>
      </c>
      <c r="G791" s="2926"/>
      <c r="H791" s="2926"/>
      <c r="I791" s="2926"/>
      <c r="J791" s="2926"/>
      <c r="K791" s="2926"/>
      <c r="L791" s="2926"/>
      <c r="M791" s="1056"/>
      <c r="N791" s="2927"/>
      <c r="O791" s="2927"/>
      <c r="P791" s="2927"/>
      <c r="Q791" s="2920"/>
      <c r="R791" s="2927"/>
      <c r="S791" s="2927"/>
      <c r="T791" s="2927"/>
      <c r="U791" s="2927"/>
      <c r="V791" s="2927"/>
      <c r="W791" s="2927"/>
      <c r="X791" s="2927"/>
      <c r="Y791" s="2927"/>
      <c r="Z791" s="2927"/>
      <c r="AA791" s="2927"/>
      <c r="AB791" s="2928">
        <v>3847614</v>
      </c>
      <c r="AC791" s="2927"/>
      <c r="AD791" s="2927"/>
      <c r="AE791" s="2927"/>
      <c r="AF791" s="2920"/>
      <c r="AG791" s="2929"/>
      <c r="AH791" s="2929"/>
      <c r="AI791" s="2929"/>
      <c r="AJ791" s="2929"/>
      <c r="AK791" s="2929"/>
      <c r="AL791" s="2929"/>
    </row>
    <row r="792" spans="1:38" s="1060" customFormat="1" ht="17.100000000000001" customHeight="1">
      <c r="A792" s="2915"/>
      <c r="B792" s="2916"/>
      <c r="C792" s="2930" t="s">
        <v>587</v>
      </c>
      <c r="D792" s="2931" t="s">
        <v>588</v>
      </c>
      <c r="E792" s="2932">
        <f t="shared" ref="E792:E798" si="93">F792</f>
        <v>319590</v>
      </c>
      <c r="F792" s="523">
        <f t="shared" si="90"/>
        <v>319590</v>
      </c>
      <c r="G792" s="2933"/>
      <c r="H792" s="2933"/>
      <c r="I792" s="2933"/>
      <c r="J792" s="2933"/>
      <c r="K792" s="2933"/>
      <c r="L792" s="2933"/>
      <c r="M792" s="1056"/>
      <c r="N792" s="2934"/>
      <c r="O792" s="2934"/>
      <c r="P792" s="2934"/>
      <c r="Q792" s="2920"/>
      <c r="R792" s="2934"/>
      <c r="S792" s="2934"/>
      <c r="T792" s="2934"/>
      <c r="U792" s="2934"/>
      <c r="V792" s="2934"/>
      <c r="W792" s="2934"/>
      <c r="X792" s="2934"/>
      <c r="Y792" s="2934"/>
      <c r="Z792" s="2934"/>
      <c r="AA792" s="2934"/>
      <c r="AB792" s="2935">
        <v>319590</v>
      </c>
      <c r="AC792" s="2934"/>
      <c r="AD792" s="2934"/>
      <c r="AE792" s="2934"/>
      <c r="AF792" s="2920"/>
      <c r="AG792" s="2936"/>
      <c r="AH792" s="2936"/>
      <c r="AI792" s="2936"/>
      <c r="AJ792" s="2936"/>
      <c r="AK792" s="2936"/>
      <c r="AL792" s="2936"/>
    </row>
    <row r="793" spans="1:38" s="1060" customFormat="1" ht="16.5" customHeight="1">
      <c r="A793" s="2915"/>
      <c r="B793" s="2916"/>
      <c r="C793" s="2937" t="s">
        <v>589</v>
      </c>
      <c r="D793" s="2938" t="s">
        <v>590</v>
      </c>
      <c r="E793" s="2939">
        <f t="shared" si="93"/>
        <v>2913141</v>
      </c>
      <c r="F793" s="523">
        <f t="shared" si="90"/>
        <v>2913141</v>
      </c>
      <c r="G793" s="2940"/>
      <c r="H793" s="2940"/>
      <c r="I793" s="2940"/>
      <c r="J793" s="2940"/>
      <c r="K793" s="2940"/>
      <c r="L793" s="2940"/>
      <c r="M793" s="1056"/>
      <c r="N793" s="2941"/>
      <c r="O793" s="2941"/>
      <c r="P793" s="2941"/>
      <c r="Q793" s="2920"/>
      <c r="R793" s="2941"/>
      <c r="S793" s="2941"/>
      <c r="T793" s="2941"/>
      <c r="U793" s="2941"/>
      <c r="V793" s="2941"/>
      <c r="W793" s="2941"/>
      <c r="X793" s="2941"/>
      <c r="Y793" s="2941"/>
      <c r="Z793" s="2941"/>
      <c r="AA793" s="2941"/>
      <c r="AB793" s="2942">
        <v>2913141</v>
      </c>
      <c r="AC793" s="2941"/>
      <c r="AD793" s="2941"/>
      <c r="AE793" s="2941"/>
      <c r="AF793" s="2920"/>
      <c r="AG793" s="2943"/>
      <c r="AH793" s="2943"/>
      <c r="AI793" s="2943"/>
      <c r="AJ793" s="2943"/>
      <c r="AK793" s="2943"/>
      <c r="AL793" s="2943"/>
    </row>
    <row r="794" spans="1:38" s="1060" customFormat="1" ht="16.5" customHeight="1">
      <c r="A794" s="2915"/>
      <c r="B794" s="2916"/>
      <c r="C794" s="1505" t="s">
        <v>591</v>
      </c>
      <c r="D794" s="2860" t="s">
        <v>592</v>
      </c>
      <c r="E794" s="2939">
        <f t="shared" si="93"/>
        <v>378743</v>
      </c>
      <c r="F794" s="523">
        <f t="shared" si="90"/>
        <v>378743</v>
      </c>
      <c r="G794" s="2940"/>
      <c r="H794" s="2940"/>
      <c r="I794" s="2940"/>
      <c r="J794" s="2940"/>
      <c r="K794" s="2940"/>
      <c r="L794" s="2940"/>
      <c r="M794" s="1056"/>
      <c r="N794" s="2941"/>
      <c r="O794" s="2941"/>
      <c r="P794" s="2941"/>
      <c r="Q794" s="2920"/>
      <c r="R794" s="2941"/>
      <c r="S794" s="2941"/>
      <c r="T794" s="2941"/>
      <c r="U794" s="2941"/>
      <c r="V794" s="2941"/>
      <c r="W794" s="2941"/>
      <c r="X794" s="2941"/>
      <c r="Y794" s="2941"/>
      <c r="Z794" s="2941"/>
      <c r="AA794" s="2941"/>
      <c r="AB794" s="2942">
        <v>378743</v>
      </c>
      <c r="AC794" s="2941"/>
      <c r="AD794" s="2941"/>
      <c r="AE794" s="2941"/>
      <c r="AF794" s="2920"/>
      <c r="AG794" s="2943"/>
      <c r="AH794" s="2943"/>
      <c r="AI794" s="2943"/>
      <c r="AJ794" s="2943"/>
      <c r="AK794" s="2943"/>
      <c r="AL794" s="2943"/>
    </row>
    <row r="795" spans="1:38" s="1060" customFormat="1" ht="16.5" customHeight="1">
      <c r="A795" s="2915"/>
      <c r="B795" s="2916"/>
      <c r="C795" s="1505" t="s">
        <v>593</v>
      </c>
      <c r="D795" s="2860" t="s">
        <v>594</v>
      </c>
      <c r="E795" s="2939">
        <f t="shared" si="93"/>
        <v>40740</v>
      </c>
      <c r="F795" s="523">
        <f t="shared" si="90"/>
        <v>40740</v>
      </c>
      <c r="G795" s="2940"/>
      <c r="H795" s="2940"/>
      <c r="I795" s="2940"/>
      <c r="J795" s="2940"/>
      <c r="K795" s="2940"/>
      <c r="L795" s="2940"/>
      <c r="M795" s="1056"/>
      <c r="N795" s="2941"/>
      <c r="O795" s="2941"/>
      <c r="P795" s="2941"/>
      <c r="Q795" s="2920"/>
      <c r="R795" s="2941"/>
      <c r="S795" s="2941"/>
      <c r="T795" s="2941"/>
      <c r="U795" s="2941"/>
      <c r="V795" s="2941"/>
      <c r="W795" s="2941"/>
      <c r="X795" s="2941"/>
      <c r="Y795" s="2941"/>
      <c r="Z795" s="2941"/>
      <c r="AA795" s="2941"/>
      <c r="AB795" s="2942">
        <v>40740</v>
      </c>
      <c r="AC795" s="2941"/>
      <c r="AD795" s="2941"/>
      <c r="AE795" s="2941"/>
      <c r="AF795" s="2920"/>
      <c r="AG795" s="2943"/>
      <c r="AH795" s="2943"/>
      <c r="AI795" s="2943"/>
      <c r="AJ795" s="2943"/>
      <c r="AK795" s="2943"/>
      <c r="AL795" s="2943"/>
    </row>
    <row r="796" spans="1:38" s="1060" customFormat="1" ht="16.5" customHeight="1">
      <c r="A796" s="2915"/>
      <c r="B796" s="2916"/>
      <c r="C796" s="2944" t="s">
        <v>595</v>
      </c>
      <c r="D796" s="2945" t="s">
        <v>596</v>
      </c>
      <c r="E796" s="2946">
        <f t="shared" si="93"/>
        <v>22336</v>
      </c>
      <c r="F796" s="523">
        <f t="shared" si="90"/>
        <v>22336</v>
      </c>
      <c r="G796" s="2947"/>
      <c r="H796" s="2947"/>
      <c r="I796" s="2947"/>
      <c r="J796" s="2947"/>
      <c r="K796" s="2947"/>
      <c r="L796" s="2947"/>
      <c r="M796" s="1056"/>
      <c r="N796" s="2948"/>
      <c r="O796" s="2948"/>
      <c r="P796" s="2948"/>
      <c r="Q796" s="2920"/>
      <c r="R796" s="2948"/>
      <c r="S796" s="2948"/>
      <c r="T796" s="2948"/>
      <c r="U796" s="2948"/>
      <c r="V796" s="2948"/>
      <c r="W796" s="2948"/>
      <c r="X796" s="2948"/>
      <c r="Y796" s="2948"/>
      <c r="Z796" s="2948"/>
      <c r="AA796" s="2948"/>
      <c r="AB796" s="2949">
        <v>22336</v>
      </c>
      <c r="AC796" s="2948"/>
      <c r="AD796" s="2948"/>
      <c r="AE796" s="2948"/>
      <c r="AF796" s="2920"/>
      <c r="AG796" s="2950"/>
      <c r="AH796" s="2950"/>
      <c r="AI796" s="2950"/>
      <c r="AJ796" s="2950"/>
      <c r="AK796" s="2950"/>
      <c r="AL796" s="2950"/>
    </row>
    <row r="797" spans="1:38" s="1060" customFormat="1" ht="16.5" customHeight="1">
      <c r="A797" s="2915"/>
      <c r="B797" s="2916"/>
      <c r="C797" s="2951" t="s">
        <v>844</v>
      </c>
      <c r="D797" s="2952" t="s">
        <v>845</v>
      </c>
      <c r="E797" s="2953">
        <f t="shared" si="93"/>
        <v>12055846</v>
      </c>
      <c r="F797" s="523">
        <f t="shared" si="90"/>
        <v>12055846</v>
      </c>
      <c r="G797" s="2954"/>
      <c r="H797" s="2954"/>
      <c r="I797" s="2954"/>
      <c r="J797" s="2954"/>
      <c r="K797" s="2954"/>
      <c r="L797" s="2954"/>
      <c r="M797" s="1056"/>
      <c r="N797" s="2955"/>
      <c r="O797" s="2955"/>
      <c r="P797" s="2955"/>
      <c r="Q797" s="2920"/>
      <c r="R797" s="2955"/>
      <c r="S797" s="2955"/>
      <c r="T797" s="2955"/>
      <c r="U797" s="2955"/>
      <c r="V797" s="2955"/>
      <c r="W797" s="2955"/>
      <c r="X797" s="2955"/>
      <c r="Y797" s="2955"/>
      <c r="Z797" s="2955"/>
      <c r="AA797" s="2955"/>
      <c r="AB797" s="2956">
        <v>12055846</v>
      </c>
      <c r="AC797" s="2955"/>
      <c r="AD797" s="2955"/>
      <c r="AE797" s="2955"/>
      <c r="AF797" s="2920"/>
      <c r="AG797" s="2957"/>
      <c r="AH797" s="2957"/>
      <c r="AI797" s="2957"/>
      <c r="AJ797" s="2957"/>
      <c r="AK797" s="2957"/>
      <c r="AL797" s="2957"/>
    </row>
    <row r="798" spans="1:38" s="1060" customFormat="1" ht="16.5" customHeight="1">
      <c r="A798" s="2915"/>
      <c r="B798" s="2916"/>
      <c r="C798" s="2958" t="s">
        <v>846</v>
      </c>
      <c r="D798" s="2959" t="s">
        <v>847</v>
      </c>
      <c r="E798" s="2960">
        <f t="shared" si="93"/>
        <v>949149</v>
      </c>
      <c r="F798" s="523">
        <f t="shared" si="90"/>
        <v>949149</v>
      </c>
      <c r="G798" s="2961"/>
      <c r="H798" s="2961"/>
      <c r="I798" s="2961"/>
      <c r="J798" s="2961"/>
      <c r="K798" s="2961"/>
      <c r="L798" s="2961"/>
      <c r="M798" s="1056"/>
      <c r="N798" s="2962"/>
      <c r="O798" s="2962"/>
      <c r="P798" s="2962"/>
      <c r="Q798" s="2920"/>
      <c r="R798" s="2962"/>
      <c r="S798" s="2962"/>
      <c r="T798" s="2962"/>
      <c r="U798" s="2962"/>
      <c r="V798" s="2962"/>
      <c r="W798" s="2962"/>
      <c r="X798" s="2962"/>
      <c r="Y798" s="2962"/>
      <c r="Z798" s="2962"/>
      <c r="AA798" s="2962"/>
      <c r="AB798" s="2963">
        <v>949149</v>
      </c>
      <c r="AC798" s="2962"/>
      <c r="AD798" s="2962"/>
      <c r="AE798" s="2962"/>
      <c r="AF798" s="2920"/>
      <c r="AG798" s="2964"/>
      <c r="AH798" s="2964"/>
      <c r="AI798" s="2964"/>
      <c r="AJ798" s="2964"/>
      <c r="AK798" s="2964"/>
      <c r="AL798" s="2964"/>
    </row>
    <row r="799" spans="1:38" s="1060" customFormat="1" ht="17.100000000000001" customHeight="1">
      <c r="A799" s="2915"/>
      <c r="B799" s="2916"/>
      <c r="C799" s="1778"/>
      <c r="D799" s="2043"/>
      <c r="E799" s="685"/>
      <c r="F799" s="523">
        <f t="shared" si="90"/>
        <v>0</v>
      </c>
      <c r="G799" s="2961"/>
      <c r="H799" s="2961"/>
      <c r="I799" s="2961"/>
      <c r="J799" s="2961"/>
      <c r="K799" s="2961"/>
      <c r="L799" s="2961"/>
      <c r="M799" s="1056"/>
      <c r="N799" s="2962"/>
      <c r="O799" s="2962"/>
      <c r="P799" s="2962"/>
      <c r="Q799" s="2920"/>
      <c r="R799" s="2962"/>
      <c r="S799" s="2962"/>
      <c r="T799" s="2962"/>
      <c r="U799" s="2962"/>
      <c r="V799" s="2962"/>
      <c r="W799" s="2962"/>
      <c r="X799" s="2962"/>
      <c r="Y799" s="2962"/>
      <c r="Z799" s="2962"/>
      <c r="AA799" s="2962"/>
      <c r="AB799" s="2963"/>
      <c r="AC799" s="2962"/>
      <c r="AD799" s="2962"/>
      <c r="AE799" s="2962"/>
      <c r="AF799" s="2920"/>
      <c r="AG799" s="2964"/>
      <c r="AH799" s="2964"/>
      <c r="AI799" s="2964"/>
      <c r="AJ799" s="2964"/>
      <c r="AK799" s="2964"/>
      <c r="AL799" s="2964"/>
    </row>
    <row r="800" spans="1:38">
      <c r="A800" s="552"/>
      <c r="B800" s="571"/>
      <c r="C800" s="6723" t="s">
        <v>597</v>
      </c>
      <c r="D800" s="6723"/>
      <c r="E800" s="2965">
        <f>SUM(E801:E815)</f>
        <v>5271235</v>
      </c>
      <c r="F800" s="523">
        <f t="shared" si="90"/>
        <v>0</v>
      </c>
      <c r="G800" s="2966"/>
      <c r="H800" s="2966"/>
      <c r="I800" s="2966"/>
      <c r="J800" s="2966"/>
      <c r="K800" s="2966"/>
      <c r="L800" s="2966"/>
      <c r="M800" s="639"/>
      <c r="N800" s="2967"/>
      <c r="O800" s="2967"/>
      <c r="P800" s="2967"/>
      <c r="Q800" s="2770"/>
      <c r="R800" s="2967"/>
      <c r="S800" s="2967"/>
      <c r="T800" s="2967"/>
      <c r="U800" s="2967"/>
      <c r="V800" s="2967"/>
      <c r="W800" s="2967"/>
      <c r="X800" s="2967"/>
      <c r="Y800" s="2967"/>
      <c r="Z800" s="2967"/>
      <c r="AA800" s="2967"/>
      <c r="AB800" s="2967"/>
      <c r="AC800" s="2967"/>
      <c r="AD800" s="2967"/>
      <c r="AE800" s="2967"/>
      <c r="AF800" s="2770"/>
      <c r="AG800" s="2968"/>
      <c r="AH800" s="2968"/>
      <c r="AI800" s="2968"/>
      <c r="AJ800" s="2968"/>
      <c r="AK800" s="2968"/>
      <c r="AL800" s="2968"/>
    </row>
    <row r="801" spans="1:38" ht="15" customHeight="1">
      <c r="A801" s="552"/>
      <c r="B801" s="571"/>
      <c r="C801" s="2969" t="s">
        <v>598</v>
      </c>
      <c r="D801" s="2970" t="s">
        <v>851</v>
      </c>
      <c r="E801" s="2971">
        <f>F801</f>
        <v>30100</v>
      </c>
      <c r="F801" s="523">
        <f t="shared" si="90"/>
        <v>30100</v>
      </c>
      <c r="G801" s="2972"/>
      <c r="H801" s="2972"/>
      <c r="I801" s="2972"/>
      <c r="J801" s="2972"/>
      <c r="K801" s="2972"/>
      <c r="L801" s="2972"/>
      <c r="M801" s="639"/>
      <c r="N801" s="2973"/>
      <c r="O801" s="2973"/>
      <c r="P801" s="2973"/>
      <c r="Q801" s="2770"/>
      <c r="R801" s="2973"/>
      <c r="S801" s="2973"/>
      <c r="T801" s="2973"/>
      <c r="U801" s="2973"/>
      <c r="V801" s="2973"/>
      <c r="W801" s="2973"/>
      <c r="X801" s="2973"/>
      <c r="Y801" s="2973"/>
      <c r="Z801" s="2973"/>
      <c r="AA801" s="2973"/>
      <c r="AB801" s="2973">
        <v>30100</v>
      </c>
      <c r="AC801" s="2973"/>
      <c r="AD801" s="2973"/>
      <c r="AE801" s="2973"/>
      <c r="AF801" s="2770"/>
      <c r="AG801" s="2974"/>
      <c r="AH801" s="2974"/>
      <c r="AI801" s="2974"/>
      <c r="AJ801" s="2974"/>
      <c r="AK801" s="2974"/>
      <c r="AL801" s="2974"/>
    </row>
    <row r="802" spans="1:38" ht="15" customHeight="1">
      <c r="A802" s="552"/>
      <c r="B802" s="571"/>
      <c r="C802" s="2975" t="s">
        <v>600</v>
      </c>
      <c r="D802" s="2976" t="s">
        <v>601</v>
      </c>
      <c r="E802" s="2977">
        <f t="shared" ref="E802:E815" si="94">F802</f>
        <v>219291</v>
      </c>
      <c r="F802" s="523">
        <f t="shared" si="90"/>
        <v>219291</v>
      </c>
      <c r="G802" s="2978"/>
      <c r="H802" s="2978"/>
      <c r="I802" s="2978"/>
      <c r="J802" s="2978"/>
      <c r="K802" s="2978"/>
      <c r="L802" s="2978"/>
      <c r="M802" s="639"/>
      <c r="N802" s="2979"/>
      <c r="O802" s="2979"/>
      <c r="P802" s="2979"/>
      <c r="Q802" s="2770"/>
      <c r="R802" s="2979"/>
      <c r="S802" s="2979"/>
      <c r="T802" s="2979"/>
      <c r="U802" s="2979"/>
      <c r="V802" s="2979"/>
      <c r="W802" s="2979"/>
      <c r="X802" s="2979"/>
      <c r="Y802" s="2979"/>
      <c r="Z802" s="2979"/>
      <c r="AA802" s="2979"/>
      <c r="AB802" s="2979">
        <v>219291</v>
      </c>
      <c r="AC802" s="2979"/>
      <c r="AD802" s="2979"/>
      <c r="AE802" s="2979"/>
      <c r="AF802" s="2770"/>
      <c r="AG802" s="2980"/>
      <c r="AH802" s="2980"/>
      <c r="AI802" s="2980"/>
      <c r="AJ802" s="2980"/>
      <c r="AK802" s="2980"/>
      <c r="AL802" s="2980"/>
    </row>
    <row r="803" spans="1:38" ht="15" customHeight="1">
      <c r="A803" s="552"/>
      <c r="B803" s="571"/>
      <c r="C803" s="2981" t="s">
        <v>848</v>
      </c>
      <c r="D803" s="2982" t="s">
        <v>849</v>
      </c>
      <c r="E803" s="2983">
        <f t="shared" si="94"/>
        <v>271911</v>
      </c>
      <c r="F803" s="523">
        <f t="shared" si="90"/>
        <v>271911</v>
      </c>
      <c r="G803" s="2984"/>
      <c r="H803" s="2984"/>
      <c r="I803" s="2984"/>
      <c r="J803" s="2984"/>
      <c r="K803" s="2984"/>
      <c r="L803" s="2984"/>
      <c r="M803" s="639"/>
      <c r="N803" s="2985"/>
      <c r="O803" s="2985"/>
      <c r="P803" s="2985"/>
      <c r="Q803" s="2770"/>
      <c r="R803" s="2985"/>
      <c r="S803" s="2985"/>
      <c r="T803" s="2985"/>
      <c r="U803" s="2985"/>
      <c r="V803" s="2985"/>
      <c r="W803" s="2985"/>
      <c r="X803" s="2985"/>
      <c r="Y803" s="2985"/>
      <c r="Z803" s="2985"/>
      <c r="AA803" s="2985"/>
      <c r="AB803" s="2985">
        <v>271911</v>
      </c>
      <c r="AC803" s="2985"/>
      <c r="AD803" s="2985"/>
      <c r="AE803" s="2985"/>
      <c r="AF803" s="2770"/>
      <c r="AG803" s="2986"/>
      <c r="AH803" s="2986"/>
      <c r="AI803" s="2986"/>
      <c r="AJ803" s="2986"/>
      <c r="AK803" s="2986"/>
      <c r="AL803" s="2986"/>
    </row>
    <row r="804" spans="1:38" ht="15" customHeight="1">
      <c r="A804" s="552"/>
      <c r="B804" s="571"/>
      <c r="C804" s="2987" t="s">
        <v>604</v>
      </c>
      <c r="D804" s="2988" t="s">
        <v>605</v>
      </c>
      <c r="E804" s="2989">
        <f t="shared" si="94"/>
        <v>987975</v>
      </c>
      <c r="F804" s="523">
        <f t="shared" si="90"/>
        <v>987975</v>
      </c>
      <c r="G804" s="2990"/>
      <c r="H804" s="2990"/>
      <c r="I804" s="2990"/>
      <c r="J804" s="2990"/>
      <c r="K804" s="2990"/>
      <c r="L804" s="2990"/>
      <c r="M804" s="639"/>
      <c r="N804" s="2991"/>
      <c r="O804" s="2991"/>
      <c r="P804" s="2991"/>
      <c r="Q804" s="2770"/>
      <c r="R804" s="2991"/>
      <c r="S804" s="2991"/>
      <c r="T804" s="2991"/>
      <c r="U804" s="2991"/>
      <c r="V804" s="2991"/>
      <c r="W804" s="2991"/>
      <c r="X804" s="2991"/>
      <c r="Y804" s="2991"/>
      <c r="Z804" s="2991"/>
      <c r="AA804" s="2991"/>
      <c r="AB804" s="2991">
        <v>987975</v>
      </c>
      <c r="AC804" s="2991"/>
      <c r="AD804" s="2991"/>
      <c r="AE804" s="2991"/>
      <c r="AF804" s="2770"/>
      <c r="AG804" s="2992"/>
      <c r="AH804" s="2992"/>
      <c r="AI804" s="2992"/>
      <c r="AJ804" s="2992"/>
      <c r="AK804" s="2992"/>
      <c r="AL804" s="2992"/>
    </row>
    <row r="805" spans="1:38" ht="15" customHeight="1">
      <c r="A805" s="552"/>
      <c r="B805" s="571"/>
      <c r="C805" s="2993" t="s">
        <v>606</v>
      </c>
      <c r="D805" s="2994" t="s">
        <v>607</v>
      </c>
      <c r="E805" s="2995">
        <f t="shared" si="94"/>
        <v>2114909</v>
      </c>
      <c r="F805" s="523">
        <f t="shared" si="90"/>
        <v>2114909</v>
      </c>
      <c r="G805" s="2996"/>
      <c r="H805" s="2996"/>
      <c r="I805" s="2996"/>
      <c r="J805" s="2996"/>
      <c r="K805" s="2996"/>
      <c r="L805" s="2996"/>
      <c r="M805" s="639"/>
      <c r="N805" s="2997"/>
      <c r="O805" s="2997"/>
      <c r="P805" s="2997"/>
      <c r="Q805" s="2770"/>
      <c r="R805" s="2997"/>
      <c r="S805" s="2997"/>
      <c r="T805" s="2997"/>
      <c r="U805" s="2997"/>
      <c r="V805" s="2997"/>
      <c r="W805" s="2997"/>
      <c r="X805" s="2997"/>
      <c r="Y805" s="2997"/>
      <c r="Z805" s="2997"/>
      <c r="AA805" s="2997"/>
      <c r="AB805" s="2997">
        <v>2114909</v>
      </c>
      <c r="AC805" s="2997"/>
      <c r="AD805" s="2997"/>
      <c r="AE805" s="2997"/>
      <c r="AF805" s="2770"/>
      <c r="AG805" s="2998"/>
      <c r="AH805" s="2998"/>
      <c r="AI805" s="2998"/>
      <c r="AJ805" s="2998"/>
      <c r="AK805" s="2998"/>
      <c r="AL805" s="2998"/>
    </row>
    <row r="806" spans="1:38" ht="15" customHeight="1">
      <c r="A806" s="552"/>
      <c r="B806" s="571"/>
      <c r="C806" s="2999" t="s">
        <v>608</v>
      </c>
      <c r="D806" s="3000" t="s">
        <v>609</v>
      </c>
      <c r="E806" s="3001">
        <f t="shared" si="94"/>
        <v>16084</v>
      </c>
      <c r="F806" s="523">
        <f t="shared" si="90"/>
        <v>16084</v>
      </c>
      <c r="G806" s="3002"/>
      <c r="H806" s="3002"/>
      <c r="I806" s="3002"/>
      <c r="J806" s="3002"/>
      <c r="K806" s="3002"/>
      <c r="L806" s="3002"/>
      <c r="M806" s="639"/>
      <c r="N806" s="3003"/>
      <c r="O806" s="3003"/>
      <c r="P806" s="3003"/>
      <c r="Q806" s="2770"/>
      <c r="R806" s="3003"/>
      <c r="S806" s="3003"/>
      <c r="T806" s="3003"/>
      <c r="U806" s="3003"/>
      <c r="V806" s="3003"/>
      <c r="W806" s="3003"/>
      <c r="X806" s="3003"/>
      <c r="Y806" s="3003"/>
      <c r="Z806" s="3003"/>
      <c r="AA806" s="3003"/>
      <c r="AB806" s="3003">
        <v>16084</v>
      </c>
      <c r="AC806" s="3003"/>
      <c r="AD806" s="3003"/>
      <c r="AE806" s="3003"/>
      <c r="AF806" s="2770"/>
      <c r="AG806" s="3004"/>
      <c r="AH806" s="3004"/>
      <c r="AI806" s="3004"/>
      <c r="AJ806" s="3004"/>
      <c r="AK806" s="3004"/>
      <c r="AL806" s="3004"/>
    </row>
    <row r="807" spans="1:38" ht="15" customHeight="1">
      <c r="A807" s="552"/>
      <c r="B807" s="571"/>
      <c r="C807" s="3005" t="s">
        <v>610</v>
      </c>
      <c r="D807" s="3006" t="s">
        <v>611</v>
      </c>
      <c r="E807" s="3007">
        <f t="shared" si="94"/>
        <v>631424</v>
      </c>
      <c r="F807" s="523">
        <f t="shared" si="90"/>
        <v>631424</v>
      </c>
      <c r="G807" s="3008"/>
      <c r="H807" s="3008"/>
      <c r="I807" s="3008"/>
      <c r="J807" s="3008"/>
      <c r="K807" s="3008"/>
      <c r="L807" s="3008"/>
      <c r="M807" s="639"/>
      <c r="N807" s="3009"/>
      <c r="O807" s="3009"/>
      <c r="P807" s="3009"/>
      <c r="Q807" s="2770"/>
      <c r="R807" s="3009"/>
      <c r="S807" s="3009"/>
      <c r="T807" s="3009"/>
      <c r="U807" s="3009"/>
      <c r="V807" s="3009"/>
      <c r="W807" s="3009"/>
      <c r="X807" s="3009"/>
      <c r="Y807" s="3009"/>
      <c r="Z807" s="3009"/>
      <c r="AA807" s="3009"/>
      <c r="AB807" s="3009">
        <v>631424</v>
      </c>
      <c r="AC807" s="3009"/>
      <c r="AD807" s="3009"/>
      <c r="AE807" s="3009"/>
      <c r="AF807" s="2770"/>
      <c r="AG807" s="3010"/>
      <c r="AH807" s="3010"/>
      <c r="AI807" s="3010"/>
      <c r="AJ807" s="3010"/>
      <c r="AK807" s="3010"/>
      <c r="AL807" s="3010"/>
    </row>
    <row r="808" spans="1:38" ht="15" customHeight="1">
      <c r="A808" s="552"/>
      <c r="B808" s="571"/>
      <c r="C808" s="3011" t="s">
        <v>612</v>
      </c>
      <c r="D808" s="3012" t="s">
        <v>613</v>
      </c>
      <c r="E808" s="3013">
        <f t="shared" si="94"/>
        <v>26740</v>
      </c>
      <c r="F808" s="523">
        <f t="shared" si="90"/>
        <v>26740</v>
      </c>
      <c r="G808" s="3014"/>
      <c r="H808" s="3014"/>
      <c r="I808" s="3014"/>
      <c r="J808" s="3014"/>
      <c r="K808" s="3014"/>
      <c r="L808" s="3014"/>
      <c r="M808" s="639"/>
      <c r="N808" s="3015"/>
      <c r="O808" s="3015"/>
      <c r="P808" s="3015"/>
      <c r="Q808" s="2770"/>
      <c r="R808" s="3015"/>
      <c r="S808" s="3015"/>
      <c r="T808" s="3015"/>
      <c r="U808" s="3015"/>
      <c r="V808" s="3015"/>
      <c r="W808" s="3015"/>
      <c r="X808" s="3015"/>
      <c r="Y808" s="3015"/>
      <c r="Z808" s="3015"/>
      <c r="AA808" s="3015"/>
      <c r="AB808" s="3015">
        <v>26740</v>
      </c>
      <c r="AC808" s="3015"/>
      <c r="AD808" s="3015"/>
      <c r="AE808" s="3015"/>
      <c r="AF808" s="2770"/>
      <c r="AG808" s="3016"/>
      <c r="AH808" s="3016"/>
      <c r="AI808" s="3016"/>
      <c r="AJ808" s="3016"/>
      <c r="AK808" s="3016"/>
      <c r="AL808" s="3016"/>
    </row>
    <row r="809" spans="1:38" ht="15" customHeight="1">
      <c r="A809" s="552"/>
      <c r="B809" s="571"/>
      <c r="C809" s="3017" t="s">
        <v>614</v>
      </c>
      <c r="D809" s="3018" t="s">
        <v>615</v>
      </c>
      <c r="E809" s="3019">
        <f t="shared" si="94"/>
        <v>1100</v>
      </c>
      <c r="F809" s="523">
        <f t="shared" si="90"/>
        <v>1100</v>
      </c>
      <c r="G809" s="3020"/>
      <c r="H809" s="3020"/>
      <c r="I809" s="3020"/>
      <c r="J809" s="3020"/>
      <c r="K809" s="3020"/>
      <c r="L809" s="3020"/>
      <c r="M809" s="639"/>
      <c r="N809" s="3021"/>
      <c r="O809" s="3021"/>
      <c r="P809" s="3021"/>
      <c r="Q809" s="2770"/>
      <c r="R809" s="3021"/>
      <c r="S809" s="3021"/>
      <c r="T809" s="3021"/>
      <c r="U809" s="3021"/>
      <c r="V809" s="3021"/>
      <c r="W809" s="3021"/>
      <c r="X809" s="3021"/>
      <c r="Y809" s="3021"/>
      <c r="Z809" s="3021"/>
      <c r="AA809" s="3021"/>
      <c r="AB809" s="3021">
        <v>1100</v>
      </c>
      <c r="AC809" s="3021"/>
      <c r="AD809" s="3021"/>
      <c r="AE809" s="3021"/>
      <c r="AF809" s="2770"/>
      <c r="AG809" s="3022"/>
      <c r="AH809" s="3022"/>
      <c r="AI809" s="3022"/>
      <c r="AJ809" s="3022"/>
      <c r="AK809" s="3022"/>
      <c r="AL809" s="3022"/>
    </row>
    <row r="810" spans="1:38" ht="26.25" customHeight="1">
      <c r="A810" s="552"/>
      <c r="B810" s="571"/>
      <c r="C810" s="3023" t="s">
        <v>616</v>
      </c>
      <c r="D810" s="3024" t="s">
        <v>617</v>
      </c>
      <c r="E810" s="3025">
        <f t="shared" si="94"/>
        <v>2400</v>
      </c>
      <c r="F810" s="523">
        <f t="shared" si="90"/>
        <v>2400</v>
      </c>
      <c r="G810" s="3026"/>
      <c r="H810" s="3026"/>
      <c r="I810" s="3026"/>
      <c r="J810" s="3026"/>
      <c r="K810" s="3026"/>
      <c r="L810" s="3026"/>
      <c r="M810" s="639"/>
      <c r="N810" s="3027"/>
      <c r="O810" s="3027"/>
      <c r="P810" s="3027"/>
      <c r="Q810" s="2770"/>
      <c r="R810" s="3027"/>
      <c r="S810" s="3027"/>
      <c r="T810" s="3027"/>
      <c r="U810" s="3027"/>
      <c r="V810" s="3027"/>
      <c r="W810" s="3027"/>
      <c r="X810" s="3027"/>
      <c r="Y810" s="3027"/>
      <c r="Z810" s="3027"/>
      <c r="AA810" s="3027"/>
      <c r="AB810" s="3027">
        <v>2400</v>
      </c>
      <c r="AC810" s="3027"/>
      <c r="AD810" s="3027"/>
      <c r="AE810" s="3027"/>
      <c r="AF810" s="2770"/>
      <c r="AG810" s="3028"/>
      <c r="AH810" s="3028"/>
      <c r="AI810" s="3028"/>
      <c r="AJ810" s="3028"/>
      <c r="AK810" s="3028"/>
      <c r="AL810" s="3028"/>
    </row>
    <row r="811" spans="1:38" ht="15" customHeight="1">
      <c r="A811" s="552"/>
      <c r="B811" s="571"/>
      <c r="C811" s="3029" t="s">
        <v>618</v>
      </c>
      <c r="D811" s="3030" t="s">
        <v>619</v>
      </c>
      <c r="E811" s="3031">
        <f>F811</f>
        <v>18675</v>
      </c>
      <c r="F811" s="523">
        <f t="shared" si="90"/>
        <v>18675</v>
      </c>
      <c r="G811" s="3032"/>
      <c r="H811" s="3032"/>
      <c r="I811" s="3032"/>
      <c r="J811" s="3032"/>
      <c r="K811" s="3032"/>
      <c r="L811" s="3032"/>
      <c r="M811" s="639"/>
      <c r="N811" s="3033"/>
      <c r="O811" s="3033"/>
      <c r="P811" s="3033"/>
      <c r="Q811" s="2770"/>
      <c r="R811" s="3033"/>
      <c r="S811" s="3033"/>
      <c r="T811" s="3033"/>
      <c r="U811" s="3033"/>
      <c r="V811" s="3033"/>
      <c r="W811" s="3033"/>
      <c r="X811" s="3033"/>
      <c r="Y811" s="3033"/>
      <c r="Z811" s="3033"/>
      <c r="AA811" s="3033"/>
      <c r="AB811" s="3033">
        <v>18675</v>
      </c>
      <c r="AC811" s="3033"/>
      <c r="AD811" s="3033"/>
      <c r="AE811" s="3033"/>
      <c r="AF811" s="2770"/>
      <c r="AG811" s="3034"/>
      <c r="AH811" s="3034"/>
      <c r="AI811" s="3034"/>
      <c r="AJ811" s="3034"/>
      <c r="AK811" s="3034"/>
      <c r="AL811" s="3034"/>
    </row>
    <row r="812" spans="1:38" ht="15" customHeight="1">
      <c r="A812" s="552"/>
      <c r="B812" s="571"/>
      <c r="C812" s="3035" t="s">
        <v>622</v>
      </c>
      <c r="D812" s="3036" t="s">
        <v>623</v>
      </c>
      <c r="E812" s="3037">
        <f t="shared" si="94"/>
        <v>29740</v>
      </c>
      <c r="F812" s="523">
        <f t="shared" si="90"/>
        <v>29740</v>
      </c>
      <c r="G812" s="3038"/>
      <c r="H812" s="3038"/>
      <c r="I812" s="3038"/>
      <c r="J812" s="3038"/>
      <c r="K812" s="3038"/>
      <c r="L812" s="3038"/>
      <c r="M812" s="639"/>
      <c r="N812" s="3039"/>
      <c r="O812" s="3039"/>
      <c r="P812" s="3039"/>
      <c r="Q812" s="2770"/>
      <c r="R812" s="3039"/>
      <c r="S812" s="3039"/>
      <c r="T812" s="3039"/>
      <c r="U812" s="3039"/>
      <c r="V812" s="3039"/>
      <c r="W812" s="3039"/>
      <c r="X812" s="3039"/>
      <c r="Y812" s="3039"/>
      <c r="Z812" s="3039"/>
      <c r="AA812" s="3039"/>
      <c r="AB812" s="3039">
        <v>29740</v>
      </c>
      <c r="AC812" s="3039"/>
      <c r="AD812" s="3039"/>
      <c r="AE812" s="3039"/>
      <c r="AF812" s="2770"/>
      <c r="AG812" s="3040"/>
      <c r="AH812" s="3040"/>
      <c r="AI812" s="3040"/>
      <c r="AJ812" s="3040"/>
      <c r="AK812" s="3040"/>
      <c r="AL812" s="3040"/>
    </row>
    <row r="813" spans="1:38" ht="15" customHeight="1">
      <c r="A813" s="552"/>
      <c r="B813" s="571"/>
      <c r="C813" s="3041" t="s">
        <v>624</v>
      </c>
      <c r="D813" s="3042" t="s">
        <v>712</v>
      </c>
      <c r="E813" s="3043">
        <f t="shared" si="94"/>
        <v>884864</v>
      </c>
      <c r="F813" s="523">
        <f t="shared" si="90"/>
        <v>884864</v>
      </c>
      <c r="G813" s="3044"/>
      <c r="H813" s="3044"/>
      <c r="I813" s="3044"/>
      <c r="J813" s="3044"/>
      <c r="K813" s="3044"/>
      <c r="L813" s="3044"/>
      <c r="M813" s="639"/>
      <c r="N813" s="3045"/>
      <c r="O813" s="3045"/>
      <c r="P813" s="3045"/>
      <c r="Q813" s="2770"/>
      <c r="R813" s="3045"/>
      <c r="S813" s="3045"/>
      <c r="T813" s="3045"/>
      <c r="U813" s="3045"/>
      <c r="V813" s="3045"/>
      <c r="W813" s="3045"/>
      <c r="X813" s="3045"/>
      <c r="Y813" s="3045"/>
      <c r="Z813" s="3045"/>
      <c r="AA813" s="3045"/>
      <c r="AB813" s="3045">
        <v>884864</v>
      </c>
      <c r="AC813" s="3045"/>
      <c r="AD813" s="3045"/>
      <c r="AE813" s="3045"/>
      <c r="AF813" s="2770"/>
      <c r="AG813" s="3046"/>
      <c r="AH813" s="3046"/>
      <c r="AI813" s="3046"/>
      <c r="AJ813" s="3046"/>
      <c r="AK813" s="3046"/>
      <c r="AL813" s="3046"/>
    </row>
    <row r="814" spans="1:38" ht="15" customHeight="1">
      <c r="A814" s="552"/>
      <c r="B814" s="571"/>
      <c r="C814" s="3047" t="s">
        <v>628</v>
      </c>
      <c r="D814" s="3048" t="s">
        <v>629</v>
      </c>
      <c r="E814" s="3049">
        <f t="shared" si="94"/>
        <v>17459</v>
      </c>
      <c r="F814" s="523">
        <f t="shared" si="90"/>
        <v>17459</v>
      </c>
      <c r="G814" s="3050"/>
      <c r="H814" s="3050"/>
      <c r="I814" s="3050"/>
      <c r="J814" s="3050"/>
      <c r="K814" s="3050"/>
      <c r="L814" s="3050"/>
      <c r="M814" s="639"/>
      <c r="N814" s="3051"/>
      <c r="O814" s="3051"/>
      <c r="P814" s="3051"/>
      <c r="Q814" s="2770"/>
      <c r="R814" s="3051"/>
      <c r="S814" s="3051"/>
      <c r="T814" s="3051"/>
      <c r="U814" s="3051"/>
      <c r="V814" s="3051"/>
      <c r="W814" s="3051"/>
      <c r="X814" s="3051"/>
      <c r="Y814" s="3051"/>
      <c r="Z814" s="3051"/>
      <c r="AA814" s="3051"/>
      <c r="AB814" s="3051">
        <v>17459</v>
      </c>
      <c r="AC814" s="3051"/>
      <c r="AD814" s="3051"/>
      <c r="AE814" s="3051"/>
      <c r="AF814" s="2770"/>
      <c r="AG814" s="3052"/>
      <c r="AH814" s="3052"/>
      <c r="AI814" s="3052"/>
      <c r="AJ814" s="3052"/>
      <c r="AK814" s="3052"/>
      <c r="AL814" s="3052"/>
    </row>
    <row r="815" spans="1:38" ht="15" customHeight="1">
      <c r="A815" s="552"/>
      <c r="B815" s="571"/>
      <c r="C815" s="3053" t="s">
        <v>634</v>
      </c>
      <c r="D815" s="3054" t="s">
        <v>635</v>
      </c>
      <c r="E815" s="3055">
        <f t="shared" si="94"/>
        <v>18563</v>
      </c>
      <c r="F815" s="523">
        <f t="shared" si="90"/>
        <v>18563</v>
      </c>
      <c r="G815" s="3056"/>
      <c r="H815" s="3056"/>
      <c r="I815" s="3056"/>
      <c r="J815" s="3056"/>
      <c r="K815" s="3056"/>
      <c r="L815" s="3056"/>
      <c r="M815" s="639"/>
      <c r="N815" s="3057"/>
      <c r="O815" s="3057"/>
      <c r="P815" s="3057"/>
      <c r="Q815" s="2770"/>
      <c r="R815" s="3057"/>
      <c r="S815" s="3057"/>
      <c r="T815" s="3057"/>
      <c r="U815" s="3057"/>
      <c r="V815" s="3057"/>
      <c r="W815" s="3057"/>
      <c r="X815" s="3057"/>
      <c r="Y815" s="3057"/>
      <c r="Z815" s="3057"/>
      <c r="AA815" s="3057"/>
      <c r="AB815" s="3057">
        <v>18563</v>
      </c>
      <c r="AC815" s="3057"/>
      <c r="AD815" s="3057"/>
      <c r="AE815" s="3057"/>
      <c r="AF815" s="2770"/>
      <c r="AG815" s="3058"/>
      <c r="AH815" s="3058"/>
      <c r="AI815" s="3058"/>
      <c r="AJ815" s="3058"/>
      <c r="AK815" s="3058"/>
      <c r="AL815" s="3058"/>
    </row>
    <row r="816" spans="1:38">
      <c r="A816" s="552"/>
      <c r="B816" s="571"/>
      <c r="C816" s="3059"/>
      <c r="D816" s="3060"/>
      <c r="E816" s="3061"/>
      <c r="F816" s="523">
        <f t="shared" si="90"/>
        <v>0</v>
      </c>
      <c r="G816" s="3062"/>
      <c r="H816" s="3062"/>
      <c r="I816" s="3062"/>
      <c r="J816" s="3062"/>
      <c r="K816" s="3062"/>
      <c r="L816" s="3062"/>
      <c r="M816" s="639"/>
      <c r="N816" s="3063"/>
      <c r="O816" s="3063"/>
      <c r="P816" s="3063"/>
      <c r="Q816" s="2770"/>
      <c r="R816" s="3063"/>
      <c r="S816" s="3063"/>
      <c r="T816" s="3063"/>
      <c r="U816" s="3063"/>
      <c r="V816" s="3063"/>
      <c r="W816" s="3063"/>
      <c r="X816" s="3063"/>
      <c r="Y816" s="3063"/>
      <c r="Z816" s="3063"/>
      <c r="AA816" s="3063"/>
      <c r="AB816" s="3063"/>
      <c r="AC816" s="3063"/>
      <c r="AD816" s="3063"/>
      <c r="AE816" s="3063"/>
      <c r="AF816" s="2770"/>
      <c r="AG816" s="3064"/>
      <c r="AH816" s="3064"/>
      <c r="AI816" s="3064"/>
      <c r="AJ816" s="3064"/>
      <c r="AK816" s="3064"/>
      <c r="AL816" s="3064"/>
    </row>
    <row r="817" spans="1:38" s="1060" customFormat="1" ht="16.5" customHeight="1">
      <c r="A817" s="2915"/>
      <c r="B817" s="3065"/>
      <c r="C817" s="6724" t="s">
        <v>796</v>
      </c>
      <c r="D817" s="6724"/>
      <c r="E817" s="3066">
        <f>SUM(E818:E818)</f>
        <v>50296</v>
      </c>
      <c r="F817" s="523">
        <f t="shared" si="90"/>
        <v>0</v>
      </c>
      <c r="G817" s="3067"/>
      <c r="H817" s="3068"/>
      <c r="I817" s="3068"/>
      <c r="J817" s="3068"/>
      <c r="K817" s="3068"/>
      <c r="L817" s="3068"/>
      <c r="M817" s="1056"/>
      <c r="N817" s="3069"/>
      <c r="O817" s="3069"/>
      <c r="P817" s="3069"/>
      <c r="Q817" s="2920"/>
      <c r="R817" s="3069"/>
      <c r="S817" s="3069"/>
      <c r="T817" s="3069"/>
      <c r="U817" s="3069"/>
      <c r="V817" s="3069"/>
      <c r="W817" s="3069"/>
      <c r="X817" s="3069"/>
      <c r="Y817" s="3069"/>
      <c r="Z817" s="3069"/>
      <c r="AA817" s="3069"/>
      <c r="AB817" s="3070"/>
      <c r="AC817" s="3069"/>
      <c r="AD817" s="3069"/>
      <c r="AE817" s="3069"/>
      <c r="AF817" s="2920"/>
      <c r="AG817" s="3071"/>
      <c r="AH817" s="3071"/>
      <c r="AI817" s="3071"/>
      <c r="AJ817" s="3071"/>
      <c r="AK817" s="3071"/>
      <c r="AL817" s="3071"/>
    </row>
    <row r="818" spans="1:38" s="1060" customFormat="1" ht="16.5" customHeight="1">
      <c r="A818" s="2915"/>
      <c r="B818" s="3065"/>
      <c r="C818" s="3072" t="s">
        <v>637</v>
      </c>
      <c r="D818" s="3073" t="s">
        <v>638</v>
      </c>
      <c r="E818" s="3074">
        <f>F818</f>
        <v>50296</v>
      </c>
      <c r="F818" s="523">
        <f t="shared" si="90"/>
        <v>50296</v>
      </c>
      <c r="G818" s="3075"/>
      <c r="H818" s="3076"/>
      <c r="I818" s="3076"/>
      <c r="J818" s="3076"/>
      <c r="K818" s="3076"/>
      <c r="L818" s="3076"/>
      <c r="M818" s="1056"/>
      <c r="N818" s="3077"/>
      <c r="O818" s="3077"/>
      <c r="P818" s="3077"/>
      <c r="Q818" s="2920"/>
      <c r="R818" s="3077"/>
      <c r="S818" s="3077"/>
      <c r="T818" s="3077"/>
      <c r="U818" s="3077"/>
      <c r="V818" s="3077"/>
      <c r="W818" s="3077"/>
      <c r="X818" s="3077"/>
      <c r="Y818" s="3077"/>
      <c r="Z818" s="3077"/>
      <c r="AA818" s="3077"/>
      <c r="AB818" s="3078">
        <v>50296</v>
      </c>
      <c r="AC818" s="3077"/>
      <c r="AD818" s="3077"/>
      <c r="AE818" s="3077"/>
      <c r="AF818" s="2920"/>
      <c r="AG818" s="3079"/>
      <c r="AH818" s="3079"/>
      <c r="AI818" s="3079"/>
      <c r="AJ818" s="3079"/>
      <c r="AK818" s="3079"/>
      <c r="AL818" s="3079"/>
    </row>
    <row r="819" spans="1:38" s="1060" customFormat="1" ht="21.75" customHeight="1">
      <c r="A819" s="2915"/>
      <c r="B819" s="3065"/>
      <c r="C819" s="3080"/>
      <c r="D819" s="3081"/>
      <c r="E819" s="3074"/>
      <c r="F819" s="523">
        <f t="shared" si="90"/>
        <v>0</v>
      </c>
      <c r="G819" s="3075"/>
      <c r="H819" s="3076"/>
      <c r="I819" s="3076"/>
      <c r="J819" s="3076"/>
      <c r="K819" s="3076"/>
      <c r="L819" s="3076"/>
      <c r="M819" s="1056"/>
      <c r="N819" s="3077"/>
      <c r="O819" s="3077"/>
      <c r="P819" s="3077"/>
      <c r="Q819" s="2920"/>
      <c r="R819" s="3077"/>
      <c r="S819" s="3077"/>
      <c r="T819" s="3077"/>
      <c r="U819" s="3077"/>
      <c r="V819" s="3077"/>
      <c r="W819" s="3077"/>
      <c r="X819" s="3077"/>
      <c r="Y819" s="3077"/>
      <c r="Z819" s="3077"/>
      <c r="AA819" s="3077"/>
      <c r="AB819" s="3078"/>
      <c r="AC819" s="3077"/>
      <c r="AD819" s="3077"/>
      <c r="AE819" s="3077"/>
      <c r="AF819" s="2920"/>
      <c r="AG819" s="3079"/>
      <c r="AH819" s="3079"/>
      <c r="AI819" s="3079"/>
      <c r="AJ819" s="3079"/>
      <c r="AK819" s="3079"/>
      <c r="AL819" s="3079"/>
    </row>
    <row r="820" spans="1:38" s="1060" customFormat="1" ht="16.5" customHeight="1">
      <c r="A820" s="2915"/>
      <c r="B820" s="3065"/>
      <c r="C820" s="6725" t="s">
        <v>646</v>
      </c>
      <c r="D820" s="6726"/>
      <c r="E820" s="3082">
        <f>SUM(E821:E830)</f>
        <v>3373304</v>
      </c>
      <c r="F820" s="523">
        <f t="shared" si="90"/>
        <v>0</v>
      </c>
      <c r="G820" s="3075"/>
      <c r="H820" s="3076"/>
      <c r="I820" s="3076"/>
      <c r="J820" s="3076"/>
      <c r="K820" s="3076"/>
      <c r="L820" s="3076"/>
      <c r="M820" s="1056"/>
      <c r="N820" s="3077"/>
      <c r="O820" s="3077"/>
      <c r="P820" s="3077"/>
      <c r="Q820" s="2920"/>
      <c r="R820" s="3077"/>
      <c r="S820" s="3077"/>
      <c r="T820" s="3077"/>
      <c r="U820" s="3077"/>
      <c r="V820" s="3077"/>
      <c r="W820" s="3077"/>
      <c r="X820" s="3077"/>
      <c r="Y820" s="3077"/>
      <c r="Z820" s="3077"/>
      <c r="AA820" s="3077"/>
      <c r="AB820" s="3078"/>
      <c r="AC820" s="3077"/>
      <c r="AD820" s="3077"/>
      <c r="AE820" s="3077"/>
      <c r="AF820" s="2920"/>
      <c r="AG820" s="3079"/>
      <c r="AH820" s="3079"/>
      <c r="AI820" s="3079"/>
      <c r="AJ820" s="3079"/>
      <c r="AK820" s="3079"/>
      <c r="AL820" s="3079"/>
    </row>
    <row r="821" spans="1:38" s="1060" customFormat="1" ht="16.5" customHeight="1">
      <c r="A821" s="2915"/>
      <c r="B821" s="3065"/>
      <c r="C821" s="3083" t="s">
        <v>702</v>
      </c>
      <c r="D821" s="3084" t="s">
        <v>601</v>
      </c>
      <c r="E821" s="3074">
        <f>F821</f>
        <v>44877</v>
      </c>
      <c r="F821" s="523">
        <f>SUM(G821:AJ821)</f>
        <v>44877</v>
      </c>
      <c r="G821" s="3075"/>
      <c r="H821" s="3076"/>
      <c r="I821" s="3076"/>
      <c r="J821" s="3076"/>
      <c r="K821" s="3076"/>
      <c r="L821" s="3076"/>
      <c r="M821" s="1056"/>
      <c r="N821" s="3077"/>
      <c r="O821" s="3077"/>
      <c r="P821" s="3077"/>
      <c r="Q821" s="3085"/>
      <c r="R821" s="3077"/>
      <c r="S821" s="3077"/>
      <c r="T821" s="3077"/>
      <c r="U821" s="3077"/>
      <c r="V821" s="3077"/>
      <c r="W821" s="3077"/>
      <c r="X821" s="3077"/>
      <c r="Y821" s="3077"/>
      <c r="Z821" s="3077"/>
      <c r="AA821" s="3077"/>
      <c r="AB821" s="3078">
        <v>44877</v>
      </c>
      <c r="AC821" s="3077"/>
      <c r="AD821" s="3077"/>
      <c r="AE821" s="3077"/>
      <c r="AF821" s="3085"/>
      <c r="AG821" s="3079"/>
      <c r="AH821" s="3079"/>
      <c r="AI821" s="3079"/>
      <c r="AJ821" s="3079"/>
      <c r="AK821" s="3079"/>
      <c r="AL821" s="3079"/>
    </row>
    <row r="822" spans="1:38" s="1060" customFormat="1" ht="16.5" customHeight="1">
      <c r="A822" s="2915"/>
      <c r="B822" s="3065"/>
      <c r="C822" s="3083" t="s">
        <v>661</v>
      </c>
      <c r="D822" s="3084" t="s">
        <v>601</v>
      </c>
      <c r="E822" s="3074">
        <f t="shared" ref="E822:E830" si="95">F822</f>
        <v>7919</v>
      </c>
      <c r="F822" s="523">
        <f t="shared" si="90"/>
        <v>7919</v>
      </c>
      <c r="G822" s="3075"/>
      <c r="H822" s="3076"/>
      <c r="I822" s="3076"/>
      <c r="J822" s="3076"/>
      <c r="K822" s="3076"/>
      <c r="L822" s="3076"/>
      <c r="M822" s="1056"/>
      <c r="N822" s="3077"/>
      <c r="O822" s="3077"/>
      <c r="P822" s="3077"/>
      <c r="Q822" s="3085"/>
      <c r="R822" s="3077"/>
      <c r="S822" s="3077"/>
      <c r="T822" s="3077"/>
      <c r="U822" s="3077"/>
      <c r="V822" s="3077"/>
      <c r="W822" s="3077"/>
      <c r="X822" s="3077"/>
      <c r="Y822" s="3077"/>
      <c r="Z822" s="3077"/>
      <c r="AA822" s="3077"/>
      <c r="AB822" s="3078">
        <v>7919</v>
      </c>
      <c r="AC822" s="3077"/>
      <c r="AD822" s="3077"/>
      <c r="AE822" s="3077"/>
      <c r="AF822" s="3085"/>
      <c r="AG822" s="3079"/>
      <c r="AH822" s="3079"/>
      <c r="AI822" s="3079"/>
      <c r="AJ822" s="3079"/>
      <c r="AK822" s="3079"/>
      <c r="AL822" s="3079"/>
    </row>
    <row r="823" spans="1:38" s="1060" customFormat="1" ht="27.75" customHeight="1">
      <c r="A823" s="2915"/>
      <c r="B823" s="3065"/>
      <c r="C823" s="3083" t="s">
        <v>852</v>
      </c>
      <c r="D823" s="2112" t="s">
        <v>701</v>
      </c>
      <c r="E823" s="3086">
        <f t="shared" si="95"/>
        <v>1665369</v>
      </c>
      <c r="F823" s="523">
        <f t="shared" si="90"/>
        <v>1665369</v>
      </c>
      <c r="G823" s="3087"/>
      <c r="H823" s="3088"/>
      <c r="I823" s="3088"/>
      <c r="J823" s="3088"/>
      <c r="K823" s="3088"/>
      <c r="L823" s="3088"/>
      <c r="M823" s="1056"/>
      <c r="N823" s="3089"/>
      <c r="O823" s="3089"/>
      <c r="P823" s="3089"/>
      <c r="Q823" s="2920"/>
      <c r="R823" s="3089"/>
      <c r="S823" s="3089"/>
      <c r="T823" s="3089"/>
      <c r="U823" s="3089"/>
      <c r="V823" s="3089"/>
      <c r="W823" s="3089"/>
      <c r="X823" s="3089"/>
      <c r="Y823" s="3089"/>
      <c r="Z823" s="3089"/>
      <c r="AA823" s="3089"/>
      <c r="AB823" s="3090">
        <v>1665369</v>
      </c>
      <c r="AC823" s="3089"/>
      <c r="AD823" s="3089"/>
      <c r="AE823" s="3089"/>
      <c r="AF823" s="2920"/>
      <c r="AG823" s="3091"/>
      <c r="AH823" s="3091"/>
      <c r="AI823" s="3091"/>
      <c r="AJ823" s="3091"/>
      <c r="AK823" s="3091"/>
      <c r="AL823" s="3091"/>
    </row>
    <row r="824" spans="1:38" s="1060" customFormat="1" ht="28.5" customHeight="1">
      <c r="A824" s="2915"/>
      <c r="B824" s="3065"/>
      <c r="C824" s="3092" t="s">
        <v>853</v>
      </c>
      <c r="D824" s="2112" t="s">
        <v>701</v>
      </c>
      <c r="E824" s="3093">
        <f t="shared" si="95"/>
        <v>293889</v>
      </c>
      <c r="F824" s="523">
        <f t="shared" si="90"/>
        <v>293889</v>
      </c>
      <c r="G824" s="3094"/>
      <c r="H824" s="3095"/>
      <c r="I824" s="3095"/>
      <c r="J824" s="3095"/>
      <c r="K824" s="3095"/>
      <c r="L824" s="3095"/>
      <c r="M824" s="1056"/>
      <c r="N824" s="3096"/>
      <c r="O824" s="3096"/>
      <c r="P824" s="3096"/>
      <c r="Q824" s="2920"/>
      <c r="R824" s="3096"/>
      <c r="S824" s="3096"/>
      <c r="T824" s="3096"/>
      <c r="U824" s="3096"/>
      <c r="V824" s="3096"/>
      <c r="W824" s="3096"/>
      <c r="X824" s="3096"/>
      <c r="Y824" s="3096"/>
      <c r="Z824" s="3096"/>
      <c r="AA824" s="3096"/>
      <c r="AB824" s="3097">
        <v>293889</v>
      </c>
      <c r="AC824" s="3096"/>
      <c r="AD824" s="3096"/>
      <c r="AE824" s="3096"/>
      <c r="AF824" s="2920"/>
      <c r="AG824" s="3098"/>
      <c r="AH824" s="3098"/>
      <c r="AI824" s="3098"/>
      <c r="AJ824" s="3098"/>
      <c r="AK824" s="3098"/>
      <c r="AL824" s="3098"/>
    </row>
    <row r="825" spans="1:38" s="1060" customFormat="1" ht="16.5" customHeight="1">
      <c r="A825" s="2915"/>
      <c r="B825" s="3065"/>
      <c r="C825" s="3099" t="s">
        <v>704</v>
      </c>
      <c r="D825" s="3100" t="s">
        <v>607</v>
      </c>
      <c r="E825" s="3101">
        <f t="shared" si="95"/>
        <v>667889</v>
      </c>
      <c r="F825" s="523">
        <f t="shared" si="90"/>
        <v>667889</v>
      </c>
      <c r="G825" s="3102"/>
      <c r="H825" s="3103"/>
      <c r="I825" s="3103"/>
      <c r="J825" s="3103"/>
      <c r="K825" s="3103"/>
      <c r="L825" s="3103"/>
      <c r="M825" s="1056"/>
      <c r="N825" s="3104"/>
      <c r="O825" s="3104"/>
      <c r="P825" s="3104"/>
      <c r="Q825" s="2920"/>
      <c r="R825" s="3104"/>
      <c r="S825" s="3104"/>
      <c r="T825" s="3104"/>
      <c r="U825" s="3104"/>
      <c r="V825" s="3104"/>
      <c r="W825" s="3104"/>
      <c r="X825" s="3104"/>
      <c r="Y825" s="3104"/>
      <c r="Z825" s="3104"/>
      <c r="AA825" s="3104"/>
      <c r="AB825" s="3105">
        <v>667889</v>
      </c>
      <c r="AC825" s="3104"/>
      <c r="AD825" s="3104"/>
      <c r="AE825" s="3104"/>
      <c r="AF825" s="2920"/>
      <c r="AG825" s="3106"/>
      <c r="AH825" s="3106"/>
      <c r="AI825" s="3106"/>
      <c r="AJ825" s="3106"/>
      <c r="AK825" s="3106"/>
      <c r="AL825" s="3106"/>
    </row>
    <row r="826" spans="1:38" s="1060" customFormat="1" ht="16.5" customHeight="1">
      <c r="A826" s="2915"/>
      <c r="B826" s="3065"/>
      <c r="C826" s="3107" t="s">
        <v>663</v>
      </c>
      <c r="D826" s="3108" t="s">
        <v>607</v>
      </c>
      <c r="E826" s="3109">
        <f t="shared" si="95"/>
        <v>117863</v>
      </c>
      <c r="F826" s="523">
        <f t="shared" si="90"/>
        <v>117863</v>
      </c>
      <c r="G826" s="3110"/>
      <c r="H826" s="3111"/>
      <c r="I826" s="3111"/>
      <c r="J826" s="3111"/>
      <c r="K826" s="3111"/>
      <c r="L826" s="3111"/>
      <c r="M826" s="1056"/>
      <c r="N826" s="3112"/>
      <c r="O826" s="3112"/>
      <c r="P826" s="3112"/>
      <c r="Q826" s="2920"/>
      <c r="R826" s="3112"/>
      <c r="S826" s="3112"/>
      <c r="T826" s="3112"/>
      <c r="U826" s="3112"/>
      <c r="V826" s="3112"/>
      <c r="W826" s="3112"/>
      <c r="X826" s="3112"/>
      <c r="Y826" s="3112"/>
      <c r="Z826" s="3112"/>
      <c r="AA826" s="3112"/>
      <c r="AB826" s="3113">
        <v>117863</v>
      </c>
      <c r="AC826" s="3112"/>
      <c r="AD826" s="3112"/>
      <c r="AE826" s="3112"/>
      <c r="AF826" s="2920"/>
      <c r="AG826" s="3114"/>
      <c r="AH826" s="3114"/>
      <c r="AI826" s="3114"/>
      <c r="AJ826" s="3114"/>
      <c r="AK826" s="3114"/>
      <c r="AL826" s="3114"/>
    </row>
    <row r="827" spans="1:38" s="1060" customFormat="1" ht="16.5" customHeight="1">
      <c r="A827" s="2915"/>
      <c r="B827" s="3065"/>
      <c r="C827" s="3115" t="s">
        <v>705</v>
      </c>
      <c r="D827" s="3116" t="s">
        <v>611</v>
      </c>
      <c r="E827" s="3117">
        <f t="shared" si="95"/>
        <v>11500</v>
      </c>
      <c r="F827" s="523">
        <f t="shared" si="90"/>
        <v>11500</v>
      </c>
      <c r="G827" s="3118"/>
      <c r="H827" s="3119"/>
      <c r="I827" s="3119"/>
      <c r="J827" s="3119"/>
      <c r="K827" s="3119"/>
      <c r="L827" s="3119"/>
      <c r="M827" s="1056"/>
      <c r="N827" s="3120"/>
      <c r="O827" s="3120"/>
      <c r="P827" s="3120"/>
      <c r="Q827" s="2920"/>
      <c r="R827" s="3120"/>
      <c r="S827" s="3120"/>
      <c r="T827" s="3120"/>
      <c r="U827" s="3120"/>
      <c r="V827" s="3120"/>
      <c r="W827" s="3120"/>
      <c r="X827" s="3120"/>
      <c r="Y827" s="3120"/>
      <c r="Z827" s="3120"/>
      <c r="AA827" s="3120"/>
      <c r="AB827" s="3121">
        <v>11500</v>
      </c>
      <c r="AC827" s="3120"/>
      <c r="AD827" s="3120"/>
      <c r="AE827" s="3120"/>
      <c r="AF827" s="2920"/>
      <c r="AG827" s="3122"/>
      <c r="AH827" s="3122"/>
      <c r="AI827" s="3122"/>
      <c r="AJ827" s="3122"/>
      <c r="AK827" s="3122"/>
      <c r="AL827" s="3122"/>
    </row>
    <row r="828" spans="1:38" s="1060" customFormat="1" ht="18" customHeight="1" thickBot="1">
      <c r="A828" s="3123"/>
      <c r="B828" s="3124"/>
      <c r="C828" s="3125" t="s">
        <v>665</v>
      </c>
      <c r="D828" s="3126" t="s">
        <v>611</v>
      </c>
      <c r="E828" s="3127">
        <f t="shared" si="95"/>
        <v>2030</v>
      </c>
      <c r="F828" s="523">
        <f t="shared" si="90"/>
        <v>2030</v>
      </c>
      <c r="G828" s="3128"/>
      <c r="H828" s="3129"/>
      <c r="I828" s="3129"/>
      <c r="J828" s="3129"/>
      <c r="K828" s="3129"/>
      <c r="L828" s="3129"/>
      <c r="M828" s="1056"/>
      <c r="N828" s="3130"/>
      <c r="O828" s="3130"/>
      <c r="P828" s="3130"/>
      <c r="Q828" s="2920"/>
      <c r="R828" s="3130"/>
      <c r="S828" s="3130"/>
      <c r="T828" s="3130"/>
      <c r="U828" s="3130"/>
      <c r="V828" s="3130"/>
      <c r="W828" s="3130"/>
      <c r="X828" s="3130"/>
      <c r="Y828" s="3130"/>
      <c r="Z828" s="3130"/>
      <c r="AA828" s="3130"/>
      <c r="AB828" s="3131">
        <v>2030</v>
      </c>
      <c r="AC828" s="3130"/>
      <c r="AD828" s="3130"/>
      <c r="AE828" s="3130"/>
      <c r="AF828" s="2920"/>
      <c r="AG828" s="3132"/>
      <c r="AH828" s="3132"/>
      <c r="AI828" s="3132"/>
      <c r="AJ828" s="3132"/>
      <c r="AK828" s="3132"/>
      <c r="AL828" s="3132"/>
    </row>
    <row r="829" spans="1:38" s="1060" customFormat="1" ht="27" customHeight="1">
      <c r="A829" s="2915"/>
      <c r="B829" s="3065"/>
      <c r="C829" s="1505" t="s">
        <v>854</v>
      </c>
      <c r="D829" s="2860" t="s">
        <v>855</v>
      </c>
      <c r="E829" s="685">
        <f t="shared" si="95"/>
        <v>477673</v>
      </c>
      <c r="F829" s="523">
        <f t="shared" si="90"/>
        <v>477673</v>
      </c>
      <c r="G829" s="3128"/>
      <c r="H829" s="3129"/>
      <c r="I829" s="3129"/>
      <c r="J829" s="3129"/>
      <c r="K829" s="3129"/>
      <c r="L829" s="3129"/>
      <c r="M829" s="1056"/>
      <c r="N829" s="3130"/>
      <c r="O829" s="3130"/>
      <c r="P829" s="3130"/>
      <c r="Q829" s="2920"/>
      <c r="R829" s="3130"/>
      <c r="S829" s="3130"/>
      <c r="T829" s="3130"/>
      <c r="U829" s="3130"/>
      <c r="V829" s="3130"/>
      <c r="W829" s="3130"/>
      <c r="X829" s="3130"/>
      <c r="Y829" s="3130"/>
      <c r="Z829" s="3130"/>
      <c r="AA829" s="3130"/>
      <c r="AB829" s="3131">
        <v>477673</v>
      </c>
      <c r="AC829" s="3130"/>
      <c r="AD829" s="3130"/>
      <c r="AE829" s="3130"/>
      <c r="AF829" s="2920"/>
      <c r="AG829" s="3132"/>
      <c r="AH829" s="3132"/>
      <c r="AI829" s="3132"/>
      <c r="AJ829" s="3132"/>
      <c r="AK829" s="3132"/>
      <c r="AL829" s="3132"/>
    </row>
    <row r="830" spans="1:38" s="1060" customFormat="1" ht="27" customHeight="1" thickBot="1">
      <c r="A830" s="2915"/>
      <c r="B830" s="3065"/>
      <c r="C830" s="3133" t="s">
        <v>856</v>
      </c>
      <c r="D830" s="3134" t="s">
        <v>855</v>
      </c>
      <c r="E830" s="3135">
        <f t="shared" si="95"/>
        <v>84295</v>
      </c>
      <c r="F830" s="523">
        <f t="shared" si="90"/>
        <v>84295</v>
      </c>
      <c r="G830" s="3136"/>
      <c r="H830" s="3137"/>
      <c r="I830" s="3137"/>
      <c r="J830" s="3137"/>
      <c r="K830" s="3137"/>
      <c r="L830" s="3137"/>
      <c r="M830" s="1056"/>
      <c r="N830" s="3138"/>
      <c r="O830" s="3138"/>
      <c r="P830" s="3138"/>
      <c r="Q830" s="2920"/>
      <c r="R830" s="3138"/>
      <c r="S830" s="3138"/>
      <c r="T830" s="3138"/>
      <c r="U830" s="3138"/>
      <c r="V830" s="3138"/>
      <c r="W830" s="3138"/>
      <c r="X830" s="3138"/>
      <c r="Y830" s="3138"/>
      <c r="Z830" s="3138"/>
      <c r="AA830" s="3138"/>
      <c r="AB830" s="3139">
        <v>84295</v>
      </c>
      <c r="AC830" s="3138"/>
      <c r="AD830" s="3138"/>
      <c r="AE830" s="3138"/>
      <c r="AF830" s="2920"/>
      <c r="AG830" s="3140"/>
      <c r="AH830" s="3140"/>
      <c r="AI830" s="3140"/>
      <c r="AJ830" s="3140"/>
      <c r="AK830" s="3140"/>
      <c r="AL830" s="3140"/>
    </row>
    <row r="831" spans="1:38" ht="17.100000000000001" customHeight="1" thickBot="1">
      <c r="A831" s="552"/>
      <c r="B831" s="803" t="s">
        <v>857</v>
      </c>
      <c r="C831" s="804"/>
      <c r="D831" s="805" t="s">
        <v>858</v>
      </c>
      <c r="E831" s="806">
        <f>SUM(E832)</f>
        <v>1838658</v>
      </c>
      <c r="F831" s="523">
        <f t="shared" si="90"/>
        <v>0</v>
      </c>
      <c r="G831" s="3075"/>
      <c r="H831" s="3075"/>
      <c r="I831" s="3075"/>
      <c r="J831" s="3075"/>
      <c r="K831" s="3075"/>
      <c r="L831" s="3075"/>
      <c r="M831" s="3141"/>
      <c r="N831" s="3090"/>
      <c r="O831" s="3090"/>
      <c r="P831" s="3090"/>
      <c r="Q831" s="3142"/>
      <c r="R831" s="3090"/>
      <c r="S831" s="3090"/>
      <c r="T831" s="3090"/>
      <c r="U831" s="3090"/>
      <c r="V831" s="3090"/>
      <c r="W831" s="3090"/>
      <c r="X831" s="3090"/>
      <c r="Y831" s="3090"/>
      <c r="Z831" s="3090"/>
      <c r="AA831" s="3090"/>
      <c r="AB831" s="3090"/>
      <c r="AC831" s="3090"/>
      <c r="AD831" s="3090"/>
      <c r="AE831" s="3090"/>
      <c r="AF831" s="3142"/>
      <c r="AG831" s="3143"/>
      <c r="AH831" s="3143"/>
      <c r="AI831" s="3143"/>
      <c r="AJ831" s="3143"/>
      <c r="AK831" s="3143"/>
      <c r="AL831" s="3143"/>
    </row>
    <row r="832" spans="1:38" ht="17.100000000000001" customHeight="1">
      <c r="A832" s="552"/>
      <c r="B832" s="743"/>
      <c r="C832" s="6619" t="s">
        <v>582</v>
      </c>
      <c r="D832" s="6619"/>
      <c r="E832" s="677">
        <f>SUM(E833,E847)</f>
        <v>1838658</v>
      </c>
      <c r="F832" s="523">
        <f t="shared" si="90"/>
        <v>0</v>
      </c>
      <c r="G832" s="3136"/>
      <c r="H832" s="3136"/>
      <c r="I832" s="3136"/>
      <c r="J832" s="3136"/>
      <c r="K832" s="3136"/>
      <c r="L832" s="3136"/>
      <c r="M832" s="639"/>
      <c r="N832" s="3139"/>
      <c r="O832" s="3139"/>
      <c r="P832" s="3139"/>
      <c r="Q832" s="2770"/>
      <c r="R832" s="3139"/>
      <c r="S832" s="3139"/>
      <c r="T832" s="3139"/>
      <c r="U832" s="3139"/>
      <c r="V832" s="3139"/>
      <c r="W832" s="3139"/>
      <c r="X832" s="3139"/>
      <c r="Y832" s="3139"/>
      <c r="Z832" s="3139"/>
      <c r="AA832" s="3139"/>
      <c r="AB832" s="3139"/>
      <c r="AC832" s="3139"/>
      <c r="AD832" s="3139"/>
      <c r="AE832" s="3139"/>
      <c r="AF832" s="2770"/>
      <c r="AG832" s="3144"/>
      <c r="AH832" s="3144"/>
      <c r="AI832" s="3144"/>
      <c r="AJ832" s="3144"/>
      <c r="AK832" s="3144"/>
      <c r="AL832" s="3144"/>
    </row>
    <row r="833" spans="1:38" ht="17.100000000000001" customHeight="1">
      <c r="A833" s="552"/>
      <c r="B833" s="743"/>
      <c r="C833" s="6716" t="s">
        <v>583</v>
      </c>
      <c r="D833" s="6716"/>
      <c r="E833" s="3145">
        <f>SUM(E834,E841)</f>
        <v>1831028</v>
      </c>
      <c r="F833" s="523">
        <f t="shared" si="90"/>
        <v>0</v>
      </c>
      <c r="G833" s="3146"/>
      <c r="H833" s="3146"/>
      <c r="I833" s="3146"/>
      <c r="J833" s="3146"/>
      <c r="K833" s="3146"/>
      <c r="L833" s="3146"/>
      <c r="M833" s="639"/>
      <c r="N833" s="3147"/>
      <c r="O833" s="3147"/>
      <c r="P833" s="3147"/>
      <c r="Q833" s="2770"/>
      <c r="R833" s="3147"/>
      <c r="S833" s="3147"/>
      <c r="T833" s="3147"/>
      <c r="U833" s="3147"/>
      <c r="V833" s="3147"/>
      <c r="W833" s="3147"/>
      <c r="X833" s="3147"/>
      <c r="Y833" s="3147"/>
      <c r="Z833" s="3147"/>
      <c r="AA833" s="3147"/>
      <c r="AB833" s="3147"/>
      <c r="AC833" s="3147"/>
      <c r="AD833" s="3147"/>
      <c r="AE833" s="3147"/>
      <c r="AF833" s="2770"/>
      <c r="AG833" s="3148"/>
      <c r="AH833" s="3148"/>
      <c r="AI833" s="3148"/>
      <c r="AJ833" s="3148"/>
      <c r="AK833" s="3148"/>
      <c r="AL833" s="3148"/>
    </row>
    <row r="834" spans="1:38" ht="17.100000000000001" customHeight="1">
      <c r="A834" s="552"/>
      <c r="B834" s="743"/>
      <c r="C834" s="6717" t="s">
        <v>584</v>
      </c>
      <c r="D834" s="6717"/>
      <c r="E834" s="3149">
        <f>SUM(E835:E839)</f>
        <v>1756294</v>
      </c>
      <c r="F834" s="523">
        <f t="shared" ref="F834:F848" si="96">SUM(G834:AJ834)</f>
        <v>0</v>
      </c>
      <c r="G834" s="3150"/>
      <c r="H834" s="3150"/>
      <c r="I834" s="3150"/>
      <c r="J834" s="3150"/>
      <c r="K834" s="3150"/>
      <c r="L834" s="3150"/>
      <c r="M834" s="639"/>
      <c r="N834" s="3151"/>
      <c r="O834" s="3151"/>
      <c r="P834" s="3151"/>
      <c r="Q834" s="2770"/>
      <c r="R834" s="3151"/>
      <c r="S834" s="3151"/>
      <c r="T834" s="3151"/>
      <c r="U834" s="3151"/>
      <c r="V834" s="3151"/>
      <c r="W834" s="3151"/>
      <c r="X834" s="3151"/>
      <c r="Y834" s="3151"/>
      <c r="Z834" s="3151"/>
      <c r="AA834" s="3151"/>
      <c r="AB834" s="3151"/>
      <c r="AC834" s="3151"/>
      <c r="AD834" s="3151"/>
      <c r="AE834" s="3151"/>
      <c r="AF834" s="2770"/>
      <c r="AG834" s="3152"/>
      <c r="AH834" s="3152"/>
      <c r="AI834" s="3152"/>
      <c r="AJ834" s="3152"/>
      <c r="AK834" s="3152"/>
      <c r="AL834" s="3152"/>
    </row>
    <row r="835" spans="1:38" ht="16.5" customHeight="1">
      <c r="A835" s="552"/>
      <c r="B835" s="743"/>
      <c r="C835" s="3153" t="s">
        <v>589</v>
      </c>
      <c r="D835" s="3154" t="s">
        <v>590</v>
      </c>
      <c r="E835" s="3155">
        <f>F835</f>
        <v>262956</v>
      </c>
      <c r="F835" s="523">
        <f t="shared" si="96"/>
        <v>262956</v>
      </c>
      <c r="G835" s="3156"/>
      <c r="H835" s="3156"/>
      <c r="I835" s="3156"/>
      <c r="J835" s="3156"/>
      <c r="K835" s="3156"/>
      <c r="L835" s="3156"/>
      <c r="M835" s="639"/>
      <c r="N835" s="3157"/>
      <c r="O835" s="3157"/>
      <c r="P835" s="3157"/>
      <c r="Q835" s="2770"/>
      <c r="R835" s="3157"/>
      <c r="S835" s="3157"/>
      <c r="T835" s="3157"/>
      <c r="U835" s="3157"/>
      <c r="V835" s="3157"/>
      <c r="W835" s="3157"/>
      <c r="X835" s="3157"/>
      <c r="Y835" s="3157"/>
      <c r="Z835" s="3157"/>
      <c r="AA835" s="3157"/>
      <c r="AB835" s="3157">
        <v>262956</v>
      </c>
      <c r="AC835" s="3157"/>
      <c r="AD835" s="3157"/>
      <c r="AE835" s="3157"/>
      <c r="AF835" s="2770"/>
      <c r="AG835" s="3158"/>
      <c r="AH835" s="3158"/>
      <c r="AI835" s="3158"/>
      <c r="AJ835" s="3158"/>
      <c r="AK835" s="3158"/>
      <c r="AL835" s="3158"/>
    </row>
    <row r="836" spans="1:38" ht="16.5" customHeight="1">
      <c r="A836" s="552"/>
      <c r="B836" s="743"/>
      <c r="C836" s="1505" t="s">
        <v>591</v>
      </c>
      <c r="D836" s="2860" t="s">
        <v>592</v>
      </c>
      <c r="E836" s="685">
        <f t="shared" ref="E836:E839" si="97">F836</f>
        <v>35524</v>
      </c>
      <c r="F836" s="523">
        <f t="shared" si="96"/>
        <v>35524</v>
      </c>
      <c r="G836" s="3156"/>
      <c r="H836" s="3156"/>
      <c r="I836" s="3156"/>
      <c r="J836" s="3156"/>
      <c r="K836" s="3156"/>
      <c r="L836" s="3156"/>
      <c r="M836" s="639"/>
      <c r="N836" s="3157"/>
      <c r="O836" s="3157"/>
      <c r="P836" s="3157"/>
      <c r="Q836" s="2770"/>
      <c r="R836" s="3157"/>
      <c r="S836" s="3157"/>
      <c r="T836" s="3157"/>
      <c r="U836" s="3157"/>
      <c r="V836" s="3157"/>
      <c r="W836" s="3157"/>
      <c r="X836" s="3157"/>
      <c r="Y836" s="3157"/>
      <c r="Z836" s="3157"/>
      <c r="AA836" s="3157"/>
      <c r="AB836" s="3157">
        <v>35524</v>
      </c>
      <c r="AC836" s="3157"/>
      <c r="AD836" s="3157"/>
      <c r="AE836" s="3157"/>
      <c r="AF836" s="2770"/>
      <c r="AG836" s="3158"/>
      <c r="AH836" s="3158"/>
      <c r="AI836" s="3158"/>
      <c r="AJ836" s="3158"/>
      <c r="AK836" s="3158"/>
      <c r="AL836" s="3158"/>
    </row>
    <row r="837" spans="1:38" ht="16.5" customHeight="1">
      <c r="A837" s="552"/>
      <c r="B837" s="743"/>
      <c r="C837" s="3159" t="s">
        <v>595</v>
      </c>
      <c r="D837" s="3160" t="s">
        <v>596</v>
      </c>
      <c r="E837" s="3161">
        <f t="shared" si="97"/>
        <v>14706</v>
      </c>
      <c r="F837" s="523">
        <f t="shared" si="96"/>
        <v>14706</v>
      </c>
      <c r="G837" s="3162"/>
      <c r="H837" s="3162"/>
      <c r="I837" s="3162"/>
      <c r="J837" s="3162"/>
      <c r="K837" s="3162"/>
      <c r="L837" s="3162"/>
      <c r="M837" s="639"/>
      <c r="N837" s="3163"/>
      <c r="O837" s="3163"/>
      <c r="P837" s="3163"/>
      <c r="Q837" s="2770"/>
      <c r="R837" s="3163"/>
      <c r="S837" s="3163"/>
      <c r="T837" s="3163"/>
      <c r="U837" s="3163"/>
      <c r="V837" s="3163"/>
      <c r="W837" s="3163"/>
      <c r="X837" s="3163"/>
      <c r="Y837" s="3163"/>
      <c r="Z837" s="3163"/>
      <c r="AA837" s="3163"/>
      <c r="AB837" s="3163">
        <v>14706</v>
      </c>
      <c r="AC837" s="3163"/>
      <c r="AD837" s="3163"/>
      <c r="AE837" s="3163"/>
      <c r="AF837" s="2770"/>
      <c r="AG837" s="3164"/>
      <c r="AH837" s="3164"/>
      <c r="AI837" s="3164"/>
      <c r="AJ837" s="3164"/>
      <c r="AK837" s="3164"/>
      <c r="AL837" s="3164"/>
    </row>
    <row r="838" spans="1:38" ht="16.5" customHeight="1">
      <c r="A838" s="552"/>
      <c r="B838" s="743"/>
      <c r="C838" s="3165" t="s">
        <v>844</v>
      </c>
      <c r="D838" s="3166" t="s">
        <v>845</v>
      </c>
      <c r="E838" s="3167">
        <f t="shared" si="97"/>
        <v>1338185</v>
      </c>
      <c r="F838" s="523">
        <f t="shared" si="96"/>
        <v>1338185</v>
      </c>
      <c r="G838" s="3168"/>
      <c r="H838" s="3168"/>
      <c r="I838" s="3168"/>
      <c r="J838" s="3168"/>
      <c r="K838" s="3168"/>
      <c r="L838" s="3168"/>
      <c r="M838" s="639"/>
      <c r="N838" s="3169"/>
      <c r="O838" s="3169"/>
      <c r="P838" s="3169"/>
      <c r="Q838" s="2770"/>
      <c r="R838" s="3169"/>
      <c r="S838" s="3169"/>
      <c r="T838" s="3169"/>
      <c r="U838" s="3169"/>
      <c r="V838" s="3169"/>
      <c r="W838" s="3169"/>
      <c r="X838" s="3169"/>
      <c r="Y838" s="3169"/>
      <c r="Z838" s="3169"/>
      <c r="AA838" s="3169"/>
      <c r="AB838" s="3169">
        <v>1338185</v>
      </c>
      <c r="AC838" s="3169"/>
      <c r="AD838" s="3169"/>
      <c r="AE838" s="3169"/>
      <c r="AF838" s="2770"/>
      <c r="AG838" s="3170"/>
      <c r="AH838" s="3170"/>
      <c r="AI838" s="3170"/>
      <c r="AJ838" s="3170"/>
      <c r="AK838" s="3170"/>
      <c r="AL838" s="3170"/>
    </row>
    <row r="839" spans="1:38" ht="16.5" customHeight="1">
      <c r="A839" s="552"/>
      <c r="B839" s="743"/>
      <c r="C839" s="3171" t="s">
        <v>846</v>
      </c>
      <c r="D839" s="3172" t="s">
        <v>847</v>
      </c>
      <c r="E839" s="3173">
        <f t="shared" si="97"/>
        <v>104923</v>
      </c>
      <c r="F839" s="523">
        <f t="shared" si="96"/>
        <v>104923</v>
      </c>
      <c r="G839" s="3174"/>
      <c r="H839" s="3174"/>
      <c r="I839" s="3174"/>
      <c r="J839" s="3174"/>
      <c r="K839" s="3174"/>
      <c r="L839" s="3174"/>
      <c r="M839" s="639"/>
      <c r="N839" s="3175"/>
      <c r="O839" s="3175"/>
      <c r="P839" s="3175"/>
      <c r="Q839" s="2770"/>
      <c r="R839" s="3175"/>
      <c r="S839" s="3175"/>
      <c r="T839" s="3175"/>
      <c r="U839" s="3175"/>
      <c r="V839" s="3175"/>
      <c r="W839" s="3175"/>
      <c r="X839" s="3175"/>
      <c r="Y839" s="3175"/>
      <c r="Z839" s="3175"/>
      <c r="AA839" s="3175"/>
      <c r="AB839" s="3175">
        <v>104923</v>
      </c>
      <c r="AC839" s="3175"/>
      <c r="AD839" s="3175"/>
      <c r="AE839" s="3175"/>
      <c r="AF839" s="2770"/>
      <c r="AG839" s="3176"/>
      <c r="AH839" s="3176"/>
      <c r="AI839" s="3176"/>
      <c r="AJ839" s="3176"/>
      <c r="AK839" s="3176"/>
      <c r="AL839" s="3176"/>
    </row>
    <row r="840" spans="1:38" ht="17.100000000000001" customHeight="1">
      <c r="A840" s="552"/>
      <c r="B840" s="743"/>
      <c r="C840" s="1778"/>
      <c r="D840" s="2043"/>
      <c r="E840" s="685"/>
      <c r="F840" s="523">
        <f t="shared" si="96"/>
        <v>0</v>
      </c>
      <c r="G840" s="3174"/>
      <c r="H840" s="3174"/>
      <c r="I840" s="3174"/>
      <c r="J840" s="3174"/>
      <c r="K840" s="3174"/>
      <c r="L840" s="3174"/>
      <c r="M840" s="639"/>
      <c r="N840" s="3175"/>
      <c r="O840" s="3175"/>
      <c r="P840" s="3175"/>
      <c r="Q840" s="2770"/>
      <c r="R840" s="3175"/>
      <c r="S840" s="3175"/>
      <c r="T840" s="3175"/>
      <c r="U840" s="3175"/>
      <c r="V840" s="3175"/>
      <c r="W840" s="3175"/>
      <c r="X840" s="3175"/>
      <c r="Y840" s="3175"/>
      <c r="Z840" s="3175"/>
      <c r="AA840" s="3175"/>
      <c r="AB840" s="3175"/>
      <c r="AC840" s="3175"/>
      <c r="AD840" s="3175"/>
      <c r="AE840" s="3175"/>
      <c r="AF840" s="2770"/>
      <c r="AG840" s="3176"/>
      <c r="AH840" s="3176"/>
      <c r="AI840" s="3176"/>
      <c r="AJ840" s="3176"/>
      <c r="AK840" s="3176"/>
      <c r="AL840" s="3176"/>
    </row>
    <row r="841" spans="1:38" ht="17.100000000000001" customHeight="1">
      <c r="A841" s="571"/>
      <c r="B841" s="743"/>
      <c r="C841" s="6618" t="s">
        <v>597</v>
      </c>
      <c r="D841" s="6618"/>
      <c r="E841" s="867">
        <f>SUM(E842:E845)</f>
        <v>74734</v>
      </c>
      <c r="F841" s="523">
        <f t="shared" si="96"/>
        <v>0</v>
      </c>
      <c r="G841" s="3174"/>
      <c r="H841" s="3174"/>
      <c r="I841" s="3174"/>
      <c r="J841" s="3174"/>
      <c r="K841" s="3174"/>
      <c r="L841" s="3174"/>
      <c r="M841" s="639"/>
      <c r="N841" s="3175"/>
      <c r="O841" s="3175"/>
      <c r="P841" s="3175"/>
      <c r="Q841" s="2770"/>
      <c r="R841" s="3175"/>
      <c r="S841" s="3175"/>
      <c r="T841" s="3175"/>
      <c r="U841" s="3175"/>
      <c r="V841" s="3175"/>
      <c r="W841" s="3175"/>
      <c r="X841" s="3175"/>
      <c r="Y841" s="3175"/>
      <c r="Z841" s="3175"/>
      <c r="AA841" s="3175"/>
      <c r="AB841" s="3175"/>
      <c r="AC841" s="3175"/>
      <c r="AD841" s="3175"/>
      <c r="AE841" s="3175"/>
      <c r="AF841" s="2770"/>
      <c r="AG841" s="3176"/>
      <c r="AH841" s="3176"/>
      <c r="AI841" s="3176"/>
      <c r="AJ841" s="3176"/>
      <c r="AK841" s="3176"/>
      <c r="AL841" s="3176"/>
    </row>
    <row r="842" spans="1:38" ht="17.100000000000001" customHeight="1">
      <c r="A842" s="552"/>
      <c r="B842" s="743"/>
      <c r="C842" s="3177" t="s">
        <v>600</v>
      </c>
      <c r="D842" s="3178" t="s">
        <v>601</v>
      </c>
      <c r="E842" s="3173">
        <f>F842</f>
        <v>6340</v>
      </c>
      <c r="F842" s="523">
        <f t="shared" si="96"/>
        <v>6340</v>
      </c>
      <c r="G842" s="3174"/>
      <c r="H842" s="3174"/>
      <c r="I842" s="3174"/>
      <c r="J842" s="3174"/>
      <c r="K842" s="3174"/>
      <c r="L842" s="3174"/>
      <c r="M842" s="639"/>
      <c r="N842" s="3175"/>
      <c r="O842" s="3175"/>
      <c r="P842" s="3175"/>
      <c r="Q842" s="2770"/>
      <c r="R842" s="3175"/>
      <c r="S842" s="3175"/>
      <c r="T842" s="3175"/>
      <c r="U842" s="3175"/>
      <c r="V842" s="3175"/>
      <c r="W842" s="3175"/>
      <c r="X842" s="3175"/>
      <c r="Y842" s="3175"/>
      <c r="Z842" s="3175"/>
      <c r="AA842" s="3175"/>
      <c r="AB842" s="3175">
        <v>6340</v>
      </c>
      <c r="AC842" s="3175"/>
      <c r="AD842" s="3175"/>
      <c r="AE842" s="3175"/>
      <c r="AF842" s="2770"/>
      <c r="AG842" s="3176"/>
      <c r="AH842" s="3176"/>
      <c r="AI842" s="3176"/>
      <c r="AJ842" s="3176"/>
      <c r="AK842" s="3176"/>
      <c r="AL842" s="3176"/>
    </row>
    <row r="843" spans="1:38" ht="17.100000000000001" customHeight="1">
      <c r="A843" s="552"/>
      <c r="B843" s="743"/>
      <c r="C843" s="3177" t="s">
        <v>848</v>
      </c>
      <c r="D843" s="3178" t="s">
        <v>849</v>
      </c>
      <c r="E843" s="3173">
        <f t="shared" ref="E843:E845" si="98">F843</f>
        <v>4968</v>
      </c>
      <c r="F843" s="523">
        <f t="shared" si="96"/>
        <v>4968</v>
      </c>
      <c r="G843" s="3174"/>
      <c r="H843" s="3174"/>
      <c r="I843" s="3174"/>
      <c r="J843" s="3174"/>
      <c r="K843" s="3174"/>
      <c r="L843" s="3174"/>
      <c r="M843" s="639"/>
      <c r="N843" s="3175"/>
      <c r="O843" s="3175"/>
      <c r="P843" s="3175"/>
      <c r="Q843" s="2770"/>
      <c r="R843" s="3175"/>
      <c r="S843" s="3175"/>
      <c r="T843" s="3175"/>
      <c r="U843" s="3175"/>
      <c r="V843" s="3175"/>
      <c r="W843" s="3175"/>
      <c r="X843" s="3175"/>
      <c r="Y843" s="3175"/>
      <c r="Z843" s="3175"/>
      <c r="AA843" s="3175"/>
      <c r="AB843" s="3175">
        <v>4968</v>
      </c>
      <c r="AC843" s="3175"/>
      <c r="AD843" s="3175"/>
      <c r="AE843" s="3175"/>
      <c r="AF843" s="2770"/>
      <c r="AG843" s="3176"/>
      <c r="AH843" s="3176"/>
      <c r="AI843" s="3176"/>
      <c r="AJ843" s="3176"/>
      <c r="AK843" s="3176"/>
      <c r="AL843" s="3176"/>
    </row>
    <row r="844" spans="1:38" ht="17.100000000000001" customHeight="1">
      <c r="A844" s="552"/>
      <c r="B844" s="743"/>
      <c r="C844" s="3177" t="s">
        <v>608</v>
      </c>
      <c r="D844" s="3178" t="s">
        <v>609</v>
      </c>
      <c r="E844" s="3173">
        <f t="shared" si="98"/>
        <v>1707</v>
      </c>
      <c r="F844" s="523">
        <f t="shared" si="96"/>
        <v>1707</v>
      </c>
      <c r="G844" s="3174"/>
      <c r="H844" s="3174"/>
      <c r="I844" s="3174"/>
      <c r="J844" s="3174"/>
      <c r="K844" s="3174"/>
      <c r="L844" s="3174"/>
      <c r="M844" s="639"/>
      <c r="N844" s="3175"/>
      <c r="O844" s="3175"/>
      <c r="P844" s="3175"/>
      <c r="Q844" s="2770"/>
      <c r="R844" s="3175"/>
      <c r="S844" s="3175"/>
      <c r="T844" s="3175"/>
      <c r="U844" s="3175"/>
      <c r="V844" s="3175"/>
      <c r="W844" s="3175"/>
      <c r="X844" s="3175"/>
      <c r="Y844" s="3175"/>
      <c r="Z844" s="3175"/>
      <c r="AA844" s="3175"/>
      <c r="AB844" s="3175">
        <v>1707</v>
      </c>
      <c r="AC844" s="3175"/>
      <c r="AD844" s="3175"/>
      <c r="AE844" s="3175"/>
      <c r="AF844" s="2770"/>
      <c r="AG844" s="3176"/>
      <c r="AH844" s="3176"/>
      <c r="AI844" s="3176"/>
      <c r="AJ844" s="3176"/>
      <c r="AK844" s="3176"/>
      <c r="AL844" s="3176"/>
    </row>
    <row r="845" spans="1:38" ht="17.100000000000001" customHeight="1">
      <c r="A845" s="552"/>
      <c r="B845" s="743"/>
      <c r="C845" s="3179" t="s">
        <v>624</v>
      </c>
      <c r="D845" s="3180" t="s">
        <v>625</v>
      </c>
      <c r="E845" s="3173">
        <f t="shared" si="98"/>
        <v>61719</v>
      </c>
      <c r="F845" s="523">
        <f t="shared" si="96"/>
        <v>61719</v>
      </c>
      <c r="G845" s="3174"/>
      <c r="H845" s="3174"/>
      <c r="I845" s="3174"/>
      <c r="J845" s="3174"/>
      <c r="K845" s="3174"/>
      <c r="L845" s="3174"/>
      <c r="M845" s="639"/>
      <c r="N845" s="3175"/>
      <c r="O845" s="3175"/>
      <c r="P845" s="3175"/>
      <c r="Q845" s="2770"/>
      <c r="R845" s="3175"/>
      <c r="S845" s="3175"/>
      <c r="T845" s="3175"/>
      <c r="U845" s="3175"/>
      <c r="V845" s="3175"/>
      <c r="W845" s="3175"/>
      <c r="X845" s="3175"/>
      <c r="Y845" s="3175"/>
      <c r="Z845" s="3175"/>
      <c r="AA845" s="3175"/>
      <c r="AB845" s="3175">
        <v>61719</v>
      </c>
      <c r="AC845" s="3175"/>
      <c r="AD845" s="3175"/>
      <c r="AE845" s="3175"/>
      <c r="AF845" s="2770"/>
      <c r="AG845" s="3176"/>
      <c r="AH845" s="3176"/>
      <c r="AI845" s="3176"/>
      <c r="AJ845" s="3176"/>
      <c r="AK845" s="3176"/>
      <c r="AL845" s="3176"/>
    </row>
    <row r="846" spans="1:38" ht="17.100000000000001" customHeight="1">
      <c r="A846" s="571"/>
      <c r="B846" s="2467"/>
      <c r="C846" s="2343"/>
      <c r="D846" s="3181"/>
      <c r="E846" s="915"/>
      <c r="F846" s="523">
        <f t="shared" si="96"/>
        <v>0</v>
      </c>
      <c r="G846" s="3174"/>
      <c r="H846" s="3174"/>
      <c r="I846" s="3174"/>
      <c r="J846" s="3174"/>
      <c r="K846" s="3174"/>
      <c r="L846" s="3174"/>
      <c r="M846" s="639"/>
      <c r="N846" s="3175"/>
      <c r="O846" s="3175"/>
      <c r="P846" s="3175"/>
      <c r="Q846" s="2770"/>
      <c r="R846" s="3175"/>
      <c r="S846" s="3175"/>
      <c r="T846" s="3175"/>
      <c r="U846" s="3175"/>
      <c r="V846" s="3175"/>
      <c r="W846" s="3175"/>
      <c r="X846" s="3175"/>
      <c r="Y846" s="3175"/>
      <c r="Z846" s="3175"/>
      <c r="AA846" s="3175"/>
      <c r="AB846" s="3175"/>
      <c r="AC846" s="3175"/>
      <c r="AD846" s="3175"/>
      <c r="AE846" s="3175"/>
      <c r="AF846" s="2770"/>
      <c r="AG846" s="3176"/>
      <c r="AH846" s="3176"/>
      <c r="AI846" s="3176"/>
      <c r="AJ846" s="3176"/>
      <c r="AK846" s="3176"/>
      <c r="AL846" s="3176"/>
    </row>
    <row r="847" spans="1:38" ht="17.100000000000001" customHeight="1">
      <c r="A847" s="552"/>
      <c r="B847" s="2467"/>
      <c r="C847" s="6718" t="s">
        <v>796</v>
      </c>
      <c r="D847" s="6719"/>
      <c r="E847" s="3173">
        <f t="shared" ref="E847" si="99">SUM(E848)</f>
        <v>7630</v>
      </c>
      <c r="F847" s="523">
        <f t="shared" si="96"/>
        <v>0</v>
      </c>
      <c r="G847" s="3174"/>
      <c r="H847" s="3174"/>
      <c r="I847" s="3174"/>
      <c r="J847" s="3174"/>
      <c r="K847" s="3174"/>
      <c r="L847" s="3174"/>
      <c r="M847" s="639"/>
      <c r="N847" s="3175"/>
      <c r="O847" s="3175"/>
      <c r="P847" s="3175"/>
      <c r="Q847" s="2770"/>
      <c r="R847" s="3175"/>
      <c r="S847" s="3175"/>
      <c r="T847" s="3175"/>
      <c r="U847" s="3175"/>
      <c r="V847" s="3175"/>
      <c r="W847" s="3175"/>
      <c r="X847" s="3175"/>
      <c r="Y847" s="3175"/>
      <c r="Z847" s="3175"/>
      <c r="AA847" s="3175"/>
      <c r="AB847" s="3175"/>
      <c r="AC847" s="3175"/>
      <c r="AD847" s="3175"/>
      <c r="AE847" s="3175"/>
      <c r="AF847" s="2770"/>
      <c r="AG847" s="3176"/>
      <c r="AH847" s="3176"/>
      <c r="AI847" s="3176"/>
      <c r="AJ847" s="3176"/>
      <c r="AK847" s="3176"/>
      <c r="AL847" s="3176"/>
    </row>
    <row r="848" spans="1:38" ht="17.100000000000001" customHeight="1" thickBot="1">
      <c r="A848" s="571"/>
      <c r="B848" s="2506"/>
      <c r="C848" s="3182" t="s">
        <v>637</v>
      </c>
      <c r="D848" s="3183" t="s">
        <v>638</v>
      </c>
      <c r="E848" s="3184">
        <f>F848</f>
        <v>7630</v>
      </c>
      <c r="F848" s="523">
        <f t="shared" si="96"/>
        <v>7630</v>
      </c>
      <c r="G848" s="3185"/>
      <c r="H848" s="3185"/>
      <c r="I848" s="3185"/>
      <c r="J848" s="3185"/>
      <c r="K848" s="3185"/>
      <c r="L848" s="3185"/>
      <c r="M848" s="639"/>
      <c r="N848" s="3186"/>
      <c r="O848" s="3186"/>
      <c r="P848" s="3186"/>
      <c r="Q848" s="2770"/>
      <c r="R848" s="3186"/>
      <c r="S848" s="3186"/>
      <c r="T848" s="3186"/>
      <c r="U848" s="3186"/>
      <c r="V848" s="3186"/>
      <c r="W848" s="3186"/>
      <c r="X848" s="3186"/>
      <c r="Y848" s="3186"/>
      <c r="Z848" s="3186"/>
      <c r="AA848" s="3186"/>
      <c r="AB848" s="3186">
        <v>7630</v>
      </c>
      <c r="AC848" s="3186"/>
      <c r="AD848" s="3186"/>
      <c r="AE848" s="3186"/>
      <c r="AF848" s="2770"/>
      <c r="AG848" s="3187"/>
      <c r="AH848" s="3187"/>
      <c r="AI848" s="3187"/>
      <c r="AJ848" s="3187"/>
      <c r="AK848" s="3187"/>
      <c r="AL848" s="3187"/>
    </row>
    <row r="849" spans="1:38" ht="17.100000000000001" customHeight="1" thickBot="1">
      <c r="A849" s="552"/>
      <c r="B849" s="803" t="s">
        <v>859</v>
      </c>
      <c r="C849" s="3188"/>
      <c r="D849" s="805" t="s">
        <v>113</v>
      </c>
      <c r="E849" s="806">
        <f>SUM(E850,E914)</f>
        <v>123475395</v>
      </c>
      <c r="F849" s="523">
        <f t="shared" ref="F849:F888" si="100">SUM(G849:AJ849)</f>
        <v>0</v>
      </c>
      <c r="G849" s="3185"/>
      <c r="H849" s="3185"/>
      <c r="I849" s="3185"/>
      <c r="J849" s="3185"/>
      <c r="K849" s="3185"/>
      <c r="L849" s="3185"/>
      <c r="M849" s="639"/>
      <c r="N849" s="3186"/>
      <c r="O849" s="3186"/>
      <c r="P849" s="3186"/>
      <c r="Q849" s="2770"/>
      <c r="R849" s="3186"/>
      <c r="S849" s="3186"/>
      <c r="T849" s="3186"/>
      <c r="U849" s="3186"/>
      <c r="V849" s="3186"/>
      <c r="W849" s="3186"/>
      <c r="X849" s="3186"/>
      <c r="Y849" s="3186"/>
      <c r="Z849" s="3186"/>
      <c r="AA849" s="3186"/>
      <c r="AB849" s="3186"/>
      <c r="AC849" s="3186"/>
      <c r="AD849" s="3186"/>
      <c r="AE849" s="3186"/>
      <c r="AF849" s="2770"/>
      <c r="AG849" s="3187"/>
      <c r="AH849" s="3187"/>
      <c r="AI849" s="3187"/>
      <c r="AJ849" s="3187"/>
      <c r="AK849" s="3187"/>
      <c r="AL849" s="3187"/>
    </row>
    <row r="850" spans="1:38" ht="17.100000000000001" customHeight="1">
      <c r="A850" s="552"/>
      <c r="B850" s="571"/>
      <c r="C850" s="6619" t="s">
        <v>582</v>
      </c>
      <c r="D850" s="6619"/>
      <c r="E850" s="677">
        <f>SUM(E851,E877,E880)</f>
        <v>120901678</v>
      </c>
      <c r="F850" s="523">
        <f t="shared" si="100"/>
        <v>0</v>
      </c>
      <c r="G850" s="3185"/>
      <c r="H850" s="3185"/>
      <c r="I850" s="3185"/>
      <c r="J850" s="3185"/>
      <c r="K850" s="3185"/>
      <c r="L850" s="3185"/>
      <c r="M850" s="639"/>
      <c r="N850" s="3186"/>
      <c r="O850" s="3186"/>
      <c r="P850" s="3186"/>
      <c r="Q850" s="2770"/>
      <c r="R850" s="3186"/>
      <c r="S850" s="3186"/>
      <c r="T850" s="3186"/>
      <c r="U850" s="3186"/>
      <c r="V850" s="3186"/>
      <c r="W850" s="3186"/>
      <c r="X850" s="3186"/>
      <c r="Y850" s="3186"/>
      <c r="Z850" s="3186"/>
      <c r="AA850" s="3186"/>
      <c r="AB850" s="3186"/>
      <c r="AC850" s="3186"/>
      <c r="AD850" s="3186"/>
      <c r="AE850" s="3186"/>
      <c r="AF850" s="2770"/>
      <c r="AG850" s="3187"/>
      <c r="AH850" s="3187"/>
      <c r="AI850" s="3187"/>
      <c r="AJ850" s="3187"/>
      <c r="AK850" s="3187"/>
      <c r="AL850" s="3187"/>
    </row>
    <row r="851" spans="1:38" ht="17.100000000000001" customHeight="1">
      <c r="A851" s="552"/>
      <c r="B851" s="571"/>
      <c r="C851" s="6720" t="s">
        <v>583</v>
      </c>
      <c r="D851" s="6720"/>
      <c r="E851" s="3189">
        <f>SUM(E852,E862)</f>
        <v>23872767</v>
      </c>
      <c r="F851" s="523">
        <f t="shared" si="100"/>
        <v>0</v>
      </c>
      <c r="G851" s="3190"/>
      <c r="H851" s="3190"/>
      <c r="I851" s="3190"/>
      <c r="J851" s="3190"/>
      <c r="K851" s="3190"/>
      <c r="L851" s="3190"/>
      <c r="M851" s="639"/>
      <c r="N851" s="3191"/>
      <c r="O851" s="3191"/>
      <c r="P851" s="3191"/>
      <c r="Q851" s="2770"/>
      <c r="R851" s="3191"/>
      <c r="S851" s="3191"/>
      <c r="T851" s="3191"/>
      <c r="U851" s="3191"/>
      <c r="V851" s="3191"/>
      <c r="W851" s="3191"/>
      <c r="X851" s="3191"/>
      <c r="Y851" s="3191"/>
      <c r="Z851" s="3191"/>
      <c r="AA851" s="3191"/>
      <c r="AB851" s="3191"/>
      <c r="AC851" s="3191"/>
      <c r="AD851" s="3191"/>
      <c r="AE851" s="3191"/>
      <c r="AF851" s="2770"/>
      <c r="AG851" s="3192"/>
      <c r="AH851" s="3192"/>
      <c r="AI851" s="3192"/>
      <c r="AJ851" s="3192"/>
      <c r="AK851" s="3192"/>
      <c r="AL851" s="3192"/>
    </row>
    <row r="852" spans="1:38" ht="17.100000000000001" customHeight="1">
      <c r="A852" s="552"/>
      <c r="B852" s="571"/>
      <c r="C852" s="6732" t="s">
        <v>584</v>
      </c>
      <c r="D852" s="6732"/>
      <c r="E852" s="3193">
        <f>SUM(E853:E860)</f>
        <v>21430363</v>
      </c>
      <c r="F852" s="523">
        <f t="shared" si="100"/>
        <v>0</v>
      </c>
      <c r="G852" s="3194"/>
      <c r="H852" s="3194"/>
      <c r="I852" s="3194"/>
      <c r="J852" s="3194"/>
      <c r="K852" s="3194"/>
      <c r="L852" s="3194"/>
      <c r="M852" s="639"/>
      <c r="N852" s="3195"/>
      <c r="O852" s="3195"/>
      <c r="P852" s="3195"/>
      <c r="Q852" s="2770"/>
      <c r="R852" s="3195"/>
      <c r="S852" s="3195"/>
      <c r="T852" s="3195"/>
      <c r="U852" s="3195"/>
      <c r="V852" s="3195"/>
      <c r="W852" s="3195"/>
      <c r="X852" s="3195"/>
      <c r="Y852" s="3195"/>
      <c r="Z852" s="3195"/>
      <c r="AA852" s="3195"/>
      <c r="AB852" s="3195"/>
      <c r="AC852" s="3195"/>
      <c r="AD852" s="3195"/>
      <c r="AE852" s="3195"/>
      <c r="AF852" s="2770"/>
      <c r="AG852" s="3196"/>
      <c r="AH852" s="3196"/>
      <c r="AI852" s="3196"/>
      <c r="AJ852" s="3196"/>
      <c r="AK852" s="3196"/>
      <c r="AL852" s="3196"/>
    </row>
    <row r="853" spans="1:38" ht="17.100000000000001" customHeight="1">
      <c r="A853" s="552"/>
      <c r="B853" s="571"/>
      <c r="C853" s="3197" t="s">
        <v>585</v>
      </c>
      <c r="D853" s="3198" t="s">
        <v>586</v>
      </c>
      <c r="E853" s="3199">
        <f>F853</f>
        <v>10797632</v>
      </c>
      <c r="F853" s="523">
        <f t="shared" si="100"/>
        <v>10797632</v>
      </c>
      <c r="G853" s="3200"/>
      <c r="H853" s="3200"/>
      <c r="I853" s="3200"/>
      <c r="J853" s="3200"/>
      <c r="K853" s="3200"/>
      <c r="L853" s="3200"/>
      <c r="M853" s="639"/>
      <c r="N853" s="3201"/>
      <c r="O853" s="3201"/>
      <c r="P853" s="3201"/>
      <c r="Q853" s="2770"/>
      <c r="R853" s="3201"/>
      <c r="S853" s="3201"/>
      <c r="T853" s="3201"/>
      <c r="U853" s="3201"/>
      <c r="V853" s="3201"/>
      <c r="W853" s="3201"/>
      <c r="X853" s="3201"/>
      <c r="Y853" s="3201"/>
      <c r="Z853" s="3201"/>
      <c r="AA853" s="3201"/>
      <c r="AB853" s="3201">
        <v>10797632</v>
      </c>
      <c r="AC853" s="3201"/>
      <c r="AD853" s="3201"/>
      <c r="AE853" s="3201"/>
      <c r="AF853" s="2770"/>
      <c r="AG853" s="3202"/>
      <c r="AH853" s="3202"/>
      <c r="AI853" s="3202"/>
      <c r="AJ853" s="3202"/>
      <c r="AK853" s="3202"/>
      <c r="AL853" s="3202"/>
    </row>
    <row r="854" spans="1:38" ht="17.100000000000001" customHeight="1">
      <c r="A854" s="552"/>
      <c r="B854" s="571"/>
      <c r="C854" s="3203" t="s">
        <v>587</v>
      </c>
      <c r="D854" s="3204" t="s">
        <v>588</v>
      </c>
      <c r="E854" s="3205">
        <f t="shared" ref="E854:E860" si="101">F854</f>
        <v>894716</v>
      </c>
      <c r="F854" s="523">
        <f t="shared" si="100"/>
        <v>894716</v>
      </c>
      <c r="G854" s="3206"/>
      <c r="H854" s="3206"/>
      <c r="I854" s="3206"/>
      <c r="J854" s="3206"/>
      <c r="K854" s="3206"/>
      <c r="L854" s="3206"/>
      <c r="M854" s="639"/>
      <c r="N854" s="3207"/>
      <c r="O854" s="3207"/>
      <c r="P854" s="3207"/>
      <c r="Q854" s="2770"/>
      <c r="R854" s="3207"/>
      <c r="S854" s="3207"/>
      <c r="T854" s="3207"/>
      <c r="U854" s="3207"/>
      <c r="V854" s="3207"/>
      <c r="W854" s="3207"/>
      <c r="X854" s="3207"/>
      <c r="Y854" s="3207"/>
      <c r="Z854" s="3207"/>
      <c r="AA854" s="3207"/>
      <c r="AB854" s="3207">
        <v>894716</v>
      </c>
      <c r="AC854" s="3207"/>
      <c r="AD854" s="3207"/>
      <c r="AE854" s="3207"/>
      <c r="AF854" s="2770"/>
      <c r="AG854" s="3208"/>
      <c r="AH854" s="3208"/>
      <c r="AI854" s="3208"/>
      <c r="AJ854" s="3208"/>
      <c r="AK854" s="3208"/>
      <c r="AL854" s="3208"/>
    </row>
    <row r="855" spans="1:38" ht="17.100000000000001" customHeight="1">
      <c r="A855" s="552"/>
      <c r="B855" s="571"/>
      <c r="C855" s="1505" t="s">
        <v>589</v>
      </c>
      <c r="D855" s="2860" t="s">
        <v>590</v>
      </c>
      <c r="E855" s="685">
        <f t="shared" si="101"/>
        <v>2960347</v>
      </c>
      <c r="F855" s="523">
        <f t="shared" si="100"/>
        <v>2960347</v>
      </c>
      <c r="G855" s="3206"/>
      <c r="H855" s="3206"/>
      <c r="I855" s="3206"/>
      <c r="J855" s="3206"/>
      <c r="K855" s="3206"/>
      <c r="L855" s="3206"/>
      <c r="M855" s="639"/>
      <c r="N855" s="3207"/>
      <c r="O855" s="3207"/>
      <c r="P855" s="3207"/>
      <c r="Q855" s="2770"/>
      <c r="R855" s="3207"/>
      <c r="S855" s="3207"/>
      <c r="T855" s="3207"/>
      <c r="U855" s="3207"/>
      <c r="V855" s="3207"/>
      <c r="W855" s="3207"/>
      <c r="X855" s="3207"/>
      <c r="Y855" s="3207"/>
      <c r="Z855" s="3207"/>
      <c r="AA855" s="3207"/>
      <c r="AB855" s="3207">
        <v>2960347</v>
      </c>
      <c r="AC855" s="3207"/>
      <c r="AD855" s="3207"/>
      <c r="AE855" s="3207"/>
      <c r="AF855" s="2770"/>
      <c r="AG855" s="3208"/>
      <c r="AH855" s="3208"/>
      <c r="AI855" s="3208"/>
      <c r="AJ855" s="3208"/>
      <c r="AK855" s="3208"/>
      <c r="AL855" s="3208"/>
    </row>
    <row r="856" spans="1:38" ht="17.100000000000001" customHeight="1">
      <c r="A856" s="552"/>
      <c r="B856" s="571"/>
      <c r="C856" s="3209" t="s">
        <v>591</v>
      </c>
      <c r="D856" s="3210" t="s">
        <v>592</v>
      </c>
      <c r="E856" s="3211">
        <f t="shared" si="101"/>
        <v>421627</v>
      </c>
      <c r="F856" s="523">
        <f t="shared" si="100"/>
        <v>421627</v>
      </c>
      <c r="G856" s="3212"/>
      <c r="H856" s="3212"/>
      <c r="I856" s="3212"/>
      <c r="J856" s="3212"/>
      <c r="K856" s="3212"/>
      <c r="L856" s="3212"/>
      <c r="M856" s="639"/>
      <c r="N856" s="3213"/>
      <c r="O856" s="3213"/>
      <c r="P856" s="3213"/>
      <c r="Q856" s="2770"/>
      <c r="R856" s="3213"/>
      <c r="S856" s="3213"/>
      <c r="T856" s="3213"/>
      <c r="U856" s="3213"/>
      <c r="V856" s="3213"/>
      <c r="W856" s="3213"/>
      <c r="X856" s="3213"/>
      <c r="Y856" s="3213"/>
      <c r="Z856" s="3213"/>
      <c r="AA856" s="3213"/>
      <c r="AB856" s="3213">
        <v>421627</v>
      </c>
      <c r="AC856" s="3213"/>
      <c r="AD856" s="3213"/>
      <c r="AE856" s="3213"/>
      <c r="AF856" s="2770"/>
      <c r="AG856" s="3214"/>
      <c r="AH856" s="3214"/>
      <c r="AI856" s="3214"/>
      <c r="AJ856" s="3214"/>
      <c r="AK856" s="3214"/>
      <c r="AL856" s="3214"/>
    </row>
    <row r="857" spans="1:38" ht="16.5" customHeight="1">
      <c r="A857" s="552"/>
      <c r="B857" s="571"/>
      <c r="C857" s="1505" t="s">
        <v>593</v>
      </c>
      <c r="D857" s="3215" t="s">
        <v>594</v>
      </c>
      <c r="E857" s="3211">
        <f t="shared" si="101"/>
        <v>45000</v>
      </c>
      <c r="F857" s="523">
        <f t="shared" si="100"/>
        <v>45000</v>
      </c>
      <c r="G857" s="3212"/>
      <c r="H857" s="3212"/>
      <c r="I857" s="3212"/>
      <c r="J857" s="3212"/>
      <c r="K857" s="3212"/>
      <c r="L857" s="3212"/>
      <c r="M857" s="639"/>
      <c r="N857" s="3213"/>
      <c r="O857" s="3213"/>
      <c r="P857" s="3213"/>
      <c r="Q857" s="2770"/>
      <c r="R857" s="3213"/>
      <c r="S857" s="3213"/>
      <c r="T857" s="3213"/>
      <c r="U857" s="3213"/>
      <c r="V857" s="3213"/>
      <c r="W857" s="3213"/>
      <c r="X857" s="3213"/>
      <c r="Y857" s="3213"/>
      <c r="Z857" s="3213"/>
      <c r="AA857" s="3213"/>
      <c r="AB857" s="3213">
        <v>45000</v>
      </c>
      <c r="AC857" s="3213"/>
      <c r="AD857" s="3213"/>
      <c r="AE857" s="3213"/>
    </row>
    <row r="858" spans="1:38" ht="17.100000000000001" customHeight="1">
      <c r="A858" s="552"/>
      <c r="B858" s="571"/>
      <c r="C858" s="3216" t="s">
        <v>595</v>
      </c>
      <c r="D858" s="3217" t="s">
        <v>596</v>
      </c>
      <c r="E858" s="3211">
        <f t="shared" si="101"/>
        <v>74246</v>
      </c>
      <c r="F858" s="523">
        <f t="shared" si="100"/>
        <v>74246</v>
      </c>
      <c r="G858" s="3212"/>
      <c r="H858" s="3212"/>
      <c r="I858" s="3212"/>
      <c r="J858" s="3212"/>
      <c r="K858" s="3212"/>
      <c r="L858" s="3212"/>
      <c r="M858" s="639"/>
      <c r="N858" s="3213"/>
      <c r="O858" s="3213"/>
      <c r="P858" s="3213"/>
      <c r="Q858" s="2770"/>
      <c r="R858" s="3213"/>
      <c r="S858" s="3213"/>
      <c r="T858" s="3213"/>
      <c r="U858" s="3213"/>
      <c r="V858" s="3213"/>
      <c r="W858" s="3213"/>
      <c r="X858" s="3213"/>
      <c r="Y858" s="3213"/>
      <c r="Z858" s="3213"/>
      <c r="AA858" s="3213"/>
      <c r="AB858" s="3213">
        <v>74246</v>
      </c>
      <c r="AC858" s="3213"/>
      <c r="AD858" s="3213"/>
      <c r="AE858" s="3213"/>
    </row>
    <row r="859" spans="1:38" ht="17.100000000000001" customHeight="1">
      <c r="A859" s="552"/>
      <c r="B859" s="571"/>
      <c r="C859" s="2111" t="s">
        <v>844</v>
      </c>
      <c r="D859" s="2112" t="s">
        <v>845</v>
      </c>
      <c r="E859" s="685">
        <f t="shared" si="101"/>
        <v>5755174</v>
      </c>
      <c r="F859" s="523">
        <f t="shared" si="100"/>
        <v>5755174</v>
      </c>
      <c r="G859" s="3212"/>
      <c r="H859" s="3212"/>
      <c r="I859" s="3212"/>
      <c r="J859" s="3212"/>
      <c r="K859" s="3212"/>
      <c r="L859" s="3212"/>
      <c r="M859" s="639"/>
      <c r="N859" s="3213"/>
      <c r="O859" s="3213"/>
      <c r="P859" s="3213"/>
      <c r="Q859" s="2770"/>
      <c r="R859" s="3213"/>
      <c r="S859" s="3213"/>
      <c r="T859" s="3213"/>
      <c r="U859" s="3213"/>
      <c r="V859" s="3213"/>
      <c r="W859" s="3213"/>
      <c r="X859" s="3213"/>
      <c r="Y859" s="3213"/>
      <c r="Z859" s="3213"/>
      <c r="AA859" s="3213"/>
      <c r="AB859" s="3213">
        <v>5755174</v>
      </c>
      <c r="AC859" s="3213"/>
      <c r="AD859" s="3213"/>
      <c r="AE859" s="3213"/>
    </row>
    <row r="860" spans="1:38" ht="17.100000000000001" customHeight="1">
      <c r="A860" s="571"/>
      <c r="B860" s="571"/>
      <c r="C860" s="2396" t="s">
        <v>846</v>
      </c>
      <c r="D860" s="2860" t="s">
        <v>847</v>
      </c>
      <c r="E860" s="3211">
        <f t="shared" si="101"/>
        <v>481621</v>
      </c>
      <c r="F860" s="523">
        <f t="shared" si="100"/>
        <v>481621</v>
      </c>
      <c r="G860" s="3212"/>
      <c r="H860" s="3212"/>
      <c r="I860" s="3212"/>
      <c r="J860" s="3212"/>
      <c r="K860" s="3212"/>
      <c r="L860" s="3212"/>
      <c r="M860" s="639"/>
      <c r="N860" s="3213"/>
      <c r="O860" s="3213"/>
      <c r="P860" s="3213"/>
      <c r="Q860" s="2770"/>
      <c r="R860" s="3213"/>
      <c r="S860" s="3213"/>
      <c r="T860" s="3213"/>
      <c r="U860" s="3213"/>
      <c r="V860" s="3213"/>
      <c r="W860" s="3213"/>
      <c r="X860" s="3213"/>
      <c r="Y860" s="3213"/>
      <c r="Z860" s="3213"/>
      <c r="AA860" s="3213"/>
      <c r="AB860" s="3213">
        <v>481621</v>
      </c>
      <c r="AC860" s="3213"/>
      <c r="AD860" s="3213"/>
      <c r="AE860" s="3213"/>
    </row>
    <row r="861" spans="1:38" ht="17.100000000000001" customHeight="1">
      <c r="A861" s="552"/>
      <c r="B861" s="571"/>
      <c r="C861" s="1778"/>
      <c r="D861" s="2043"/>
      <c r="E861" s="3211"/>
      <c r="F861" s="523">
        <f t="shared" si="100"/>
        <v>0</v>
      </c>
      <c r="G861" s="3212"/>
      <c r="H861" s="3212"/>
      <c r="I861" s="3212"/>
      <c r="J861" s="3212"/>
      <c r="K861" s="3212"/>
      <c r="L861" s="3212"/>
      <c r="M861" s="639"/>
      <c r="N861" s="3213"/>
      <c r="O861" s="3213"/>
      <c r="P861" s="3213"/>
      <c r="Q861" s="2770"/>
      <c r="R861" s="3213"/>
      <c r="S861" s="3213"/>
      <c r="T861" s="3213"/>
      <c r="U861" s="3213"/>
      <c r="V861" s="3213"/>
      <c r="W861" s="3213"/>
      <c r="X861" s="3213"/>
      <c r="Y861" s="3213"/>
      <c r="Z861" s="3213"/>
      <c r="AA861" s="3213"/>
      <c r="AB861" s="3213"/>
      <c r="AC861" s="3213"/>
      <c r="AD861" s="3213"/>
      <c r="AE861" s="3213"/>
    </row>
    <row r="862" spans="1:38" ht="17.100000000000001" customHeight="1">
      <c r="A862" s="571"/>
      <c r="B862" s="571"/>
      <c r="C862" s="6618" t="s">
        <v>597</v>
      </c>
      <c r="D862" s="6618"/>
      <c r="E862" s="867">
        <f>SUM(E863:E875)</f>
        <v>2442404</v>
      </c>
      <c r="F862" s="523">
        <f t="shared" si="100"/>
        <v>0</v>
      </c>
      <c r="G862" s="3212"/>
      <c r="H862" s="3212"/>
      <c r="I862" s="3212"/>
      <c r="J862" s="3212"/>
      <c r="K862" s="3212"/>
      <c r="L862" s="3212"/>
      <c r="M862" s="639"/>
      <c r="N862" s="3213"/>
      <c r="O862" s="3213"/>
      <c r="P862" s="3213"/>
      <c r="Q862" s="2770"/>
      <c r="R862" s="3213"/>
      <c r="S862" s="3213"/>
      <c r="T862" s="3213"/>
      <c r="U862" s="3213"/>
      <c r="V862" s="3213"/>
      <c r="W862" s="3213"/>
      <c r="X862" s="3213"/>
      <c r="Y862" s="3213"/>
      <c r="Z862" s="3213"/>
      <c r="AA862" s="3213"/>
      <c r="AB862" s="3213"/>
      <c r="AC862" s="3213"/>
      <c r="AD862" s="3213"/>
      <c r="AE862" s="3213"/>
    </row>
    <row r="863" spans="1:38" ht="17.100000000000001" customHeight="1">
      <c r="A863" s="552"/>
      <c r="B863" s="571"/>
      <c r="C863" s="3218" t="s">
        <v>598</v>
      </c>
      <c r="D863" s="3219" t="s">
        <v>599</v>
      </c>
      <c r="E863" s="3220">
        <f>F863</f>
        <v>29669</v>
      </c>
      <c r="F863" s="523">
        <f t="shared" si="100"/>
        <v>29669</v>
      </c>
      <c r="G863" s="3221"/>
      <c r="H863" s="3221"/>
      <c r="I863" s="3221"/>
      <c r="J863" s="3221"/>
      <c r="K863" s="3221"/>
      <c r="L863" s="3221"/>
      <c r="M863" s="639"/>
      <c r="N863" s="3222"/>
      <c r="O863" s="3222"/>
      <c r="P863" s="3222"/>
      <c r="Q863" s="2770"/>
      <c r="R863" s="3222"/>
      <c r="S863" s="3222"/>
      <c r="T863" s="3222"/>
      <c r="U863" s="3222"/>
      <c r="V863" s="3222"/>
      <c r="W863" s="3222"/>
      <c r="X863" s="3222"/>
      <c r="Y863" s="3222"/>
      <c r="Z863" s="3222"/>
      <c r="AA863" s="3222"/>
      <c r="AB863" s="3222">
        <v>29669</v>
      </c>
      <c r="AC863" s="3222"/>
      <c r="AD863" s="3222"/>
      <c r="AE863" s="3222"/>
    </row>
    <row r="864" spans="1:38" ht="16.5" customHeight="1">
      <c r="A864" s="552"/>
      <c r="B864" s="571"/>
      <c r="C864" s="3223" t="s">
        <v>600</v>
      </c>
      <c r="D864" s="3224" t="s">
        <v>601</v>
      </c>
      <c r="E864" s="3225">
        <f t="shared" ref="E864:E875" si="102">F864</f>
        <v>36000</v>
      </c>
      <c r="F864" s="523">
        <f t="shared" si="100"/>
        <v>36000</v>
      </c>
      <c r="G864" s="3226"/>
      <c r="H864" s="3226"/>
      <c r="I864" s="3226"/>
      <c r="J864" s="3226"/>
      <c r="K864" s="3226"/>
      <c r="L864" s="3226"/>
      <c r="M864" s="639"/>
      <c r="N864" s="3227"/>
      <c r="O864" s="3227"/>
      <c r="P864" s="3227"/>
      <c r="Q864" s="2770"/>
      <c r="R864" s="3227"/>
      <c r="S864" s="3227"/>
      <c r="T864" s="3227"/>
      <c r="U864" s="3227"/>
      <c r="V864" s="3227"/>
      <c r="W864" s="3227"/>
      <c r="X864" s="3227"/>
      <c r="Y864" s="3227"/>
      <c r="Z864" s="3227"/>
      <c r="AA864" s="3227"/>
      <c r="AB864" s="3227">
        <v>36000</v>
      </c>
      <c r="AC864" s="3227"/>
      <c r="AD864" s="3227"/>
      <c r="AE864" s="3227"/>
    </row>
    <row r="865" spans="1:31" ht="16.5" customHeight="1">
      <c r="A865" s="552"/>
      <c r="B865" s="571"/>
      <c r="C865" s="3228" t="s">
        <v>602</v>
      </c>
      <c r="D865" s="3229" t="s">
        <v>603</v>
      </c>
      <c r="E865" s="3230">
        <f t="shared" si="102"/>
        <v>20000</v>
      </c>
      <c r="F865" s="523">
        <f t="shared" si="100"/>
        <v>20000</v>
      </c>
      <c r="G865" s="3231"/>
      <c r="H865" s="3231"/>
      <c r="I865" s="3231"/>
      <c r="J865" s="3231"/>
      <c r="K865" s="3231"/>
      <c r="L865" s="3231"/>
      <c r="M865" s="639"/>
      <c r="N865" s="3232"/>
      <c r="O865" s="3232"/>
      <c r="P865" s="3232"/>
      <c r="Q865" s="2770"/>
      <c r="R865" s="3232"/>
      <c r="S865" s="3232"/>
      <c r="T865" s="3232"/>
      <c r="U865" s="3232"/>
      <c r="V865" s="3232"/>
      <c r="W865" s="3232"/>
      <c r="X865" s="3232"/>
      <c r="Y865" s="3232"/>
      <c r="Z865" s="3232"/>
      <c r="AA865" s="3232"/>
      <c r="AB865" s="3232">
        <v>20000</v>
      </c>
      <c r="AC865" s="3232"/>
      <c r="AD865" s="3232"/>
      <c r="AE865" s="3232"/>
    </row>
    <row r="866" spans="1:31" ht="17.100000000000001" customHeight="1">
      <c r="A866" s="552"/>
      <c r="B866" s="571"/>
      <c r="C866" s="3233" t="s">
        <v>604</v>
      </c>
      <c r="D866" s="3234" t="s">
        <v>605</v>
      </c>
      <c r="E866" s="3235">
        <f t="shared" si="102"/>
        <v>332973</v>
      </c>
      <c r="F866" s="523">
        <f t="shared" si="100"/>
        <v>332973</v>
      </c>
      <c r="G866" s="3236"/>
      <c r="H866" s="3236"/>
      <c r="I866" s="3236"/>
      <c r="J866" s="3236"/>
      <c r="K866" s="3236"/>
      <c r="L866" s="3236"/>
      <c r="M866" s="639"/>
      <c r="N866" s="3237"/>
      <c r="O866" s="3237"/>
      <c r="P866" s="3237"/>
      <c r="Q866" s="2770"/>
      <c r="R866" s="3237"/>
      <c r="S866" s="3237"/>
      <c r="T866" s="3237"/>
      <c r="U866" s="3237"/>
      <c r="V866" s="3237"/>
      <c r="W866" s="3237"/>
      <c r="X866" s="3237"/>
      <c r="Y866" s="3237"/>
      <c r="Z866" s="3237"/>
      <c r="AA866" s="3237"/>
      <c r="AB866" s="3237">
        <v>332973</v>
      </c>
      <c r="AC866" s="3237"/>
      <c r="AD866" s="3237"/>
      <c r="AE866" s="3237"/>
    </row>
    <row r="867" spans="1:31" ht="17.100000000000001" customHeight="1">
      <c r="A867" s="552"/>
      <c r="B867" s="571"/>
      <c r="C867" s="3238" t="s">
        <v>606</v>
      </c>
      <c r="D867" s="3239" t="s">
        <v>607</v>
      </c>
      <c r="E867" s="3240">
        <f t="shared" si="102"/>
        <v>1070000</v>
      </c>
      <c r="F867" s="523">
        <f t="shared" si="100"/>
        <v>1070000</v>
      </c>
      <c r="G867" s="3241"/>
      <c r="H867" s="3241"/>
      <c r="I867" s="3241"/>
      <c r="J867" s="3241"/>
      <c r="K867" s="3241"/>
      <c r="L867" s="3241"/>
      <c r="M867" s="639"/>
      <c r="N867" s="3242"/>
      <c r="O867" s="3242"/>
      <c r="P867" s="3242"/>
      <c r="Q867" s="2770"/>
      <c r="R867" s="3242"/>
      <c r="S867" s="3242"/>
      <c r="T867" s="3242"/>
      <c r="U867" s="3242"/>
      <c r="V867" s="3242"/>
      <c r="W867" s="3242"/>
      <c r="X867" s="3242"/>
      <c r="Y867" s="3242"/>
      <c r="Z867" s="3242"/>
      <c r="AA867" s="3242"/>
      <c r="AB867" s="3242">
        <v>1070000</v>
      </c>
      <c r="AC867" s="3242"/>
      <c r="AD867" s="3242"/>
      <c r="AE867" s="3242"/>
    </row>
    <row r="868" spans="1:31" ht="17.100000000000001" customHeight="1">
      <c r="A868" s="552"/>
      <c r="B868" s="571"/>
      <c r="C868" s="3243" t="s">
        <v>608</v>
      </c>
      <c r="D868" s="3244" t="s">
        <v>609</v>
      </c>
      <c r="E868" s="3245">
        <f t="shared" si="102"/>
        <v>32100</v>
      </c>
      <c r="F868" s="523">
        <f t="shared" si="100"/>
        <v>32100</v>
      </c>
      <c r="G868" s="3246"/>
      <c r="H868" s="3246"/>
      <c r="I868" s="3246"/>
      <c r="J868" s="3246"/>
      <c r="K868" s="3246"/>
      <c r="L868" s="3246"/>
      <c r="M868" s="639"/>
      <c r="N868" s="3247"/>
      <c r="O868" s="3247"/>
      <c r="P868" s="3247"/>
      <c r="Q868" s="2770"/>
      <c r="R868" s="3247"/>
      <c r="S868" s="3247"/>
      <c r="T868" s="3247"/>
      <c r="U868" s="3247"/>
      <c r="V868" s="3247"/>
      <c r="W868" s="3247"/>
      <c r="X868" s="3247"/>
      <c r="Y868" s="3247"/>
      <c r="Z868" s="3247"/>
      <c r="AA868" s="3247"/>
      <c r="AB868" s="3247">
        <v>32100</v>
      </c>
      <c r="AC868" s="3247"/>
      <c r="AD868" s="3247"/>
      <c r="AE868" s="3247"/>
    </row>
    <row r="869" spans="1:31" ht="17.100000000000001" customHeight="1">
      <c r="A869" s="552"/>
      <c r="B869" s="571"/>
      <c r="C869" s="3248" t="s">
        <v>610</v>
      </c>
      <c r="D869" s="3249" t="s">
        <v>611</v>
      </c>
      <c r="E869" s="3250">
        <f t="shared" si="102"/>
        <v>177710</v>
      </c>
      <c r="F869" s="523">
        <f t="shared" si="100"/>
        <v>177710</v>
      </c>
      <c r="G869" s="3251"/>
      <c r="H869" s="3251"/>
      <c r="I869" s="3251"/>
      <c r="J869" s="3251"/>
      <c r="K869" s="3251"/>
      <c r="L869" s="3251"/>
      <c r="M869" s="639"/>
      <c r="N869" s="3252"/>
      <c r="O869" s="3252"/>
      <c r="P869" s="3252"/>
      <c r="Q869" s="2770"/>
      <c r="R869" s="3252"/>
      <c r="S869" s="3252"/>
      <c r="T869" s="3252"/>
      <c r="U869" s="3252"/>
      <c r="V869" s="3252"/>
      <c r="W869" s="3252"/>
      <c r="X869" s="3252"/>
      <c r="Y869" s="3252"/>
      <c r="Z869" s="3252"/>
      <c r="AA869" s="3252"/>
      <c r="AB869" s="3252">
        <v>177710</v>
      </c>
      <c r="AC869" s="3252"/>
      <c r="AD869" s="3252"/>
      <c r="AE869" s="3252"/>
    </row>
    <row r="870" spans="1:31" ht="17.100000000000001" customHeight="1">
      <c r="A870" s="552"/>
      <c r="B870" s="571"/>
      <c r="C870" s="3253" t="s">
        <v>612</v>
      </c>
      <c r="D870" s="3254" t="s">
        <v>613</v>
      </c>
      <c r="E870" s="3255">
        <f t="shared" si="102"/>
        <v>3050</v>
      </c>
      <c r="F870" s="523">
        <f t="shared" si="100"/>
        <v>3050</v>
      </c>
      <c r="G870" s="3256"/>
      <c r="H870" s="3256"/>
      <c r="I870" s="3256"/>
      <c r="J870" s="3256"/>
      <c r="K870" s="3256"/>
      <c r="L870" s="3256"/>
      <c r="M870" s="639"/>
      <c r="N870" s="3257"/>
      <c r="O870" s="3257"/>
      <c r="P870" s="3257"/>
      <c r="Q870" s="2770"/>
      <c r="R870" s="3257"/>
      <c r="S870" s="3257"/>
      <c r="T870" s="3257"/>
      <c r="U870" s="3257"/>
      <c r="V870" s="3257"/>
      <c r="W870" s="3257"/>
      <c r="X870" s="3257"/>
      <c r="Y870" s="3257"/>
      <c r="Z870" s="3257"/>
      <c r="AA870" s="3257"/>
      <c r="AB870" s="3257">
        <v>3050</v>
      </c>
      <c r="AC870" s="3257"/>
      <c r="AD870" s="3257"/>
      <c r="AE870" s="3257"/>
    </row>
    <row r="871" spans="1:31" ht="27.75" customHeight="1">
      <c r="A871" s="552"/>
      <c r="B871" s="571"/>
      <c r="C871" s="3258" t="s">
        <v>616</v>
      </c>
      <c r="D871" s="3259" t="s">
        <v>617</v>
      </c>
      <c r="E871" s="3260">
        <f t="shared" si="102"/>
        <v>77769</v>
      </c>
      <c r="F871" s="523">
        <f t="shared" si="100"/>
        <v>77769</v>
      </c>
      <c r="G871" s="3261"/>
      <c r="H871" s="3261"/>
      <c r="I871" s="3261"/>
      <c r="J871" s="3261"/>
      <c r="K871" s="3261"/>
      <c r="L871" s="3261"/>
      <c r="M871" s="639"/>
      <c r="N871" s="3262"/>
      <c r="O871" s="3262"/>
      <c r="P871" s="3262"/>
      <c r="Q871" s="2770"/>
      <c r="R871" s="3262"/>
      <c r="S871" s="3262"/>
      <c r="T871" s="3262"/>
      <c r="U871" s="3262"/>
      <c r="V871" s="3262"/>
      <c r="W871" s="3262"/>
      <c r="X871" s="3262"/>
      <c r="Y871" s="3262"/>
      <c r="Z871" s="3262"/>
      <c r="AA871" s="3262"/>
      <c r="AB871" s="3262">
        <v>77769</v>
      </c>
      <c r="AC871" s="3262"/>
      <c r="AD871" s="3262"/>
      <c r="AE871" s="3262"/>
    </row>
    <row r="872" spans="1:31" ht="17.100000000000001" customHeight="1">
      <c r="A872" s="552"/>
      <c r="B872" s="571"/>
      <c r="C872" s="3263" t="s">
        <v>618</v>
      </c>
      <c r="D872" s="3264" t="s">
        <v>619</v>
      </c>
      <c r="E872" s="3265">
        <f t="shared" si="102"/>
        <v>40666</v>
      </c>
      <c r="F872" s="523">
        <f t="shared" si="100"/>
        <v>40666</v>
      </c>
      <c r="G872" s="3266"/>
      <c r="H872" s="3266"/>
      <c r="I872" s="3266"/>
      <c r="J872" s="3266"/>
      <c r="K872" s="3266"/>
      <c r="L872" s="3266"/>
      <c r="M872" s="639"/>
      <c r="N872" s="3267"/>
      <c r="O872" s="3267"/>
      <c r="P872" s="3267"/>
      <c r="Q872" s="2770"/>
      <c r="R872" s="3267"/>
      <c r="S872" s="3267"/>
      <c r="T872" s="3267"/>
      <c r="U872" s="3267"/>
      <c r="V872" s="3267"/>
      <c r="W872" s="3267"/>
      <c r="X872" s="3267"/>
      <c r="Y872" s="3267"/>
      <c r="Z872" s="3267"/>
      <c r="AA872" s="3267"/>
      <c r="AB872" s="3267">
        <v>40666</v>
      </c>
      <c r="AC872" s="3267"/>
      <c r="AD872" s="3267"/>
      <c r="AE872" s="3267"/>
    </row>
    <row r="873" spans="1:31" ht="17.100000000000001" customHeight="1">
      <c r="A873" s="552"/>
      <c r="B873" s="571"/>
      <c r="C873" s="3268" t="s">
        <v>624</v>
      </c>
      <c r="D873" s="3269" t="s">
        <v>625</v>
      </c>
      <c r="E873" s="3270">
        <f t="shared" si="102"/>
        <v>601905</v>
      </c>
      <c r="F873" s="523">
        <f t="shared" si="100"/>
        <v>601905</v>
      </c>
      <c r="G873" s="3271"/>
      <c r="H873" s="3271"/>
      <c r="I873" s="3271"/>
      <c r="J873" s="3271"/>
      <c r="K873" s="3271"/>
      <c r="L873" s="3271"/>
      <c r="M873" s="639"/>
      <c r="N873" s="3272"/>
      <c r="O873" s="3272"/>
      <c r="P873" s="3272"/>
      <c r="Q873" s="2770"/>
      <c r="R873" s="3272"/>
      <c r="S873" s="3272"/>
      <c r="T873" s="3272"/>
      <c r="U873" s="3272"/>
      <c r="V873" s="3272"/>
      <c r="W873" s="3272"/>
      <c r="X873" s="3272"/>
      <c r="Y873" s="3272"/>
      <c r="Z873" s="3272"/>
      <c r="AA873" s="3272"/>
      <c r="AB873" s="3272">
        <v>601905</v>
      </c>
      <c r="AC873" s="3272"/>
      <c r="AD873" s="3272"/>
      <c r="AE873" s="3272"/>
    </row>
    <row r="874" spans="1:31" ht="17.100000000000001" customHeight="1">
      <c r="A874" s="552"/>
      <c r="B874" s="571"/>
      <c r="C874" s="3273" t="s">
        <v>630</v>
      </c>
      <c r="D874" s="3274" t="s">
        <v>631</v>
      </c>
      <c r="E874" s="3275">
        <f t="shared" si="102"/>
        <v>200</v>
      </c>
      <c r="F874" s="523">
        <f t="shared" si="100"/>
        <v>200</v>
      </c>
      <c r="G874" s="3276"/>
      <c r="H874" s="3276"/>
      <c r="I874" s="3276"/>
      <c r="J874" s="3276"/>
      <c r="K874" s="3276"/>
      <c r="L874" s="3276"/>
      <c r="M874" s="639"/>
      <c r="N874" s="3277"/>
      <c r="O874" s="3277"/>
      <c r="P874" s="3277"/>
      <c r="Q874" s="2770"/>
      <c r="R874" s="3277"/>
      <c r="S874" s="3277"/>
      <c r="T874" s="3277"/>
      <c r="U874" s="3277"/>
      <c r="V874" s="3277"/>
      <c r="W874" s="3277"/>
      <c r="X874" s="3277"/>
      <c r="Y874" s="3277"/>
      <c r="Z874" s="3277"/>
      <c r="AA874" s="3277"/>
      <c r="AB874" s="3277">
        <v>200</v>
      </c>
      <c r="AC874" s="3277"/>
      <c r="AD874" s="3277"/>
      <c r="AE874" s="3277"/>
    </row>
    <row r="875" spans="1:31" ht="16.5" customHeight="1">
      <c r="A875" s="552"/>
      <c r="B875" s="571"/>
      <c r="C875" s="3278" t="s">
        <v>634</v>
      </c>
      <c r="D875" s="3279" t="s">
        <v>635</v>
      </c>
      <c r="E875" s="3280">
        <f t="shared" si="102"/>
        <v>20362</v>
      </c>
      <c r="F875" s="523">
        <f t="shared" si="100"/>
        <v>20362</v>
      </c>
      <c r="G875" s="3281"/>
      <c r="H875" s="3281"/>
      <c r="I875" s="3281"/>
      <c r="J875" s="3281"/>
      <c r="K875" s="3281"/>
      <c r="L875" s="3281"/>
      <c r="M875" s="639"/>
      <c r="N875" s="3282"/>
      <c r="O875" s="3282"/>
      <c r="P875" s="3282"/>
      <c r="Q875" s="2770"/>
      <c r="R875" s="3282"/>
      <c r="S875" s="3282"/>
      <c r="T875" s="3282"/>
      <c r="U875" s="3282"/>
      <c r="V875" s="3282"/>
      <c r="W875" s="3282"/>
      <c r="X875" s="3282"/>
      <c r="Y875" s="3282"/>
      <c r="Z875" s="3282"/>
      <c r="AA875" s="3282"/>
      <c r="AB875" s="3282">
        <v>20362</v>
      </c>
      <c r="AC875" s="3282"/>
      <c r="AD875" s="3282"/>
      <c r="AE875" s="3282"/>
    </row>
    <row r="876" spans="1:31" ht="17.100000000000001" customHeight="1" thickBot="1">
      <c r="A876" s="897"/>
      <c r="B876" s="668"/>
      <c r="C876" s="2007"/>
      <c r="D876" s="2007"/>
      <c r="E876" s="3283"/>
      <c r="F876" s="523">
        <f t="shared" si="100"/>
        <v>0</v>
      </c>
      <c r="G876" s="3281"/>
      <c r="H876" s="3281"/>
      <c r="I876" s="3281"/>
      <c r="J876" s="3281"/>
      <c r="K876" s="3281"/>
      <c r="L876" s="3281"/>
      <c r="M876" s="639"/>
      <c r="N876" s="3282"/>
      <c r="O876" s="3282"/>
      <c r="P876" s="3282"/>
      <c r="Q876" s="2770"/>
      <c r="R876" s="3282"/>
      <c r="S876" s="3282"/>
      <c r="T876" s="3282"/>
      <c r="U876" s="3282"/>
      <c r="V876" s="3282"/>
      <c r="W876" s="3282"/>
      <c r="X876" s="3282"/>
      <c r="Y876" s="3282"/>
      <c r="Z876" s="3282"/>
      <c r="AA876" s="3282"/>
      <c r="AB876" s="3282"/>
      <c r="AC876" s="3282"/>
      <c r="AD876" s="3282"/>
      <c r="AE876" s="3282"/>
    </row>
    <row r="877" spans="1:31" ht="17.100000000000001" customHeight="1">
      <c r="A877" s="552"/>
      <c r="B877" s="571"/>
      <c r="C877" s="6733" t="s">
        <v>796</v>
      </c>
      <c r="D877" s="6733"/>
      <c r="E877" s="3284">
        <f t="shared" ref="E877" si="103">SUM(E878)</f>
        <v>30896</v>
      </c>
      <c r="F877" s="523">
        <f t="shared" si="100"/>
        <v>0</v>
      </c>
      <c r="G877" s="3281"/>
      <c r="H877" s="3281"/>
      <c r="I877" s="3281"/>
      <c r="J877" s="3281"/>
      <c r="K877" s="3281"/>
      <c r="L877" s="3281"/>
      <c r="M877" s="639"/>
      <c r="N877" s="3282"/>
      <c r="O877" s="3282"/>
      <c r="P877" s="3282"/>
      <c r="Q877" s="2770"/>
      <c r="R877" s="3282"/>
      <c r="S877" s="3282"/>
      <c r="T877" s="3282"/>
      <c r="U877" s="3282"/>
      <c r="V877" s="3282"/>
      <c r="W877" s="3282"/>
      <c r="X877" s="3282"/>
      <c r="Y877" s="3282"/>
      <c r="Z877" s="3282"/>
      <c r="AA877" s="3282"/>
      <c r="AB877" s="3282"/>
      <c r="AC877" s="3282"/>
      <c r="AD877" s="3282"/>
      <c r="AE877" s="3282"/>
    </row>
    <row r="878" spans="1:31" ht="17.100000000000001" customHeight="1">
      <c r="A878" s="552"/>
      <c r="B878" s="571"/>
      <c r="C878" s="2885" t="s">
        <v>637</v>
      </c>
      <c r="D878" s="3285" t="s">
        <v>638</v>
      </c>
      <c r="E878" s="3280">
        <f>F878</f>
        <v>30896</v>
      </c>
      <c r="F878" s="523">
        <f t="shared" si="100"/>
        <v>30896</v>
      </c>
      <c r="G878" s="3281"/>
      <c r="H878" s="3281"/>
      <c r="I878" s="3281"/>
      <c r="J878" s="3281"/>
      <c r="K878" s="3281"/>
      <c r="L878" s="3281"/>
      <c r="M878" s="639"/>
      <c r="N878" s="3282"/>
      <c r="O878" s="3282"/>
      <c r="P878" s="3282"/>
      <c r="Q878" s="2770"/>
      <c r="R878" s="3282"/>
      <c r="S878" s="3282"/>
      <c r="T878" s="3282"/>
      <c r="U878" s="3282"/>
      <c r="V878" s="3282"/>
      <c r="W878" s="3282"/>
      <c r="X878" s="3282"/>
      <c r="Y878" s="3282"/>
      <c r="Z878" s="3282"/>
      <c r="AA878" s="3282"/>
      <c r="AB878" s="3282">
        <v>30896</v>
      </c>
      <c r="AC878" s="3282"/>
      <c r="AD878" s="3282"/>
      <c r="AE878" s="3282"/>
    </row>
    <row r="879" spans="1:31" ht="15.75" customHeight="1">
      <c r="A879" s="552"/>
      <c r="B879" s="571"/>
      <c r="C879" s="3286"/>
      <c r="D879" s="1114"/>
      <c r="E879" s="3280"/>
      <c r="F879" s="523">
        <f t="shared" si="100"/>
        <v>0</v>
      </c>
      <c r="G879" s="3281"/>
      <c r="H879" s="3281"/>
      <c r="I879" s="3281"/>
      <c r="J879" s="3281"/>
      <c r="K879" s="3281"/>
      <c r="L879" s="3281"/>
      <c r="M879" s="639"/>
      <c r="N879" s="3282"/>
      <c r="O879" s="3282"/>
      <c r="P879" s="3282"/>
      <c r="Q879" s="2770"/>
      <c r="R879" s="3282"/>
      <c r="S879" s="3282"/>
      <c r="T879" s="3282"/>
      <c r="U879" s="3282"/>
      <c r="V879" s="3282"/>
      <c r="W879" s="3282"/>
      <c r="X879" s="3282"/>
      <c r="Y879" s="3282"/>
      <c r="Z879" s="3282"/>
      <c r="AA879" s="3282"/>
      <c r="AB879" s="3282"/>
      <c r="AC879" s="3282"/>
      <c r="AD879" s="3282"/>
      <c r="AE879" s="3282"/>
    </row>
    <row r="880" spans="1:31" ht="17.25" customHeight="1">
      <c r="A880" s="552"/>
      <c r="B880" s="571"/>
      <c r="C880" s="6734" t="s">
        <v>646</v>
      </c>
      <c r="D880" s="6735"/>
      <c r="E880" s="685">
        <f>SUM(E881:E912)</f>
        <v>96998015</v>
      </c>
      <c r="F880" s="523">
        <f t="shared" si="100"/>
        <v>0</v>
      </c>
      <c r="G880" s="3281"/>
      <c r="H880" s="3281"/>
      <c r="I880" s="3281"/>
      <c r="J880" s="3281"/>
      <c r="K880" s="3281"/>
      <c r="L880" s="3281"/>
      <c r="M880" s="639"/>
      <c r="N880" s="3282"/>
      <c r="O880" s="3282"/>
      <c r="P880" s="3282"/>
      <c r="Q880" s="2770"/>
      <c r="R880" s="3282"/>
      <c r="S880" s="3282"/>
      <c r="T880" s="3282"/>
      <c r="U880" s="3282"/>
      <c r="V880" s="3282"/>
      <c r="W880" s="3282"/>
      <c r="X880" s="3282"/>
      <c r="Y880" s="3282"/>
      <c r="Z880" s="3282"/>
      <c r="AA880" s="3282"/>
      <c r="AB880" s="3282"/>
      <c r="AC880" s="3282"/>
      <c r="AD880" s="3282"/>
      <c r="AE880" s="3282"/>
    </row>
    <row r="881" spans="1:31" ht="67.5" customHeight="1">
      <c r="A881" s="552"/>
      <c r="B881" s="571"/>
      <c r="C881" s="3287" t="s">
        <v>694</v>
      </c>
      <c r="D881" s="3288" t="s">
        <v>695</v>
      </c>
      <c r="E881" s="685">
        <f>F881</f>
        <v>1831776</v>
      </c>
      <c r="F881" s="523">
        <f t="shared" si="100"/>
        <v>1831776</v>
      </c>
      <c r="G881" s="3281"/>
      <c r="H881" s="3281"/>
      <c r="I881" s="3281"/>
      <c r="J881" s="3281"/>
      <c r="K881" s="3281"/>
      <c r="L881" s="3281"/>
      <c r="M881" s="639"/>
      <c r="N881" s="3282"/>
      <c r="O881" s="3282"/>
      <c r="P881" s="3282"/>
      <c r="Q881" s="2770"/>
      <c r="R881" s="3282"/>
      <c r="S881" s="3282"/>
      <c r="T881" s="3282"/>
      <c r="U881" s="3282"/>
      <c r="V881" s="3282"/>
      <c r="W881" s="3282"/>
      <c r="X881" s="3282"/>
      <c r="Y881" s="3282"/>
      <c r="Z881" s="3282"/>
      <c r="AA881" s="3282"/>
      <c r="AB881" s="3282">
        <v>1831776</v>
      </c>
      <c r="AC881" s="3282"/>
      <c r="AD881" s="3282"/>
      <c r="AE881" s="3282"/>
    </row>
    <row r="882" spans="1:31" ht="72" customHeight="1">
      <c r="A882" s="552"/>
      <c r="B882" s="571"/>
      <c r="C882" s="1300" t="s">
        <v>720</v>
      </c>
      <c r="D882" s="3288" t="s">
        <v>695</v>
      </c>
      <c r="E882" s="685">
        <f t="shared" ref="E882:E884" si="104">F882</f>
        <v>323254</v>
      </c>
      <c r="F882" s="523">
        <f t="shared" si="100"/>
        <v>323254</v>
      </c>
      <c r="G882" s="3281"/>
      <c r="H882" s="3281"/>
      <c r="I882" s="3281"/>
      <c r="J882" s="3281"/>
      <c r="K882" s="3281"/>
      <c r="L882" s="3281"/>
      <c r="M882" s="639"/>
      <c r="N882" s="3282"/>
      <c r="O882" s="3282"/>
      <c r="P882" s="3282"/>
      <c r="Q882" s="2770"/>
      <c r="R882" s="3282"/>
      <c r="S882" s="3282"/>
      <c r="T882" s="3282"/>
      <c r="U882" s="3282"/>
      <c r="V882" s="3282"/>
      <c r="W882" s="3282"/>
      <c r="X882" s="3282"/>
      <c r="Y882" s="3282"/>
      <c r="Z882" s="3282"/>
      <c r="AA882" s="3282"/>
      <c r="AB882" s="3282">
        <v>323254</v>
      </c>
      <c r="AC882" s="3282"/>
      <c r="AD882" s="3282"/>
      <c r="AE882" s="3282"/>
    </row>
    <row r="883" spans="1:31" ht="54" customHeight="1">
      <c r="A883" s="552"/>
      <c r="B883" s="571"/>
      <c r="C883" s="3289" t="s">
        <v>112</v>
      </c>
      <c r="D883" s="3290" t="s">
        <v>696</v>
      </c>
      <c r="E883" s="685">
        <f t="shared" si="104"/>
        <v>3805099</v>
      </c>
      <c r="F883" s="523">
        <f t="shared" si="100"/>
        <v>3805099</v>
      </c>
      <c r="G883" s="3281"/>
      <c r="H883" s="3281"/>
      <c r="I883" s="3281"/>
      <c r="J883" s="3281"/>
      <c r="K883" s="3281"/>
      <c r="L883" s="3281"/>
      <c r="M883" s="3291"/>
      <c r="N883" s="3282"/>
      <c r="O883" s="3282"/>
      <c r="P883" s="3282"/>
      <c r="Q883" s="3292"/>
      <c r="R883" s="3282"/>
      <c r="S883" s="3282"/>
      <c r="T883" s="3282"/>
      <c r="U883" s="3282"/>
      <c r="V883" s="3282"/>
      <c r="W883" s="3282"/>
      <c r="X883" s="3282"/>
      <c r="Y883" s="3282"/>
      <c r="Z883" s="3282"/>
      <c r="AA883" s="3282"/>
      <c r="AB883" s="3282">
        <v>3805099</v>
      </c>
      <c r="AC883" s="3282"/>
      <c r="AD883" s="3282"/>
      <c r="AE883" s="3282"/>
    </row>
    <row r="884" spans="1:31" ht="51">
      <c r="A884" s="552"/>
      <c r="B884" s="571"/>
      <c r="C884" s="3293" t="s">
        <v>89</v>
      </c>
      <c r="D884" s="3294" t="s">
        <v>696</v>
      </c>
      <c r="E884" s="685">
        <f t="shared" si="104"/>
        <v>3500</v>
      </c>
      <c r="F884" s="523">
        <f t="shared" si="100"/>
        <v>3500</v>
      </c>
      <c r="G884" s="3281"/>
      <c r="H884" s="3281"/>
      <c r="I884" s="3281"/>
      <c r="J884" s="3281"/>
      <c r="K884" s="3281"/>
      <c r="L884" s="3281"/>
      <c r="M884" s="3295"/>
      <c r="N884" s="3282"/>
      <c r="O884" s="3282"/>
      <c r="P884" s="3282"/>
      <c r="Q884" s="3296"/>
      <c r="R884" s="3282"/>
      <c r="S884" s="3282"/>
      <c r="T884" s="3282"/>
      <c r="U884" s="3282"/>
      <c r="V884" s="3282"/>
      <c r="W884" s="3282"/>
      <c r="X884" s="3282"/>
      <c r="Y884" s="3282"/>
      <c r="Z884" s="3282"/>
      <c r="AA884" s="3282"/>
      <c r="AB884" s="3282">
        <v>3500</v>
      </c>
      <c r="AC884" s="3282"/>
      <c r="AD884" s="3282"/>
      <c r="AE884" s="3282"/>
    </row>
    <row r="885" spans="1:31" ht="17.100000000000001" customHeight="1">
      <c r="A885" s="552"/>
      <c r="B885" s="571"/>
      <c r="C885" s="3297" t="s">
        <v>697</v>
      </c>
      <c r="D885" s="3298" t="s">
        <v>586</v>
      </c>
      <c r="E885" s="3299">
        <f>F885</f>
        <v>2255390</v>
      </c>
      <c r="F885" s="523">
        <f t="shared" si="100"/>
        <v>2255390</v>
      </c>
      <c r="G885" s="3300"/>
      <c r="H885" s="3300"/>
      <c r="I885" s="3300"/>
      <c r="J885" s="3300"/>
      <c r="K885" s="3300"/>
      <c r="L885" s="3300"/>
      <c r="M885" s="639"/>
      <c r="N885" s="3301"/>
      <c r="O885" s="3301"/>
      <c r="P885" s="3301"/>
      <c r="Q885" s="3292"/>
      <c r="R885" s="3301"/>
      <c r="S885" s="3301"/>
      <c r="T885" s="3301"/>
      <c r="U885" s="3301"/>
      <c r="V885" s="3301"/>
      <c r="W885" s="3301"/>
      <c r="X885" s="3301"/>
      <c r="Y885" s="3301"/>
      <c r="Z885" s="3301"/>
      <c r="AA885" s="3301"/>
      <c r="AB885" s="3301">
        <v>2255390</v>
      </c>
      <c r="AC885" s="3301"/>
      <c r="AD885" s="3301"/>
      <c r="AE885" s="3301"/>
    </row>
    <row r="886" spans="1:31" ht="17.100000000000001" customHeight="1">
      <c r="A886" s="552"/>
      <c r="B886" s="571"/>
      <c r="C886" s="3302" t="s">
        <v>648</v>
      </c>
      <c r="D886" s="3303" t="s">
        <v>586</v>
      </c>
      <c r="E886" s="3304">
        <f t="shared" ref="E886:E912" si="105">F886</f>
        <v>376117</v>
      </c>
      <c r="F886" s="523">
        <f t="shared" si="100"/>
        <v>376117</v>
      </c>
      <c r="G886" s="3305"/>
      <c r="H886" s="3305"/>
      <c r="I886" s="3305"/>
      <c r="J886" s="3305"/>
      <c r="K886" s="3305"/>
      <c r="L886" s="3305"/>
      <c r="M886" s="639"/>
      <c r="N886" s="3306"/>
      <c r="O886" s="3306"/>
      <c r="P886" s="3306"/>
      <c r="Q886" s="3292"/>
      <c r="R886" s="3306"/>
      <c r="S886" s="3306"/>
      <c r="T886" s="3306"/>
      <c r="U886" s="3306"/>
      <c r="V886" s="3306"/>
      <c r="W886" s="3306"/>
      <c r="X886" s="3306"/>
      <c r="Y886" s="3306"/>
      <c r="Z886" s="3306"/>
      <c r="AA886" s="3306"/>
      <c r="AB886" s="3306">
        <v>376117</v>
      </c>
      <c r="AC886" s="3306"/>
      <c r="AD886" s="3306"/>
      <c r="AE886" s="3306"/>
    </row>
    <row r="887" spans="1:31" ht="17.100000000000001" customHeight="1">
      <c r="A887" s="552"/>
      <c r="B887" s="571"/>
      <c r="C887" s="3307" t="s">
        <v>699</v>
      </c>
      <c r="D887" s="3308" t="s">
        <v>590</v>
      </c>
      <c r="E887" s="3309">
        <f t="shared" si="105"/>
        <v>635745</v>
      </c>
      <c r="F887" s="523">
        <f t="shared" si="100"/>
        <v>635745</v>
      </c>
      <c r="G887" s="3310"/>
      <c r="H887" s="3310"/>
      <c r="I887" s="3310"/>
      <c r="J887" s="3310"/>
      <c r="K887" s="3310"/>
      <c r="L887" s="3310"/>
      <c r="M887" s="639"/>
      <c r="N887" s="3311"/>
      <c r="O887" s="3311"/>
      <c r="P887" s="3311"/>
      <c r="Q887" s="3292"/>
      <c r="R887" s="3311"/>
      <c r="S887" s="3311"/>
      <c r="T887" s="3311"/>
      <c r="U887" s="3311"/>
      <c r="V887" s="3311"/>
      <c r="W887" s="3311"/>
      <c r="X887" s="3311"/>
      <c r="Y887" s="3311"/>
      <c r="Z887" s="3311"/>
      <c r="AA887" s="3311"/>
      <c r="AB887" s="3311">
        <v>635745</v>
      </c>
      <c r="AC887" s="3311"/>
      <c r="AD887" s="3311"/>
      <c r="AE887" s="3311"/>
    </row>
    <row r="888" spans="1:31" ht="17.100000000000001" customHeight="1">
      <c r="A888" s="571"/>
      <c r="B888" s="571"/>
      <c r="C888" s="3312" t="s">
        <v>652</v>
      </c>
      <c r="D888" s="3313" t="s">
        <v>590</v>
      </c>
      <c r="E888" s="3314">
        <f t="shared" si="105"/>
        <v>103184</v>
      </c>
      <c r="F888" s="523">
        <f t="shared" si="100"/>
        <v>103184</v>
      </c>
      <c r="G888" s="3315"/>
      <c r="H888" s="3315"/>
      <c r="I888" s="3315"/>
      <c r="J888" s="3315"/>
      <c r="K888" s="3315"/>
      <c r="L888" s="3315"/>
      <c r="M888" s="639"/>
      <c r="N888" s="3316"/>
      <c r="O888" s="3316"/>
      <c r="P888" s="3316"/>
      <c r="Q888" s="3292"/>
      <c r="R888" s="3316"/>
      <c r="S888" s="3316"/>
      <c r="T888" s="3316"/>
      <c r="U888" s="3316"/>
      <c r="V888" s="3316"/>
      <c r="W888" s="3316"/>
      <c r="X888" s="3316"/>
      <c r="Y888" s="3316"/>
      <c r="Z888" s="3316"/>
      <c r="AA888" s="3316"/>
      <c r="AB888" s="3316">
        <v>103184</v>
      </c>
      <c r="AC888" s="3316"/>
      <c r="AD888" s="3316"/>
      <c r="AE888" s="3316"/>
    </row>
    <row r="889" spans="1:31" ht="16.5" customHeight="1">
      <c r="A889" s="571"/>
      <c r="B889" s="571"/>
      <c r="C889" s="3317" t="s">
        <v>700</v>
      </c>
      <c r="D889" s="3318" t="s">
        <v>592</v>
      </c>
      <c r="E889" s="3314">
        <f t="shared" si="105"/>
        <v>90611</v>
      </c>
      <c r="F889" s="523">
        <f t="shared" ref="F889:F953" si="106">SUM(G889:AJ889)</f>
        <v>90611</v>
      </c>
      <c r="G889" s="3315"/>
      <c r="H889" s="3315"/>
      <c r="I889" s="3315"/>
      <c r="J889" s="3315"/>
      <c r="K889" s="3315"/>
      <c r="L889" s="3315"/>
      <c r="M889" s="639"/>
      <c r="N889" s="3316"/>
      <c r="O889" s="3316"/>
      <c r="P889" s="3316"/>
      <c r="Q889" s="3292"/>
      <c r="R889" s="3316"/>
      <c r="S889" s="3316"/>
      <c r="T889" s="3316"/>
      <c r="U889" s="3316"/>
      <c r="V889" s="3316"/>
      <c r="W889" s="3316"/>
      <c r="X889" s="3316"/>
      <c r="Y889" s="3316"/>
      <c r="Z889" s="3316"/>
      <c r="AA889" s="3316"/>
      <c r="AB889" s="3316">
        <v>90611</v>
      </c>
    </row>
    <row r="890" spans="1:31" ht="16.5" customHeight="1">
      <c r="A890" s="571"/>
      <c r="B890" s="571"/>
      <c r="C890" s="2396" t="s">
        <v>654</v>
      </c>
      <c r="D890" s="2367" t="s">
        <v>592</v>
      </c>
      <c r="E890" s="3314">
        <f t="shared" si="105"/>
        <v>14706</v>
      </c>
      <c r="F890" s="523">
        <f t="shared" si="106"/>
        <v>14706</v>
      </c>
      <c r="G890" s="3315"/>
      <c r="H890" s="3315"/>
      <c r="I890" s="3315"/>
      <c r="J890" s="3315"/>
      <c r="K890" s="3315"/>
      <c r="L890" s="3315"/>
      <c r="M890" s="639"/>
      <c r="N890" s="3316"/>
      <c r="O890" s="3316"/>
      <c r="P890" s="3316"/>
      <c r="Q890" s="3292"/>
      <c r="R890" s="3316"/>
      <c r="S890" s="3316"/>
      <c r="T890" s="3316"/>
      <c r="U890" s="3316"/>
      <c r="V890" s="3316"/>
      <c r="W890" s="3316"/>
      <c r="X890" s="3316"/>
      <c r="Y890" s="3316"/>
      <c r="Z890" s="3316"/>
      <c r="AA890" s="3316"/>
      <c r="AB890" s="3316">
        <v>14706</v>
      </c>
    </row>
    <row r="891" spans="1:31" ht="17.100000000000001" customHeight="1">
      <c r="A891" s="571"/>
      <c r="B891" s="571"/>
      <c r="C891" s="3319" t="s">
        <v>860</v>
      </c>
      <c r="D891" s="3320" t="s">
        <v>594</v>
      </c>
      <c r="E891" s="3321">
        <f t="shared" si="105"/>
        <v>105250</v>
      </c>
      <c r="F891" s="523">
        <f t="shared" si="106"/>
        <v>105250</v>
      </c>
      <c r="G891" s="3322"/>
      <c r="H891" s="3322"/>
      <c r="I891" s="3322"/>
      <c r="J891" s="3322"/>
      <c r="K891" s="3322"/>
      <c r="L891" s="3322"/>
      <c r="M891" s="639"/>
      <c r="N891" s="3323"/>
      <c r="O891" s="3323"/>
      <c r="P891" s="3323"/>
      <c r="Q891" s="3292"/>
      <c r="R891" s="3323"/>
      <c r="S891" s="3323"/>
      <c r="T891" s="3323"/>
      <c r="U891" s="3323"/>
      <c r="V891" s="3323"/>
      <c r="W891" s="3323"/>
      <c r="X891" s="3323"/>
      <c r="Y891" s="3323"/>
      <c r="Z891" s="3323"/>
      <c r="AA891" s="3323"/>
      <c r="AB891" s="3323">
        <v>105250</v>
      </c>
    </row>
    <row r="892" spans="1:31" ht="17.100000000000001" customHeight="1">
      <c r="A892" s="571"/>
      <c r="B892" s="571"/>
      <c r="C892" s="3324" t="s">
        <v>656</v>
      </c>
      <c r="D892" s="3325" t="s">
        <v>594</v>
      </c>
      <c r="E892" s="3326">
        <f t="shared" si="105"/>
        <v>18573</v>
      </c>
      <c r="F892" s="523">
        <f t="shared" si="106"/>
        <v>18573</v>
      </c>
      <c r="G892" s="3327"/>
      <c r="H892" s="3327"/>
      <c r="I892" s="3327"/>
      <c r="J892" s="3327"/>
      <c r="K892" s="3327"/>
      <c r="L892" s="3327"/>
      <c r="M892" s="639"/>
      <c r="N892" s="3328"/>
      <c r="O892" s="3328"/>
      <c r="P892" s="3328"/>
      <c r="Q892" s="3292"/>
      <c r="R892" s="3328"/>
      <c r="S892" s="3328"/>
      <c r="T892" s="3328"/>
      <c r="U892" s="3328"/>
      <c r="V892" s="3328"/>
      <c r="W892" s="3328"/>
      <c r="X892" s="3328"/>
      <c r="Y892" s="3328"/>
      <c r="Z892" s="3328"/>
      <c r="AA892" s="3328"/>
      <c r="AB892" s="3328">
        <v>18573</v>
      </c>
    </row>
    <row r="893" spans="1:31" ht="17.100000000000001" customHeight="1">
      <c r="A893" s="571"/>
      <c r="B893" s="571"/>
      <c r="C893" s="3329" t="s">
        <v>702</v>
      </c>
      <c r="D893" s="3330" t="s">
        <v>601</v>
      </c>
      <c r="E893" s="3331">
        <f t="shared" si="105"/>
        <v>145203</v>
      </c>
      <c r="F893" s="523">
        <f t="shared" si="106"/>
        <v>145203</v>
      </c>
      <c r="G893" s="3332"/>
      <c r="H893" s="3332"/>
      <c r="I893" s="3332"/>
      <c r="J893" s="3332"/>
      <c r="K893" s="3332"/>
      <c r="L893" s="3332"/>
      <c r="M893" s="639"/>
      <c r="N893" s="3333"/>
      <c r="O893" s="3333"/>
      <c r="P893" s="3333"/>
      <c r="Q893" s="3292"/>
      <c r="R893" s="3333"/>
      <c r="S893" s="3333"/>
      <c r="T893" s="3333"/>
      <c r="U893" s="3333"/>
      <c r="V893" s="3333"/>
      <c r="W893" s="3333"/>
      <c r="X893" s="3333"/>
      <c r="Y893" s="3333"/>
      <c r="Z893" s="3333"/>
      <c r="AA893" s="3333"/>
      <c r="AB893" s="3333">
        <v>145203</v>
      </c>
    </row>
    <row r="894" spans="1:31" ht="17.100000000000001" customHeight="1">
      <c r="A894" s="571"/>
      <c r="B894" s="571"/>
      <c r="C894" s="3334" t="s">
        <v>661</v>
      </c>
      <c r="D894" s="3335" t="s">
        <v>601</v>
      </c>
      <c r="E894" s="3336">
        <f t="shared" si="105"/>
        <v>23027</v>
      </c>
      <c r="F894" s="523">
        <f t="shared" si="106"/>
        <v>23027</v>
      </c>
      <c r="G894" s="3337"/>
      <c r="H894" s="3337"/>
      <c r="I894" s="3337"/>
      <c r="J894" s="3337"/>
      <c r="K894" s="3337"/>
      <c r="L894" s="3337"/>
      <c r="M894" s="639"/>
      <c r="N894" s="3338"/>
      <c r="O894" s="3338"/>
      <c r="P894" s="3338"/>
      <c r="Q894" s="3292"/>
      <c r="R894" s="3338"/>
      <c r="S894" s="3338"/>
      <c r="T894" s="3338"/>
      <c r="U894" s="3338"/>
      <c r="V894" s="3338"/>
      <c r="W894" s="3338"/>
      <c r="X894" s="3338"/>
      <c r="Y894" s="3338"/>
      <c r="Z894" s="3338"/>
      <c r="AA894" s="3338"/>
      <c r="AB894" s="3338">
        <v>23027</v>
      </c>
    </row>
    <row r="895" spans="1:31" ht="17.100000000000001" customHeight="1">
      <c r="A895" s="571"/>
      <c r="B895" s="571"/>
      <c r="C895" s="3339" t="s">
        <v>861</v>
      </c>
      <c r="D895" s="3340" t="s">
        <v>603</v>
      </c>
      <c r="E895" s="3341">
        <f t="shared" si="105"/>
        <v>1024280</v>
      </c>
      <c r="F895" s="523">
        <f t="shared" si="106"/>
        <v>1024280</v>
      </c>
      <c r="G895" s="3342"/>
      <c r="H895" s="3342"/>
      <c r="I895" s="3342"/>
      <c r="J895" s="3342"/>
      <c r="K895" s="3342"/>
      <c r="L895" s="3342"/>
      <c r="M895" s="639"/>
      <c r="N895" s="3343"/>
      <c r="O895" s="3343"/>
      <c r="P895" s="3343"/>
      <c r="Q895" s="3292"/>
      <c r="R895" s="3343"/>
      <c r="S895" s="3343"/>
      <c r="T895" s="3343"/>
      <c r="U895" s="3343"/>
      <c r="V895" s="3343"/>
      <c r="W895" s="3343"/>
      <c r="X895" s="3343"/>
      <c r="Y895" s="3343"/>
      <c r="Z895" s="3343"/>
      <c r="AA895" s="3343"/>
      <c r="AB895" s="3343">
        <v>1024280</v>
      </c>
    </row>
    <row r="896" spans="1:31" ht="17.100000000000001" customHeight="1">
      <c r="A896" s="571"/>
      <c r="B896" s="571"/>
      <c r="C896" s="3344" t="s">
        <v>803</v>
      </c>
      <c r="D896" s="3345" t="s">
        <v>603</v>
      </c>
      <c r="E896" s="3346">
        <f t="shared" si="105"/>
        <v>179280</v>
      </c>
      <c r="F896" s="523">
        <f t="shared" si="106"/>
        <v>179280</v>
      </c>
      <c r="G896" s="3347"/>
      <c r="H896" s="3347"/>
      <c r="I896" s="3347"/>
      <c r="J896" s="3347"/>
      <c r="K896" s="3347"/>
      <c r="L896" s="3347"/>
      <c r="M896" s="639"/>
      <c r="N896" s="3348"/>
      <c r="O896" s="3348"/>
      <c r="P896" s="3348"/>
      <c r="Q896" s="3292"/>
      <c r="R896" s="3348"/>
      <c r="S896" s="3348"/>
      <c r="T896" s="3348"/>
      <c r="U896" s="3348"/>
      <c r="V896" s="3348"/>
      <c r="W896" s="3348"/>
      <c r="X896" s="3348"/>
      <c r="Y896" s="3348"/>
      <c r="Z896" s="3348"/>
      <c r="AA896" s="3348"/>
      <c r="AB896" s="3348">
        <v>179280</v>
      </c>
    </row>
    <row r="897" spans="1:28" ht="17.100000000000001" customHeight="1">
      <c r="A897" s="571"/>
      <c r="B897" s="571"/>
      <c r="C897" s="3349" t="s">
        <v>852</v>
      </c>
      <c r="D897" s="3350" t="s">
        <v>849</v>
      </c>
      <c r="E897" s="3351">
        <f t="shared" si="105"/>
        <v>65074980</v>
      </c>
      <c r="F897" s="523">
        <f t="shared" si="106"/>
        <v>65074980</v>
      </c>
      <c r="G897" s="3352"/>
      <c r="H897" s="3352"/>
      <c r="I897" s="3352"/>
      <c r="J897" s="3352"/>
      <c r="K897" s="3352"/>
      <c r="L897" s="3352"/>
      <c r="M897" s="639"/>
      <c r="N897" s="3353"/>
      <c r="O897" s="3353"/>
      <c r="P897" s="3353"/>
      <c r="Q897" s="3292"/>
      <c r="R897" s="3353"/>
      <c r="S897" s="3353"/>
      <c r="T897" s="3353"/>
      <c r="U897" s="3353"/>
      <c r="V897" s="3353"/>
      <c r="W897" s="3353"/>
      <c r="X897" s="3353"/>
      <c r="Y897" s="3353"/>
      <c r="Z897" s="3353"/>
      <c r="AA897" s="3353"/>
      <c r="AB897" s="3353">
        <v>65074980</v>
      </c>
    </row>
    <row r="898" spans="1:28" ht="17.100000000000001" customHeight="1">
      <c r="A898" s="571"/>
      <c r="B898" s="571"/>
      <c r="C898" s="3354" t="s">
        <v>853</v>
      </c>
      <c r="D898" s="3355" t="s">
        <v>849</v>
      </c>
      <c r="E898" s="3356">
        <f t="shared" si="105"/>
        <v>11483820</v>
      </c>
      <c r="F898" s="523">
        <f t="shared" si="106"/>
        <v>11483820</v>
      </c>
      <c r="G898" s="3357"/>
      <c r="H898" s="3357"/>
      <c r="I898" s="3357"/>
      <c r="J898" s="3357"/>
      <c r="K898" s="3357"/>
      <c r="L898" s="3357"/>
      <c r="M898" s="639"/>
      <c r="N898" s="3358"/>
      <c r="O898" s="3358"/>
      <c r="P898" s="3358"/>
      <c r="Q898" s="3292"/>
      <c r="R898" s="3358"/>
      <c r="S898" s="3358"/>
      <c r="T898" s="3358"/>
      <c r="U898" s="3358"/>
      <c r="V898" s="3358"/>
      <c r="W898" s="3358"/>
      <c r="X898" s="3358"/>
      <c r="Y898" s="3358"/>
      <c r="Z898" s="3358"/>
      <c r="AA898" s="3358"/>
      <c r="AB898" s="3358">
        <v>11483820</v>
      </c>
    </row>
    <row r="899" spans="1:28" ht="17.100000000000001" customHeight="1">
      <c r="A899" s="571"/>
      <c r="B899" s="571"/>
      <c r="C899" s="2396" t="s">
        <v>703</v>
      </c>
      <c r="D899" s="2367" t="s">
        <v>605</v>
      </c>
      <c r="E899" s="685">
        <f t="shared" si="105"/>
        <v>106800</v>
      </c>
      <c r="F899" s="523">
        <f t="shared" si="106"/>
        <v>106800</v>
      </c>
      <c r="G899" s="3357"/>
      <c r="H899" s="3357"/>
      <c r="I899" s="3357"/>
      <c r="J899" s="3357"/>
      <c r="K899" s="3357"/>
      <c r="L899" s="3357"/>
      <c r="M899" s="639"/>
      <c r="N899" s="3358"/>
      <c r="O899" s="3358"/>
      <c r="P899" s="3358"/>
      <c r="Q899" s="3292"/>
      <c r="R899" s="3358"/>
      <c r="S899" s="3358"/>
      <c r="T899" s="3358"/>
      <c r="U899" s="3358"/>
      <c r="V899" s="3358"/>
      <c r="W899" s="3358"/>
      <c r="X899" s="3358"/>
      <c r="Y899" s="3358"/>
      <c r="Z899" s="3358"/>
      <c r="AA899" s="3358"/>
      <c r="AB899" s="3358">
        <v>106800</v>
      </c>
    </row>
    <row r="900" spans="1:28" ht="17.100000000000001" customHeight="1">
      <c r="A900" s="552"/>
      <c r="B900" s="571"/>
      <c r="C900" s="3359" t="s">
        <v>785</v>
      </c>
      <c r="D900" s="3360" t="s">
        <v>605</v>
      </c>
      <c r="E900" s="3361">
        <f t="shared" si="105"/>
        <v>15600</v>
      </c>
      <c r="F900" s="523">
        <f t="shared" si="106"/>
        <v>15600</v>
      </c>
      <c r="G900" s="3362"/>
      <c r="H900" s="3362"/>
      <c r="I900" s="3362"/>
      <c r="J900" s="3362"/>
      <c r="K900" s="3362"/>
      <c r="L900" s="3362"/>
      <c r="M900" s="639"/>
      <c r="N900" s="3363"/>
      <c r="O900" s="3363"/>
      <c r="P900" s="3363"/>
      <c r="Q900" s="3292"/>
      <c r="R900" s="3363"/>
      <c r="S900" s="3363"/>
      <c r="T900" s="3363"/>
      <c r="U900" s="3363"/>
      <c r="V900" s="3363"/>
      <c r="W900" s="3363"/>
      <c r="X900" s="3363"/>
      <c r="Y900" s="3363"/>
      <c r="Z900" s="3363"/>
      <c r="AA900" s="3363"/>
      <c r="AB900" s="3363">
        <v>15600</v>
      </c>
    </row>
    <row r="901" spans="1:28" ht="17.100000000000001" customHeight="1">
      <c r="A901" s="552"/>
      <c r="B901" s="571"/>
      <c r="C901" s="3364" t="s">
        <v>705</v>
      </c>
      <c r="D901" s="3365" t="s">
        <v>611</v>
      </c>
      <c r="E901" s="3366">
        <f t="shared" si="105"/>
        <v>6443608</v>
      </c>
      <c r="F901" s="523">
        <f t="shared" si="106"/>
        <v>6443608</v>
      </c>
      <c r="G901" s="3367"/>
      <c r="H901" s="3367"/>
      <c r="I901" s="3367"/>
      <c r="J901" s="3367"/>
      <c r="K901" s="3367"/>
      <c r="L901" s="3367"/>
      <c r="M901" s="639"/>
      <c r="N901" s="3368"/>
      <c r="O901" s="3368"/>
      <c r="P901" s="3368"/>
      <c r="Q901" s="3292"/>
      <c r="R901" s="3368"/>
      <c r="S901" s="3368"/>
      <c r="T901" s="3368"/>
      <c r="U901" s="3368"/>
      <c r="V901" s="3368"/>
      <c r="W901" s="3368"/>
      <c r="X901" s="3368"/>
      <c r="Y901" s="3368"/>
      <c r="Z901" s="3368"/>
      <c r="AA901" s="3368"/>
      <c r="AB901" s="3368">
        <v>6443608</v>
      </c>
    </row>
    <row r="902" spans="1:28" ht="17.100000000000001" customHeight="1">
      <c r="A902" s="552"/>
      <c r="B902" s="552"/>
      <c r="C902" s="3369" t="s">
        <v>665</v>
      </c>
      <c r="D902" s="3370" t="s">
        <v>611</v>
      </c>
      <c r="E902" s="3371">
        <f t="shared" si="105"/>
        <v>1137822</v>
      </c>
      <c r="F902" s="523">
        <f t="shared" si="106"/>
        <v>1137822</v>
      </c>
      <c r="G902" s="3372"/>
      <c r="H902" s="3372"/>
      <c r="I902" s="3372"/>
      <c r="J902" s="3372"/>
      <c r="K902" s="3372"/>
      <c r="L902" s="3372"/>
      <c r="M902" s="639"/>
      <c r="N902" s="3373"/>
      <c r="O902" s="3373"/>
      <c r="P902" s="3373"/>
      <c r="Q902" s="3292"/>
      <c r="R902" s="3373"/>
      <c r="S902" s="3373"/>
      <c r="T902" s="3373"/>
      <c r="U902" s="3373"/>
      <c r="V902" s="3373"/>
      <c r="W902" s="3373"/>
      <c r="X902" s="3373"/>
      <c r="Y902" s="3373"/>
      <c r="Z902" s="3373"/>
      <c r="AA902" s="3373"/>
      <c r="AB902" s="3373">
        <v>1137822</v>
      </c>
    </row>
    <row r="903" spans="1:28" ht="17.100000000000001" customHeight="1">
      <c r="A903" s="552"/>
      <c r="B903" s="552"/>
      <c r="C903" s="3374" t="s">
        <v>706</v>
      </c>
      <c r="D903" s="3375" t="s">
        <v>862</v>
      </c>
      <c r="E903" s="3376">
        <f t="shared" si="105"/>
        <v>12110</v>
      </c>
      <c r="F903" s="523">
        <f t="shared" si="106"/>
        <v>12110</v>
      </c>
      <c r="G903" s="3377"/>
      <c r="H903" s="3377"/>
      <c r="I903" s="3377"/>
      <c r="J903" s="3377"/>
      <c r="K903" s="3377"/>
      <c r="L903" s="3377"/>
      <c r="M903" s="639"/>
      <c r="N903" s="3378"/>
      <c r="O903" s="3378"/>
      <c r="P903" s="3378"/>
      <c r="Q903" s="3292"/>
      <c r="R903" s="3378"/>
      <c r="S903" s="3378"/>
      <c r="T903" s="3378"/>
      <c r="U903" s="3378"/>
      <c r="V903" s="3378"/>
      <c r="W903" s="3378"/>
      <c r="X903" s="3378"/>
      <c r="Y903" s="3378"/>
      <c r="Z903" s="3378"/>
      <c r="AA903" s="3378"/>
      <c r="AB903" s="3378">
        <v>12110</v>
      </c>
    </row>
    <row r="904" spans="1:28" ht="16.5" customHeight="1">
      <c r="A904" s="552"/>
      <c r="B904" s="552"/>
      <c r="C904" s="3379" t="s">
        <v>805</v>
      </c>
      <c r="D904" s="3380" t="s">
        <v>862</v>
      </c>
      <c r="E904" s="3381">
        <f t="shared" si="105"/>
        <v>1567</v>
      </c>
      <c r="F904" s="523">
        <f t="shared" si="106"/>
        <v>1567</v>
      </c>
      <c r="G904" s="3382"/>
      <c r="H904" s="3382"/>
      <c r="I904" s="3382"/>
      <c r="J904" s="3382"/>
      <c r="K904" s="3382"/>
      <c r="L904" s="3382"/>
      <c r="M904" s="639"/>
      <c r="N904" s="3383"/>
      <c r="O904" s="3383"/>
      <c r="P904" s="3383"/>
      <c r="Q904" s="3292"/>
      <c r="R904" s="3383"/>
      <c r="S904" s="3383"/>
      <c r="T904" s="3383"/>
      <c r="U904" s="3383"/>
      <c r="V904" s="3383"/>
      <c r="W904" s="3383"/>
      <c r="X904" s="3383"/>
      <c r="Y904" s="3383"/>
      <c r="Z904" s="3383"/>
      <c r="AA904" s="3383"/>
      <c r="AB904" s="3383">
        <v>1567</v>
      </c>
    </row>
    <row r="905" spans="1:28" ht="30" customHeight="1">
      <c r="A905" s="552"/>
      <c r="B905" s="552"/>
      <c r="C905" s="3384" t="s">
        <v>707</v>
      </c>
      <c r="D905" s="3385" t="s">
        <v>617</v>
      </c>
      <c r="E905" s="3381">
        <f t="shared" si="105"/>
        <v>91800</v>
      </c>
      <c r="F905" s="523">
        <f t="shared" si="106"/>
        <v>91800</v>
      </c>
      <c r="G905" s="3382"/>
      <c r="H905" s="3382"/>
      <c r="I905" s="3382"/>
      <c r="J905" s="3382"/>
      <c r="K905" s="3382"/>
      <c r="L905" s="3382"/>
      <c r="M905" s="3386"/>
      <c r="N905" s="3383"/>
      <c r="O905" s="3383"/>
      <c r="P905" s="3383"/>
      <c r="Q905" s="3387"/>
      <c r="R905" s="3383"/>
      <c r="S905" s="3383"/>
      <c r="T905" s="3383"/>
      <c r="U905" s="3383"/>
      <c r="V905" s="3383"/>
      <c r="W905" s="3383"/>
      <c r="X905" s="3383"/>
      <c r="Y905" s="3383"/>
      <c r="Z905" s="3383"/>
      <c r="AA905" s="3383"/>
      <c r="AB905" s="3383">
        <v>91800</v>
      </c>
    </row>
    <row r="906" spans="1:28" ht="29.25" customHeight="1">
      <c r="A906" s="552"/>
      <c r="B906" s="552"/>
      <c r="C906" s="3388" t="s">
        <v>807</v>
      </c>
      <c r="D906" s="3389" t="s">
        <v>617</v>
      </c>
      <c r="E906" s="3390">
        <f t="shared" si="105"/>
        <v>16200</v>
      </c>
      <c r="F906" s="523">
        <f t="shared" si="106"/>
        <v>16200</v>
      </c>
      <c r="G906" s="3391"/>
      <c r="H906" s="3391"/>
      <c r="I906" s="3391"/>
      <c r="J906" s="3391"/>
      <c r="K906" s="3391"/>
      <c r="L906" s="3391"/>
      <c r="M906" s="3386"/>
      <c r="N906" s="3392"/>
      <c r="O906" s="3392"/>
      <c r="P906" s="3392"/>
      <c r="Q906" s="3387"/>
      <c r="R906" s="3392"/>
      <c r="S906" s="3392"/>
      <c r="T906" s="3392"/>
      <c r="U906" s="3392"/>
      <c r="V906" s="3392"/>
      <c r="W906" s="3392"/>
      <c r="X906" s="3392"/>
      <c r="Y906" s="3392"/>
      <c r="Z906" s="3392"/>
      <c r="AA906" s="3392"/>
      <c r="AB906" s="3392">
        <v>16200</v>
      </c>
    </row>
    <row r="907" spans="1:28" ht="15" customHeight="1">
      <c r="A907" s="552"/>
      <c r="B907" s="552"/>
      <c r="C907" s="3393" t="s">
        <v>708</v>
      </c>
      <c r="D907" s="3394" t="s">
        <v>619</v>
      </c>
      <c r="E907" s="3395">
        <f t="shared" si="105"/>
        <v>63675</v>
      </c>
      <c r="F907" s="523">
        <f t="shared" si="106"/>
        <v>63675</v>
      </c>
      <c r="G907" s="3396"/>
      <c r="H907" s="3396"/>
      <c r="I907" s="3396"/>
      <c r="J907" s="3396"/>
      <c r="K907" s="3396"/>
      <c r="L907" s="3396"/>
      <c r="M907" s="639"/>
      <c r="N907" s="3397"/>
      <c r="O907" s="3397"/>
      <c r="P907" s="3397"/>
      <c r="Q907" s="3292"/>
      <c r="R907" s="3397"/>
      <c r="S907" s="3397"/>
      <c r="T907" s="3397"/>
      <c r="U907" s="3397"/>
      <c r="V907" s="3397"/>
      <c r="W907" s="3397"/>
      <c r="X907" s="3397"/>
      <c r="Y907" s="3397"/>
      <c r="Z907" s="3397"/>
      <c r="AA907" s="3397"/>
      <c r="AB907" s="3397">
        <v>63675</v>
      </c>
    </row>
    <row r="908" spans="1:28" ht="17.100000000000001" customHeight="1">
      <c r="A908" s="571"/>
      <c r="B908" s="571"/>
      <c r="C908" s="2396" t="s">
        <v>669</v>
      </c>
      <c r="D908" s="2367" t="s">
        <v>619</v>
      </c>
      <c r="E908" s="3395">
        <f t="shared" si="105"/>
        <v>7425</v>
      </c>
      <c r="F908" s="523">
        <f t="shared" si="106"/>
        <v>7425</v>
      </c>
      <c r="G908" s="3396"/>
      <c r="H908" s="3396"/>
      <c r="I908" s="3396"/>
      <c r="J908" s="3396"/>
      <c r="K908" s="3396"/>
      <c r="L908" s="3396"/>
      <c r="M908" s="639"/>
      <c r="N908" s="3397"/>
      <c r="O908" s="3397"/>
      <c r="P908" s="3397"/>
      <c r="Q908" s="3292"/>
      <c r="R908" s="3397"/>
      <c r="S908" s="3397"/>
      <c r="T908" s="3397"/>
      <c r="U908" s="3397"/>
      <c r="V908" s="3397"/>
      <c r="W908" s="3397"/>
      <c r="X908" s="3397"/>
      <c r="Y908" s="3397"/>
      <c r="Z908" s="3397"/>
      <c r="AA908" s="3397"/>
      <c r="AB908" s="3397">
        <v>7425</v>
      </c>
    </row>
    <row r="909" spans="1:28" ht="21" customHeight="1">
      <c r="A909" s="552"/>
      <c r="B909" s="552"/>
      <c r="C909" s="3398" t="s">
        <v>714</v>
      </c>
      <c r="D909" s="3399" t="s">
        <v>596</v>
      </c>
      <c r="E909" s="3400">
        <f t="shared" si="105"/>
        <v>55351</v>
      </c>
      <c r="F909" s="523">
        <f t="shared" si="106"/>
        <v>55351</v>
      </c>
      <c r="G909" s="3401"/>
      <c r="H909" s="3401"/>
      <c r="I909" s="3401"/>
      <c r="J909" s="3401"/>
      <c r="K909" s="3401"/>
      <c r="L909" s="3401"/>
      <c r="M909" s="639"/>
      <c r="N909" s="3402"/>
      <c r="O909" s="3402"/>
      <c r="P909" s="3402"/>
      <c r="Q909" s="3292"/>
      <c r="R909" s="3402"/>
      <c r="S909" s="3402"/>
      <c r="T909" s="3402"/>
      <c r="U909" s="3402"/>
      <c r="V909" s="3402"/>
      <c r="W909" s="3402"/>
      <c r="X909" s="3402"/>
      <c r="Y909" s="3402"/>
      <c r="Z909" s="3402"/>
      <c r="AA909" s="3402"/>
      <c r="AB909" s="3402">
        <v>55351</v>
      </c>
    </row>
    <row r="910" spans="1:28" ht="16.5" customHeight="1">
      <c r="A910" s="552"/>
      <c r="B910" s="552"/>
      <c r="C910" s="3403" t="s">
        <v>675</v>
      </c>
      <c r="D910" s="3404" t="s">
        <v>596</v>
      </c>
      <c r="E910" s="3400">
        <f t="shared" si="105"/>
        <v>9004</v>
      </c>
      <c r="F910" s="523">
        <f t="shared" si="106"/>
        <v>9004</v>
      </c>
      <c r="G910" s="3401"/>
      <c r="H910" s="3401"/>
      <c r="I910" s="3401"/>
      <c r="J910" s="3401"/>
      <c r="K910" s="3401"/>
      <c r="L910" s="3401"/>
      <c r="M910" s="3405"/>
      <c r="N910" s="3402"/>
      <c r="O910" s="3402"/>
      <c r="P910" s="3402"/>
      <c r="Q910" s="3406"/>
      <c r="R910" s="3402"/>
      <c r="S910" s="3402"/>
      <c r="T910" s="3402"/>
      <c r="U910" s="3402"/>
      <c r="V910" s="3402"/>
      <c r="W910" s="3402"/>
      <c r="X910" s="3402"/>
      <c r="Y910" s="3402"/>
      <c r="Z910" s="3402"/>
      <c r="AA910" s="3402"/>
      <c r="AB910" s="3402">
        <v>9004</v>
      </c>
    </row>
    <row r="911" spans="1:28" ht="16.5" customHeight="1">
      <c r="A911" s="571"/>
      <c r="B911" s="571"/>
      <c r="C911" s="1549" t="s">
        <v>863</v>
      </c>
      <c r="D911" s="2860" t="s">
        <v>845</v>
      </c>
      <c r="E911" s="3400">
        <f t="shared" si="105"/>
        <v>1337693</v>
      </c>
      <c r="F911" s="523">
        <f t="shared" si="106"/>
        <v>1337693</v>
      </c>
      <c r="G911" s="3401"/>
      <c r="H911" s="3401"/>
      <c r="I911" s="3401"/>
      <c r="J911" s="3401"/>
      <c r="K911" s="3401"/>
      <c r="L911" s="3401"/>
      <c r="M911" s="3405"/>
      <c r="N911" s="3402"/>
      <c r="O911" s="3402"/>
      <c r="P911" s="3402"/>
      <c r="Q911" s="3406"/>
      <c r="R911" s="3402"/>
      <c r="S911" s="3402"/>
      <c r="T911" s="3402"/>
      <c r="U911" s="3402"/>
      <c r="V911" s="3402"/>
      <c r="W911" s="3402"/>
      <c r="X911" s="3402"/>
      <c r="Y911" s="3402"/>
      <c r="Z911" s="3402"/>
      <c r="AA911" s="3402"/>
      <c r="AB911" s="3402">
        <v>1337693</v>
      </c>
    </row>
    <row r="912" spans="1:28" ht="16.5" customHeight="1">
      <c r="A912" s="552"/>
      <c r="B912" s="552"/>
      <c r="C912" s="3407" t="s">
        <v>864</v>
      </c>
      <c r="D912" s="3408" t="s">
        <v>845</v>
      </c>
      <c r="E912" s="3400">
        <f t="shared" si="105"/>
        <v>205565</v>
      </c>
      <c r="F912" s="523">
        <f t="shared" si="106"/>
        <v>205565</v>
      </c>
      <c r="G912" s="3401"/>
      <c r="H912" s="3401"/>
      <c r="I912" s="3401"/>
      <c r="J912" s="3401"/>
      <c r="K912" s="3401"/>
      <c r="L912" s="3401"/>
      <c r="M912" s="3405"/>
      <c r="N912" s="3402"/>
      <c r="O912" s="3402"/>
      <c r="P912" s="3402"/>
      <c r="Q912" s="3406"/>
      <c r="R912" s="3402"/>
      <c r="S912" s="3402"/>
      <c r="T912" s="3402"/>
      <c r="U912" s="3402"/>
      <c r="V912" s="3402"/>
      <c r="W912" s="3402"/>
      <c r="X912" s="3402"/>
      <c r="Y912" s="3402"/>
      <c r="Z912" s="3402"/>
      <c r="AA912" s="3402"/>
      <c r="AB912" s="3402">
        <v>205565</v>
      </c>
    </row>
    <row r="913" spans="1:28" ht="13.5" thickBot="1">
      <c r="A913" s="897"/>
      <c r="B913" s="897"/>
      <c r="C913" s="3409"/>
      <c r="D913" s="3410"/>
      <c r="E913" s="3283"/>
      <c r="F913" s="523">
        <f t="shared" si="106"/>
        <v>0</v>
      </c>
      <c r="G913" s="3401"/>
      <c r="H913" s="3401"/>
      <c r="I913" s="3401"/>
      <c r="J913" s="3401"/>
      <c r="K913" s="3401"/>
      <c r="L913" s="3401"/>
      <c r="M913" s="3405"/>
      <c r="N913" s="3402"/>
      <c r="O913" s="3402"/>
      <c r="P913" s="3402"/>
      <c r="Q913" s="3406"/>
      <c r="R913" s="3402"/>
      <c r="S913" s="3402"/>
      <c r="T913" s="3402"/>
      <c r="U913" s="3402"/>
      <c r="V913" s="3402"/>
      <c r="W913" s="3402"/>
      <c r="X913" s="3402"/>
      <c r="Y913" s="3402"/>
      <c r="Z913" s="3402"/>
      <c r="AA913" s="3402"/>
      <c r="AB913" s="3402"/>
    </row>
    <row r="914" spans="1:28" ht="17.100000000000001" customHeight="1">
      <c r="A914" s="552"/>
      <c r="B914" s="552"/>
      <c r="C914" s="6736" t="s">
        <v>639</v>
      </c>
      <c r="D914" s="6713"/>
      <c r="E914" s="3411">
        <f>SUM(E915)</f>
        <v>2573717</v>
      </c>
      <c r="F914" s="523">
        <f t="shared" si="106"/>
        <v>0</v>
      </c>
      <c r="G914" s="3401"/>
      <c r="H914" s="3401"/>
      <c r="I914" s="3401"/>
      <c r="J914" s="3401"/>
      <c r="K914" s="3401"/>
      <c r="L914" s="3401"/>
      <c r="M914" s="3405"/>
      <c r="N914" s="3402"/>
      <c r="O914" s="3402"/>
      <c r="P914" s="3402"/>
      <c r="Q914" s="3406"/>
      <c r="R914" s="3402"/>
      <c r="S914" s="3402"/>
      <c r="T914" s="3402"/>
      <c r="U914" s="3402"/>
      <c r="V914" s="3402"/>
      <c r="W914" s="3402"/>
      <c r="X914" s="3402"/>
      <c r="Y914" s="3402"/>
      <c r="Z914" s="3402"/>
      <c r="AA914" s="3402"/>
      <c r="AB914" s="3402"/>
    </row>
    <row r="915" spans="1:28" ht="17.100000000000001" customHeight="1">
      <c r="A915" s="552"/>
      <c r="B915" s="552"/>
      <c r="C915" s="6737" t="s">
        <v>640</v>
      </c>
      <c r="D915" s="6738"/>
      <c r="E915" s="685">
        <f>SUM(E916:E917)</f>
        <v>2573717</v>
      </c>
      <c r="F915" s="523">
        <f t="shared" si="106"/>
        <v>0</v>
      </c>
      <c r="G915" s="3401"/>
      <c r="H915" s="3401"/>
      <c r="I915" s="3401"/>
      <c r="J915" s="3401"/>
      <c r="K915" s="3401"/>
      <c r="L915" s="3401"/>
      <c r="M915" s="3405"/>
      <c r="N915" s="3402"/>
      <c r="O915" s="3402"/>
      <c r="P915" s="3402"/>
      <c r="Q915" s="3406"/>
      <c r="R915" s="3402"/>
      <c r="S915" s="3402"/>
      <c r="T915" s="3402"/>
      <c r="U915" s="3402"/>
      <c r="V915" s="3402"/>
      <c r="W915" s="3402"/>
      <c r="X915" s="3402"/>
      <c r="Y915" s="3402"/>
      <c r="Z915" s="3402"/>
      <c r="AA915" s="3402"/>
      <c r="AB915" s="3402"/>
    </row>
    <row r="916" spans="1:28" ht="17.100000000000001" customHeight="1">
      <c r="A916" s="552"/>
      <c r="B916" s="552"/>
      <c r="C916" s="3412" t="s">
        <v>641</v>
      </c>
      <c r="D916" s="3413" t="s">
        <v>642</v>
      </c>
      <c r="E916" s="3395">
        <f>F916</f>
        <v>500000</v>
      </c>
      <c r="F916" s="523">
        <f t="shared" si="106"/>
        <v>500000</v>
      </c>
      <c r="G916" s="3401"/>
      <c r="H916" s="3401"/>
      <c r="I916" s="3401"/>
      <c r="J916" s="3401"/>
      <c r="K916" s="3401"/>
      <c r="L916" s="3401"/>
      <c r="M916" s="3414"/>
      <c r="N916" s="3402"/>
      <c r="O916" s="3402"/>
      <c r="P916" s="3402"/>
      <c r="Q916" s="3415"/>
      <c r="R916" s="3402"/>
      <c r="S916" s="3402"/>
      <c r="T916" s="3402"/>
      <c r="U916" s="3402"/>
      <c r="V916" s="3402"/>
      <c r="W916" s="3402"/>
      <c r="X916" s="3402"/>
      <c r="Y916" s="3402"/>
      <c r="Z916" s="3402"/>
      <c r="AA916" s="3402"/>
      <c r="AB916" s="3402">
        <v>500000</v>
      </c>
    </row>
    <row r="917" spans="1:28" ht="17.100000000000001" customHeight="1" thickBot="1">
      <c r="A917" s="552"/>
      <c r="B917" s="552"/>
      <c r="C917" s="3416" t="s">
        <v>643</v>
      </c>
      <c r="D917" s="3413" t="s">
        <v>644</v>
      </c>
      <c r="E917" s="3395">
        <f t="shared" ref="E917" si="107">F917</f>
        <v>2073717</v>
      </c>
      <c r="F917" s="523">
        <f t="shared" si="106"/>
        <v>2073717</v>
      </c>
      <c r="G917" s="3401"/>
      <c r="H917" s="3401"/>
      <c r="I917" s="3401"/>
      <c r="J917" s="3401"/>
      <c r="K917" s="3401"/>
      <c r="L917" s="3401"/>
      <c r="M917" s="3405"/>
      <c r="N917" s="3402"/>
      <c r="O917" s="3402"/>
      <c r="P917" s="3402"/>
      <c r="Q917" s="3406"/>
      <c r="R917" s="3402"/>
      <c r="S917" s="3402"/>
      <c r="T917" s="3402"/>
      <c r="U917" s="3402"/>
      <c r="V917" s="3402"/>
      <c r="W917" s="3402"/>
      <c r="X917" s="3402"/>
      <c r="Y917" s="3402"/>
      <c r="Z917" s="3402"/>
      <c r="AA917" s="3402"/>
      <c r="AB917" s="3402">
        <v>2073717</v>
      </c>
    </row>
    <row r="918" spans="1:28" ht="17.100000000000001" customHeight="1" thickBot="1">
      <c r="A918" s="552"/>
      <c r="B918" s="803" t="s">
        <v>865</v>
      </c>
      <c r="C918" s="804"/>
      <c r="D918" s="805" t="s">
        <v>114</v>
      </c>
      <c r="E918" s="806">
        <f>SUM(E919,E949)</f>
        <v>15165428</v>
      </c>
      <c r="F918" s="523">
        <f t="shared" si="106"/>
        <v>0</v>
      </c>
      <c r="G918" s="3185"/>
      <c r="H918" s="3185"/>
      <c r="I918" s="3185"/>
      <c r="J918" s="3185"/>
      <c r="K918" s="3185"/>
      <c r="L918" s="3185"/>
      <c r="M918" s="3405"/>
      <c r="N918" s="3186"/>
      <c r="O918" s="3186"/>
      <c r="P918" s="3186"/>
      <c r="Q918" s="3406"/>
      <c r="R918" s="3186"/>
      <c r="S918" s="3186"/>
      <c r="T918" s="3186"/>
      <c r="U918" s="3186"/>
      <c r="V918" s="3186"/>
      <c r="W918" s="3186"/>
      <c r="X918" s="3186"/>
      <c r="Y918" s="3186"/>
      <c r="Z918" s="3186"/>
      <c r="AA918" s="3186"/>
      <c r="AB918" s="3186"/>
    </row>
    <row r="919" spans="1:28" ht="17.100000000000001" customHeight="1">
      <c r="A919" s="552"/>
      <c r="B919" s="571"/>
      <c r="C919" s="6619" t="s">
        <v>582</v>
      </c>
      <c r="D919" s="6619"/>
      <c r="E919" s="677">
        <f>SUM(E920,E946,)</f>
        <v>14561809</v>
      </c>
      <c r="F919" s="523">
        <f t="shared" si="106"/>
        <v>0</v>
      </c>
      <c r="G919" s="3185"/>
      <c r="H919" s="3185"/>
      <c r="I919" s="3185"/>
      <c r="J919" s="3185"/>
      <c r="K919" s="3185"/>
      <c r="L919" s="3185"/>
      <c r="M919" s="3405"/>
      <c r="N919" s="3186"/>
      <c r="O919" s="3186"/>
      <c r="P919" s="3186"/>
      <c r="Q919" s="3406"/>
      <c r="R919" s="3186"/>
      <c r="S919" s="3186"/>
      <c r="T919" s="3186"/>
      <c r="U919" s="3186"/>
      <c r="V919" s="3186"/>
      <c r="W919" s="3186"/>
      <c r="X919" s="3186"/>
      <c r="Y919" s="3186"/>
      <c r="Z919" s="3186"/>
      <c r="AA919" s="3186"/>
      <c r="AB919" s="3186"/>
    </row>
    <row r="920" spans="1:28" ht="17.100000000000001" customHeight="1">
      <c r="A920" s="552"/>
      <c r="B920" s="571"/>
      <c r="C920" s="6727" t="s">
        <v>583</v>
      </c>
      <c r="D920" s="6727"/>
      <c r="E920" s="3395">
        <f>SUM(E921,E929)</f>
        <v>14544479</v>
      </c>
      <c r="F920" s="523">
        <f t="shared" si="106"/>
        <v>0</v>
      </c>
      <c r="G920" s="3401"/>
      <c r="H920" s="3401"/>
      <c r="I920" s="3401"/>
      <c r="J920" s="3401"/>
      <c r="K920" s="3401"/>
      <c r="L920" s="3401"/>
      <c r="M920" s="3405"/>
      <c r="N920" s="3402"/>
      <c r="O920" s="3402"/>
      <c r="P920" s="3402"/>
      <c r="Q920" s="3406"/>
      <c r="R920" s="3402"/>
      <c r="S920" s="3402"/>
      <c r="T920" s="3402"/>
      <c r="U920" s="3402"/>
      <c r="V920" s="3402"/>
      <c r="W920" s="3402"/>
      <c r="X920" s="3402"/>
      <c r="Y920" s="3402"/>
      <c r="Z920" s="3402"/>
      <c r="AA920" s="3402"/>
      <c r="AB920" s="3402"/>
    </row>
    <row r="921" spans="1:28" ht="17.100000000000001" customHeight="1">
      <c r="A921" s="552"/>
      <c r="B921" s="571"/>
      <c r="C921" s="6728" t="s">
        <v>584</v>
      </c>
      <c r="D921" s="6728"/>
      <c r="E921" s="3417">
        <f>SUM(E922:E927)</f>
        <v>10433846</v>
      </c>
      <c r="F921" s="523">
        <f t="shared" si="106"/>
        <v>0</v>
      </c>
      <c r="G921" s="3418"/>
      <c r="H921" s="3418"/>
      <c r="I921" s="3418"/>
      <c r="J921" s="3418"/>
      <c r="K921" s="3418"/>
      <c r="L921" s="3418"/>
      <c r="M921" s="639"/>
      <c r="N921" s="3419"/>
      <c r="O921" s="3419"/>
      <c r="P921" s="3419"/>
      <c r="Q921" s="3292"/>
      <c r="R921" s="3419"/>
      <c r="S921" s="3419"/>
      <c r="T921" s="3419"/>
      <c r="U921" s="3419"/>
      <c r="V921" s="3419"/>
      <c r="W921" s="3419"/>
      <c r="X921" s="3419"/>
      <c r="Y921" s="3419"/>
      <c r="Z921" s="3419"/>
      <c r="AA921" s="3419"/>
      <c r="AB921" s="3419"/>
    </row>
    <row r="922" spans="1:28" ht="17.100000000000001" customHeight="1">
      <c r="A922" s="552"/>
      <c r="B922" s="571"/>
      <c r="C922" s="3420" t="s">
        <v>589</v>
      </c>
      <c r="D922" s="3421" t="s">
        <v>590</v>
      </c>
      <c r="E922" s="3422">
        <f>F922</f>
        <v>1470750</v>
      </c>
      <c r="F922" s="523">
        <f t="shared" si="106"/>
        <v>1470750</v>
      </c>
      <c r="G922" s="3423"/>
      <c r="H922" s="3423"/>
      <c r="I922" s="3423"/>
      <c r="J922" s="3423"/>
      <c r="K922" s="3423"/>
      <c r="L922" s="3423"/>
      <c r="M922" s="639"/>
      <c r="N922" s="3424"/>
      <c r="O922" s="3424"/>
      <c r="P922" s="3424"/>
      <c r="Q922" s="3292"/>
      <c r="R922" s="3424"/>
      <c r="S922" s="3424"/>
      <c r="T922" s="3424"/>
      <c r="U922" s="3424"/>
      <c r="V922" s="3424"/>
      <c r="W922" s="3424"/>
      <c r="X922" s="3424"/>
      <c r="Y922" s="3424"/>
      <c r="Z922" s="3424"/>
      <c r="AA922" s="3424"/>
      <c r="AB922" s="3424">
        <v>1470750</v>
      </c>
    </row>
    <row r="923" spans="1:28" ht="16.5" customHeight="1">
      <c r="A923" s="552"/>
      <c r="B923" s="571"/>
      <c r="C923" s="3425" t="s">
        <v>591</v>
      </c>
      <c r="D923" s="3426" t="s">
        <v>592</v>
      </c>
      <c r="E923" s="3422">
        <f t="shared" ref="E923:E927" si="108">F923</f>
        <v>209618</v>
      </c>
      <c r="F923" s="523">
        <f t="shared" si="106"/>
        <v>209618</v>
      </c>
      <c r="G923" s="3423"/>
      <c r="H923" s="3423"/>
      <c r="I923" s="3423"/>
      <c r="J923" s="3423"/>
      <c r="K923" s="3423"/>
      <c r="L923" s="3423"/>
      <c r="M923" s="639"/>
      <c r="N923" s="3424"/>
      <c r="O923" s="3424"/>
      <c r="P923" s="3424"/>
      <c r="Q923" s="3292"/>
      <c r="R923" s="3424"/>
      <c r="S923" s="3424"/>
      <c r="T923" s="3424"/>
      <c r="U923" s="3424"/>
      <c r="V923" s="3424"/>
      <c r="W923" s="3424"/>
      <c r="X923" s="3424"/>
      <c r="Y923" s="3424"/>
      <c r="Z923" s="3424"/>
      <c r="AA923" s="3424"/>
      <c r="AB923" s="3424">
        <v>209618</v>
      </c>
    </row>
    <row r="924" spans="1:28" ht="17.100000000000001" customHeight="1">
      <c r="A924" s="552"/>
      <c r="B924" s="571"/>
      <c r="C924" s="3425" t="s">
        <v>593</v>
      </c>
      <c r="D924" s="3426" t="s">
        <v>594</v>
      </c>
      <c r="E924" s="3422">
        <f t="shared" si="108"/>
        <v>25600</v>
      </c>
      <c r="F924" s="523">
        <f t="shared" si="106"/>
        <v>25600</v>
      </c>
      <c r="G924" s="3423"/>
      <c r="H924" s="3423"/>
      <c r="I924" s="3423"/>
      <c r="J924" s="3423"/>
      <c r="K924" s="3423"/>
      <c r="L924" s="3423"/>
      <c r="M924" s="639"/>
      <c r="N924" s="3424"/>
      <c r="O924" s="3424"/>
      <c r="P924" s="3424"/>
      <c r="Q924" s="3292"/>
      <c r="R924" s="3424"/>
      <c r="S924" s="3424"/>
      <c r="T924" s="3424"/>
      <c r="U924" s="3424"/>
      <c r="V924" s="3424"/>
      <c r="W924" s="3424"/>
      <c r="X924" s="3424"/>
      <c r="Y924" s="3424"/>
      <c r="Z924" s="3424"/>
      <c r="AA924" s="3424"/>
      <c r="AB924" s="3424">
        <v>25600</v>
      </c>
    </row>
    <row r="925" spans="1:28" ht="17.100000000000001" customHeight="1">
      <c r="A925" s="552"/>
      <c r="B925" s="571"/>
      <c r="C925" s="3425" t="s">
        <v>595</v>
      </c>
      <c r="D925" s="3215" t="s">
        <v>596</v>
      </c>
      <c r="E925" s="3422">
        <f t="shared" si="108"/>
        <v>44719</v>
      </c>
      <c r="F925" s="523">
        <f t="shared" si="106"/>
        <v>44719</v>
      </c>
      <c r="G925" s="3423"/>
      <c r="H925" s="3423"/>
      <c r="I925" s="3423"/>
      <c r="J925" s="3423"/>
      <c r="K925" s="3423"/>
      <c r="L925" s="3423"/>
      <c r="M925" s="639"/>
      <c r="N925" s="3424"/>
      <c r="O925" s="3424"/>
      <c r="P925" s="3424"/>
      <c r="Q925" s="3292"/>
      <c r="R925" s="3424"/>
      <c r="S925" s="3424"/>
      <c r="T925" s="3424"/>
      <c r="U925" s="3424"/>
      <c r="V925" s="3424"/>
      <c r="W925" s="3424"/>
      <c r="X925" s="3424"/>
      <c r="Y925" s="3424"/>
      <c r="Z925" s="3424"/>
      <c r="AA925" s="3424"/>
      <c r="AB925" s="3424">
        <v>44719</v>
      </c>
    </row>
    <row r="926" spans="1:28" ht="17.100000000000001" customHeight="1">
      <c r="A926" s="552"/>
      <c r="B926" s="571"/>
      <c r="C926" s="3427" t="s">
        <v>844</v>
      </c>
      <c r="D926" s="3428" t="s">
        <v>845</v>
      </c>
      <c r="E926" s="3429">
        <f t="shared" si="108"/>
        <v>8012885</v>
      </c>
      <c r="F926" s="523">
        <f t="shared" si="106"/>
        <v>8012885</v>
      </c>
      <c r="G926" s="3430"/>
      <c r="H926" s="3430"/>
      <c r="I926" s="3430"/>
      <c r="J926" s="3430"/>
      <c r="K926" s="3430"/>
      <c r="L926" s="3430"/>
      <c r="M926" s="639"/>
      <c r="N926" s="3431"/>
      <c r="O926" s="3431"/>
      <c r="P926" s="3431"/>
      <c r="Q926" s="3292"/>
      <c r="R926" s="3431"/>
      <c r="S926" s="3431"/>
      <c r="T926" s="3431"/>
      <c r="U926" s="3431"/>
      <c r="V926" s="3431"/>
      <c r="W926" s="3431"/>
      <c r="X926" s="3431"/>
      <c r="Y926" s="3431"/>
      <c r="Z926" s="3431"/>
      <c r="AA926" s="3431"/>
      <c r="AB926" s="3431">
        <v>8012885</v>
      </c>
    </row>
    <row r="927" spans="1:28" ht="17.100000000000001" customHeight="1">
      <c r="A927" s="552"/>
      <c r="B927" s="571"/>
      <c r="C927" s="3432" t="s">
        <v>846</v>
      </c>
      <c r="D927" s="3433" t="s">
        <v>847</v>
      </c>
      <c r="E927" s="3434">
        <f t="shared" si="108"/>
        <v>670274</v>
      </c>
      <c r="F927" s="523">
        <f t="shared" si="106"/>
        <v>670274</v>
      </c>
      <c r="G927" s="3435"/>
      <c r="H927" s="3435"/>
      <c r="I927" s="3435"/>
      <c r="J927" s="3435"/>
      <c r="K927" s="3435"/>
      <c r="L927" s="3435"/>
      <c r="M927" s="639"/>
      <c r="N927" s="3436"/>
      <c r="O927" s="3436"/>
      <c r="P927" s="3436"/>
      <c r="Q927" s="3292"/>
      <c r="R927" s="3436"/>
      <c r="S927" s="3436"/>
      <c r="T927" s="3436"/>
      <c r="U927" s="3436"/>
      <c r="V927" s="3436"/>
      <c r="W927" s="3436"/>
      <c r="X927" s="3436"/>
      <c r="Y927" s="3436"/>
      <c r="Z927" s="3436"/>
      <c r="AA927" s="3436"/>
      <c r="AB927" s="3436">
        <v>670274</v>
      </c>
    </row>
    <row r="928" spans="1:28" ht="17.100000000000001" customHeight="1">
      <c r="A928" s="552"/>
      <c r="B928" s="571"/>
      <c r="C928" s="3437"/>
      <c r="D928" s="3437"/>
      <c r="E928" s="3438"/>
      <c r="F928" s="523">
        <f t="shared" si="106"/>
        <v>0</v>
      </c>
      <c r="G928" s="3439"/>
      <c r="H928" s="3439"/>
      <c r="I928" s="3439"/>
      <c r="J928" s="3439"/>
      <c r="K928" s="3439"/>
      <c r="L928" s="3439"/>
      <c r="M928" s="639"/>
      <c r="N928" s="3440"/>
      <c r="O928" s="3440"/>
      <c r="P928" s="3440"/>
      <c r="Q928" s="3292"/>
      <c r="R928" s="3440"/>
      <c r="S928" s="3440"/>
      <c r="T928" s="3440"/>
      <c r="U928" s="3440"/>
      <c r="V928" s="3440"/>
      <c r="W928" s="3440"/>
      <c r="X928" s="3440"/>
      <c r="Y928" s="3440"/>
      <c r="Z928" s="3440"/>
      <c r="AA928" s="3440"/>
      <c r="AB928" s="3440"/>
    </row>
    <row r="929" spans="1:38" ht="17.100000000000001" customHeight="1">
      <c r="A929" s="552"/>
      <c r="B929" s="571"/>
      <c r="C929" s="6729" t="s">
        <v>597</v>
      </c>
      <c r="D929" s="6729"/>
      <c r="E929" s="3441">
        <f>SUM(E930:E944)</f>
        <v>4110633</v>
      </c>
      <c r="F929" s="523">
        <f t="shared" si="106"/>
        <v>0</v>
      </c>
      <c r="G929" s="3439"/>
      <c r="H929" s="3439"/>
      <c r="I929" s="3439"/>
      <c r="J929" s="3439"/>
      <c r="K929" s="3439"/>
      <c r="L929" s="3439"/>
      <c r="M929" s="639"/>
      <c r="N929" s="3440"/>
      <c r="O929" s="3440"/>
      <c r="P929" s="3440"/>
      <c r="Q929" s="3292"/>
      <c r="R929" s="3440"/>
      <c r="S929" s="3440"/>
      <c r="T929" s="3440"/>
      <c r="U929" s="3440"/>
      <c r="V929" s="3440"/>
      <c r="W929" s="3440"/>
      <c r="X929" s="3440"/>
      <c r="Y929" s="3440"/>
      <c r="Z929" s="3440"/>
      <c r="AA929" s="3440"/>
      <c r="AB929" s="3440"/>
    </row>
    <row r="930" spans="1:38" ht="17.100000000000001" customHeight="1">
      <c r="A930" s="552"/>
      <c r="B930" s="571"/>
      <c r="C930" s="3442" t="s">
        <v>600</v>
      </c>
      <c r="D930" s="3443" t="s">
        <v>601</v>
      </c>
      <c r="E930" s="3444">
        <f>F930</f>
        <v>621218</v>
      </c>
      <c r="F930" s="523">
        <f t="shared" si="106"/>
        <v>621218</v>
      </c>
      <c r="G930" s="3445"/>
      <c r="H930" s="3445"/>
      <c r="I930" s="3445"/>
      <c r="J930" s="3445"/>
      <c r="K930" s="3445"/>
      <c r="L930" s="3445"/>
      <c r="M930" s="639"/>
      <c r="N930" s="3446"/>
      <c r="O930" s="3446"/>
      <c r="P930" s="3446"/>
      <c r="Q930" s="3292"/>
      <c r="R930" s="3446"/>
      <c r="S930" s="3446"/>
      <c r="T930" s="3446"/>
      <c r="U930" s="3446"/>
      <c r="V930" s="3446"/>
      <c r="W930" s="3446"/>
      <c r="X930" s="3446"/>
      <c r="Y930" s="3446"/>
      <c r="Z930" s="3446"/>
      <c r="AA930" s="3446"/>
      <c r="AB930" s="3446">
        <v>621218</v>
      </c>
    </row>
    <row r="931" spans="1:38" ht="17.100000000000001" customHeight="1">
      <c r="A931" s="552"/>
      <c r="B931" s="571"/>
      <c r="C931" s="3447" t="s">
        <v>602</v>
      </c>
      <c r="D931" s="3448" t="s">
        <v>603</v>
      </c>
      <c r="E931" s="3449">
        <f>F931</f>
        <v>6000</v>
      </c>
      <c r="F931" s="523">
        <f t="shared" si="106"/>
        <v>6000</v>
      </c>
      <c r="G931" s="3450"/>
      <c r="H931" s="3450"/>
      <c r="I931" s="3450"/>
      <c r="J931" s="3450"/>
      <c r="K931" s="3450"/>
      <c r="L931" s="3450"/>
      <c r="M931" s="639"/>
      <c r="N931" s="3451"/>
      <c r="O931" s="3451"/>
      <c r="P931" s="3451"/>
      <c r="Q931" s="3292"/>
      <c r="R931" s="3451"/>
      <c r="S931" s="3451"/>
      <c r="T931" s="3451"/>
      <c r="U931" s="3451"/>
      <c r="V931" s="3451"/>
      <c r="W931" s="3451"/>
      <c r="X931" s="3451"/>
      <c r="Y931" s="3451"/>
      <c r="Z931" s="3451"/>
      <c r="AA931" s="3451"/>
      <c r="AB931" s="3451">
        <v>6000</v>
      </c>
    </row>
    <row r="932" spans="1:38" ht="17.100000000000001" customHeight="1">
      <c r="A932" s="552"/>
      <c r="B932" s="571"/>
      <c r="C932" s="3452" t="s">
        <v>848</v>
      </c>
      <c r="D932" s="3453" t="s">
        <v>849</v>
      </c>
      <c r="E932" s="3454">
        <f t="shared" ref="E932:E944" si="109">F932</f>
        <v>227000</v>
      </c>
      <c r="F932" s="523">
        <f t="shared" si="106"/>
        <v>227000</v>
      </c>
      <c r="G932" s="3455"/>
      <c r="H932" s="3455"/>
      <c r="I932" s="3455"/>
      <c r="J932" s="3455"/>
      <c r="K932" s="3455"/>
      <c r="L932" s="3455"/>
      <c r="M932" s="639"/>
      <c r="N932" s="3456"/>
      <c r="O932" s="3456"/>
      <c r="P932" s="3456"/>
      <c r="Q932" s="3292"/>
      <c r="R932" s="3456"/>
      <c r="S932" s="3456"/>
      <c r="T932" s="3456"/>
      <c r="U932" s="3456"/>
      <c r="V932" s="3456"/>
      <c r="W932" s="3456"/>
      <c r="X932" s="3456"/>
      <c r="Y932" s="3456"/>
      <c r="Z932" s="3456"/>
      <c r="AA932" s="3456"/>
      <c r="AB932" s="3456">
        <v>227000</v>
      </c>
    </row>
    <row r="933" spans="1:38" ht="17.100000000000001" customHeight="1">
      <c r="A933" s="571"/>
      <c r="B933" s="571"/>
      <c r="C933" s="3457" t="s">
        <v>604</v>
      </c>
      <c r="D933" s="3458" t="s">
        <v>605</v>
      </c>
      <c r="E933" s="3459">
        <f t="shared" si="109"/>
        <v>774874</v>
      </c>
      <c r="F933" s="523">
        <f t="shared" si="106"/>
        <v>774874</v>
      </c>
      <c r="G933" s="3460"/>
      <c r="H933" s="3460"/>
      <c r="I933" s="3460"/>
      <c r="J933" s="3460"/>
      <c r="K933" s="3460"/>
      <c r="L933" s="3460"/>
      <c r="M933" s="639"/>
      <c r="N933" s="3461"/>
      <c r="O933" s="3461"/>
      <c r="P933" s="3461"/>
      <c r="Q933" s="3292"/>
      <c r="R933" s="3461"/>
      <c r="S933" s="3461"/>
      <c r="T933" s="3461"/>
      <c r="U933" s="3461"/>
      <c r="V933" s="3461"/>
      <c r="W933" s="3461"/>
      <c r="X933" s="3461"/>
      <c r="Y933" s="3461"/>
      <c r="Z933" s="3461"/>
      <c r="AA933" s="3461"/>
      <c r="AB933" s="3461">
        <v>774874</v>
      </c>
    </row>
    <row r="934" spans="1:38" ht="17.100000000000001" customHeight="1">
      <c r="A934" s="552"/>
      <c r="B934" s="571"/>
      <c r="C934" s="1505" t="s">
        <v>606</v>
      </c>
      <c r="D934" s="2860" t="s">
        <v>607</v>
      </c>
      <c r="E934" s="3459">
        <f t="shared" si="109"/>
        <v>467100</v>
      </c>
      <c r="F934" s="523">
        <f t="shared" si="106"/>
        <v>467100</v>
      </c>
      <c r="G934" s="3460"/>
      <c r="H934" s="3460"/>
      <c r="I934" s="3460"/>
      <c r="J934" s="3460"/>
      <c r="K934" s="3460"/>
      <c r="L934" s="3460"/>
      <c r="M934" s="639"/>
      <c r="N934" s="3461"/>
      <c r="O934" s="3461"/>
      <c r="P934" s="3461"/>
      <c r="Q934" s="3292"/>
      <c r="R934" s="3461"/>
      <c r="S934" s="3461"/>
      <c r="T934" s="3461"/>
      <c r="U934" s="3461"/>
      <c r="V934" s="3461"/>
      <c r="W934" s="3461"/>
      <c r="X934" s="3461"/>
      <c r="Y934" s="3461"/>
      <c r="Z934" s="3461"/>
      <c r="AA934" s="3461"/>
      <c r="AB934" s="3461">
        <v>467100</v>
      </c>
    </row>
    <row r="935" spans="1:38" ht="17.100000000000001" customHeight="1">
      <c r="A935" s="552"/>
      <c r="B935" s="571"/>
      <c r="C935" s="3462" t="s">
        <v>608</v>
      </c>
      <c r="D935" s="3463" t="s">
        <v>609</v>
      </c>
      <c r="E935" s="3464">
        <f t="shared" si="109"/>
        <v>8500</v>
      </c>
      <c r="F935" s="523">
        <f t="shared" si="106"/>
        <v>8500</v>
      </c>
      <c r="G935" s="3465"/>
      <c r="H935" s="3465"/>
      <c r="I935" s="3465"/>
      <c r="J935" s="3465"/>
      <c r="K935" s="3465"/>
      <c r="L935" s="3465"/>
      <c r="M935" s="639"/>
      <c r="N935" s="3466"/>
      <c r="O935" s="3466"/>
      <c r="P935" s="3466"/>
      <c r="Q935" s="3292"/>
      <c r="R935" s="3466"/>
      <c r="S935" s="3466"/>
      <c r="T935" s="3466"/>
      <c r="U935" s="3466"/>
      <c r="V935" s="3466"/>
      <c r="W935" s="3466"/>
      <c r="X935" s="3466"/>
      <c r="Y935" s="3466"/>
      <c r="Z935" s="3466"/>
      <c r="AA935" s="3466"/>
      <c r="AB935" s="3466">
        <v>8500</v>
      </c>
    </row>
    <row r="936" spans="1:38" ht="18.75" customHeight="1">
      <c r="A936" s="571"/>
      <c r="B936" s="571"/>
      <c r="C936" s="3467" t="s">
        <v>610</v>
      </c>
      <c r="D936" s="3468" t="s">
        <v>611</v>
      </c>
      <c r="E936" s="3469">
        <f t="shared" si="109"/>
        <v>907898</v>
      </c>
      <c r="F936" s="523">
        <f t="shared" si="106"/>
        <v>907898</v>
      </c>
      <c r="G936" s="3470"/>
      <c r="H936" s="3470"/>
      <c r="I936" s="3470"/>
      <c r="J936" s="3470"/>
      <c r="K936" s="3470"/>
      <c r="L936" s="3470"/>
      <c r="M936" s="639"/>
      <c r="N936" s="3471"/>
      <c r="O936" s="3471"/>
      <c r="P936" s="3471"/>
      <c r="Q936" s="3292"/>
      <c r="R936" s="3471"/>
      <c r="S936" s="3471"/>
      <c r="T936" s="3471"/>
      <c r="U936" s="3471"/>
      <c r="V936" s="3471"/>
      <c r="W936" s="3471"/>
      <c r="X936" s="3471"/>
      <c r="Y936" s="3471"/>
      <c r="Z936" s="3471"/>
      <c r="AA936" s="3471"/>
      <c r="AB936" s="3471">
        <v>907898</v>
      </c>
    </row>
    <row r="937" spans="1:38" ht="16.5" customHeight="1">
      <c r="A937" s="571"/>
      <c r="B937" s="571"/>
      <c r="C937" s="3472" t="s">
        <v>612</v>
      </c>
      <c r="D937" s="3473" t="s">
        <v>613</v>
      </c>
      <c r="E937" s="3474">
        <f t="shared" si="109"/>
        <v>116178</v>
      </c>
      <c r="F937" s="523">
        <f t="shared" si="106"/>
        <v>116178</v>
      </c>
      <c r="G937" s="3475"/>
      <c r="H937" s="3475"/>
      <c r="I937" s="3475"/>
      <c r="J937" s="3475"/>
      <c r="K937" s="3475"/>
      <c r="L937" s="3475"/>
      <c r="M937" s="639"/>
      <c r="N937" s="3476"/>
      <c r="O937" s="3476"/>
      <c r="P937" s="3476"/>
      <c r="Q937" s="3292"/>
      <c r="R937" s="3476"/>
      <c r="S937" s="3476"/>
      <c r="T937" s="3476"/>
      <c r="U937" s="3476"/>
      <c r="V937" s="3476"/>
      <c r="W937" s="3476"/>
      <c r="X937" s="3476"/>
      <c r="Y937" s="3476"/>
      <c r="Z937" s="3476"/>
      <c r="AA937" s="3476"/>
      <c r="AB937" s="3476">
        <v>116178</v>
      </c>
      <c r="AC937" s="3476"/>
      <c r="AD937" s="3476"/>
      <c r="AE937" s="3476"/>
      <c r="AF937" s="3292"/>
      <c r="AG937" s="3477"/>
      <c r="AH937" s="3477"/>
      <c r="AI937" s="3477"/>
      <c r="AJ937" s="3477"/>
      <c r="AK937" s="3477"/>
      <c r="AL937" s="3477"/>
    </row>
    <row r="938" spans="1:38" ht="30" customHeight="1">
      <c r="A938" s="552"/>
      <c r="B938" s="571"/>
      <c r="C938" s="3478" t="s">
        <v>616</v>
      </c>
      <c r="D938" s="3479" t="s">
        <v>617</v>
      </c>
      <c r="E938" s="3480">
        <f t="shared" si="109"/>
        <v>432529</v>
      </c>
      <c r="F938" s="523">
        <f t="shared" si="106"/>
        <v>432529</v>
      </c>
      <c r="G938" s="3481"/>
      <c r="H938" s="3481"/>
      <c r="I938" s="3481"/>
      <c r="J938" s="3481"/>
      <c r="K938" s="3481"/>
      <c r="L938" s="3481"/>
      <c r="M938" s="639"/>
      <c r="N938" s="3482"/>
      <c r="O938" s="3482"/>
      <c r="P938" s="3482"/>
      <c r="Q938" s="3292"/>
      <c r="R938" s="3482"/>
      <c r="S938" s="3482"/>
      <c r="T938" s="3482"/>
      <c r="U938" s="3482"/>
      <c r="V938" s="3482"/>
      <c r="W938" s="3482"/>
      <c r="X938" s="3482"/>
      <c r="Y938" s="3482"/>
      <c r="Z938" s="3482"/>
      <c r="AA938" s="3482"/>
      <c r="AB938" s="3482">
        <v>432529</v>
      </c>
      <c r="AC938" s="3482"/>
      <c r="AD938" s="3482"/>
      <c r="AE938" s="3482"/>
      <c r="AF938" s="3292"/>
      <c r="AG938" s="3483"/>
      <c r="AH938" s="3483"/>
      <c r="AI938" s="3483"/>
      <c r="AJ938" s="3483"/>
      <c r="AK938" s="3483"/>
      <c r="AL938" s="3483"/>
    </row>
    <row r="939" spans="1:38" ht="17.100000000000001" customHeight="1">
      <c r="A939" s="552"/>
      <c r="B939" s="571"/>
      <c r="C939" s="3484" t="s">
        <v>618</v>
      </c>
      <c r="D939" s="3485" t="s">
        <v>619</v>
      </c>
      <c r="E939" s="3486">
        <f t="shared" si="109"/>
        <v>9523</v>
      </c>
      <c r="F939" s="523">
        <f t="shared" si="106"/>
        <v>9523</v>
      </c>
      <c r="G939" s="3487"/>
      <c r="H939" s="3487"/>
      <c r="I939" s="3487"/>
      <c r="J939" s="3487"/>
      <c r="K939" s="3487"/>
      <c r="L939" s="3487"/>
      <c r="M939" s="639"/>
      <c r="N939" s="3488"/>
      <c r="O939" s="3488"/>
      <c r="P939" s="3488"/>
      <c r="Q939" s="3292"/>
      <c r="R939" s="3488"/>
      <c r="S939" s="3488"/>
      <c r="T939" s="3488"/>
      <c r="U939" s="3488"/>
      <c r="V939" s="3488"/>
      <c r="W939" s="3488"/>
      <c r="X939" s="3488"/>
      <c r="Y939" s="3488"/>
      <c r="Z939" s="3488"/>
      <c r="AA939" s="3488"/>
      <c r="AB939" s="3488">
        <v>9523</v>
      </c>
      <c r="AC939" s="3488"/>
      <c r="AD939" s="3488"/>
      <c r="AE939" s="3488"/>
      <c r="AF939" s="3292"/>
      <c r="AG939" s="3489"/>
      <c r="AH939" s="3489"/>
      <c r="AI939" s="3489"/>
      <c r="AJ939" s="3489"/>
      <c r="AK939" s="3489"/>
      <c r="AL939" s="3489"/>
    </row>
    <row r="940" spans="1:38" ht="17.100000000000001" customHeight="1">
      <c r="A940" s="552"/>
      <c r="B940" s="571"/>
      <c r="C940" s="3490" t="s">
        <v>622</v>
      </c>
      <c r="D940" s="3491" t="s">
        <v>623</v>
      </c>
      <c r="E940" s="3486">
        <f t="shared" si="109"/>
        <v>18323</v>
      </c>
      <c r="F940" s="523">
        <f t="shared" si="106"/>
        <v>18323</v>
      </c>
      <c r="G940" s="3487"/>
      <c r="H940" s="3487"/>
      <c r="I940" s="3487"/>
      <c r="J940" s="3487"/>
      <c r="K940" s="3487"/>
      <c r="L940" s="3487"/>
      <c r="M940" s="639"/>
      <c r="N940" s="3488"/>
      <c r="O940" s="3488"/>
      <c r="P940" s="3488"/>
      <c r="Q940" s="3292"/>
      <c r="R940" s="3488"/>
      <c r="S940" s="3488"/>
      <c r="T940" s="3488"/>
      <c r="U940" s="3488"/>
      <c r="V940" s="3488"/>
      <c r="W940" s="3488"/>
      <c r="X940" s="3488"/>
      <c r="Y940" s="3488"/>
      <c r="Z940" s="3488"/>
      <c r="AA940" s="3488"/>
      <c r="AB940" s="3488">
        <v>18323</v>
      </c>
      <c r="AC940" s="3488"/>
      <c r="AD940" s="3488"/>
      <c r="AE940" s="3488"/>
      <c r="AF940" s="3292"/>
      <c r="AG940" s="3489"/>
      <c r="AH940" s="3489"/>
      <c r="AI940" s="3489"/>
      <c r="AJ940" s="3489"/>
      <c r="AK940" s="3489"/>
      <c r="AL940" s="3489"/>
    </row>
    <row r="941" spans="1:38" ht="17.100000000000001" customHeight="1">
      <c r="A941" s="552"/>
      <c r="B941" s="571"/>
      <c r="C941" s="2396" t="s">
        <v>624</v>
      </c>
      <c r="D941" s="2860" t="s">
        <v>625</v>
      </c>
      <c r="E941" s="685">
        <f t="shared" si="109"/>
        <v>481168</v>
      </c>
      <c r="F941" s="523">
        <f t="shared" si="106"/>
        <v>481168</v>
      </c>
      <c r="G941" s="3487"/>
      <c r="H941" s="3487"/>
      <c r="I941" s="3487"/>
      <c r="J941" s="3487"/>
      <c r="K941" s="3487"/>
      <c r="L941" s="3487"/>
      <c r="M941" s="639"/>
      <c r="N941" s="3488"/>
      <c r="O941" s="3488"/>
      <c r="P941" s="3488"/>
      <c r="Q941" s="3292"/>
      <c r="R941" s="3488"/>
      <c r="S941" s="3488"/>
      <c r="T941" s="3488"/>
      <c r="U941" s="3488"/>
      <c r="V941" s="3488"/>
      <c r="W941" s="3488"/>
      <c r="X941" s="3488"/>
      <c r="Y941" s="3488"/>
      <c r="Z941" s="3488"/>
      <c r="AA941" s="3488"/>
      <c r="AB941" s="3488">
        <v>481168</v>
      </c>
      <c r="AC941" s="3488"/>
      <c r="AD941" s="3488"/>
      <c r="AE941" s="3488"/>
      <c r="AF941" s="3292"/>
      <c r="AG941" s="3489"/>
      <c r="AH941" s="3489"/>
      <c r="AI941" s="3489"/>
      <c r="AJ941" s="3489"/>
      <c r="AK941" s="3489"/>
      <c r="AL941" s="3489"/>
    </row>
    <row r="942" spans="1:38" ht="17.100000000000001" customHeight="1">
      <c r="A942" s="571"/>
      <c r="B942" s="571"/>
      <c r="C942" s="3492" t="s">
        <v>628</v>
      </c>
      <c r="D942" s="3493" t="s">
        <v>629</v>
      </c>
      <c r="E942" s="3494">
        <f t="shared" si="109"/>
        <v>11322</v>
      </c>
      <c r="F942" s="523">
        <f t="shared" si="106"/>
        <v>11322</v>
      </c>
      <c r="G942" s="3495"/>
      <c r="H942" s="3495"/>
      <c r="I942" s="3495"/>
      <c r="J942" s="3495"/>
      <c r="K942" s="3495"/>
      <c r="L942" s="3495"/>
      <c r="M942" s="639"/>
      <c r="N942" s="3496"/>
      <c r="O942" s="3496"/>
      <c r="P942" s="3496"/>
      <c r="Q942" s="3292"/>
      <c r="R942" s="3496"/>
      <c r="S942" s="3496"/>
      <c r="T942" s="3496"/>
      <c r="U942" s="3496"/>
      <c r="V942" s="3496"/>
      <c r="W942" s="3496"/>
      <c r="X942" s="3496"/>
      <c r="Y942" s="3496"/>
      <c r="Z942" s="3496"/>
      <c r="AA942" s="3496"/>
      <c r="AB942" s="3496">
        <v>11322</v>
      </c>
      <c r="AC942" s="3496"/>
      <c r="AD942" s="3496"/>
      <c r="AE942" s="3496"/>
      <c r="AF942" s="3292"/>
      <c r="AG942" s="3497"/>
      <c r="AH942" s="3497"/>
      <c r="AI942" s="3497"/>
      <c r="AJ942" s="3497"/>
      <c r="AK942" s="3497"/>
      <c r="AL942" s="3497"/>
    </row>
    <row r="943" spans="1:38" ht="17.100000000000001" customHeight="1">
      <c r="A943" s="552"/>
      <c r="B943" s="571"/>
      <c r="C943" s="1505" t="s">
        <v>630</v>
      </c>
      <c r="D943" s="2860" t="s">
        <v>631</v>
      </c>
      <c r="E943" s="3494">
        <f t="shared" si="109"/>
        <v>2000</v>
      </c>
      <c r="F943" s="523">
        <f t="shared" si="106"/>
        <v>2000</v>
      </c>
      <c r="G943" s="3495"/>
      <c r="H943" s="3495"/>
      <c r="I943" s="3495"/>
      <c r="J943" s="3495"/>
      <c r="K943" s="3495"/>
      <c r="L943" s="3495"/>
      <c r="M943" s="639"/>
      <c r="N943" s="3496"/>
      <c r="O943" s="3496"/>
      <c r="P943" s="3496"/>
      <c r="Q943" s="3292"/>
      <c r="R943" s="3496"/>
      <c r="S943" s="3496"/>
      <c r="T943" s="3496"/>
      <c r="U943" s="3496"/>
      <c r="V943" s="3496"/>
      <c r="W943" s="3496"/>
      <c r="X943" s="3496"/>
      <c r="Y943" s="3496"/>
      <c r="Z943" s="3496"/>
      <c r="AA943" s="3496"/>
      <c r="AB943" s="3496">
        <v>2000</v>
      </c>
      <c r="AC943" s="3496"/>
      <c r="AD943" s="3496"/>
      <c r="AE943" s="3496"/>
      <c r="AF943" s="3292"/>
      <c r="AG943" s="3497"/>
      <c r="AH943" s="3497"/>
      <c r="AI943" s="3497"/>
      <c r="AJ943" s="3497"/>
      <c r="AK943" s="3497"/>
      <c r="AL943" s="3497"/>
    </row>
    <row r="944" spans="1:38" ht="18" customHeight="1">
      <c r="A944" s="552"/>
      <c r="B944" s="571"/>
      <c r="C944" s="3498" t="s">
        <v>634</v>
      </c>
      <c r="D944" s="3499" t="s">
        <v>635</v>
      </c>
      <c r="E944" s="3500">
        <f t="shared" si="109"/>
        <v>27000</v>
      </c>
      <c r="F944" s="523">
        <f t="shared" si="106"/>
        <v>27000</v>
      </c>
      <c r="G944" s="3501"/>
      <c r="H944" s="3501"/>
      <c r="I944" s="3501"/>
      <c r="J944" s="3501"/>
      <c r="K944" s="3501"/>
      <c r="L944" s="3501"/>
      <c r="M944" s="639"/>
      <c r="N944" s="3502"/>
      <c r="O944" s="3502"/>
      <c r="P944" s="3502"/>
      <c r="Q944" s="3292"/>
      <c r="R944" s="3502"/>
      <c r="S944" s="3502"/>
      <c r="T944" s="3502"/>
      <c r="U944" s="3502"/>
      <c r="V944" s="3502"/>
      <c r="W944" s="3502"/>
      <c r="X944" s="3502"/>
      <c r="Y944" s="3502"/>
      <c r="Z944" s="3502"/>
      <c r="AA944" s="3502"/>
      <c r="AB944" s="3502">
        <v>27000</v>
      </c>
      <c r="AC944" s="3502"/>
      <c r="AD944" s="3502"/>
      <c r="AE944" s="3502"/>
      <c r="AF944" s="3292"/>
      <c r="AG944" s="3503"/>
      <c r="AH944" s="3503"/>
      <c r="AI944" s="3503"/>
      <c r="AJ944" s="3503"/>
      <c r="AK944" s="3503"/>
      <c r="AL944" s="3503"/>
    </row>
    <row r="945" spans="1:38" ht="17.100000000000001" customHeight="1">
      <c r="A945" s="571"/>
      <c r="B945" s="571"/>
      <c r="C945" s="1778"/>
      <c r="D945" s="3504"/>
      <c r="E945" s="3500"/>
      <c r="F945" s="523">
        <f t="shared" si="106"/>
        <v>0</v>
      </c>
      <c r="G945" s="3501"/>
      <c r="H945" s="3501"/>
      <c r="I945" s="3501"/>
      <c r="J945" s="3501"/>
      <c r="K945" s="3501"/>
      <c r="L945" s="3501"/>
      <c r="M945" s="639"/>
      <c r="N945" s="3502"/>
      <c r="O945" s="3502"/>
      <c r="P945" s="3502"/>
      <c r="Q945" s="3292"/>
      <c r="R945" s="3502"/>
      <c r="S945" s="3502"/>
      <c r="T945" s="3502"/>
      <c r="U945" s="3502"/>
      <c r="V945" s="3502"/>
      <c r="W945" s="3502"/>
      <c r="X945" s="3502"/>
      <c r="Y945" s="3502"/>
      <c r="Z945" s="3502"/>
      <c r="AA945" s="3502"/>
      <c r="AB945" s="3502"/>
      <c r="AC945" s="3502"/>
      <c r="AD945" s="3502"/>
      <c r="AE945" s="3502"/>
      <c r="AF945" s="3292"/>
      <c r="AG945" s="3503"/>
      <c r="AH945" s="3503"/>
      <c r="AI945" s="3503"/>
      <c r="AJ945" s="3503"/>
      <c r="AK945" s="3503"/>
      <c r="AL945" s="3503"/>
    </row>
    <row r="946" spans="1:38" ht="17.100000000000001" customHeight="1">
      <c r="A946" s="552"/>
      <c r="B946" s="571"/>
      <c r="C946" s="6730" t="s">
        <v>796</v>
      </c>
      <c r="D946" s="6730"/>
      <c r="E946" s="915">
        <f t="shared" ref="E946" si="110">SUM(E947)</f>
        <v>17330</v>
      </c>
      <c r="F946" s="523">
        <f t="shared" si="106"/>
        <v>0</v>
      </c>
      <c r="G946" s="3501"/>
      <c r="H946" s="3501"/>
      <c r="I946" s="3501"/>
      <c r="J946" s="3501"/>
      <c r="K946" s="3501"/>
      <c r="L946" s="3501"/>
      <c r="M946" s="639"/>
      <c r="N946" s="3502"/>
      <c r="O946" s="3502"/>
      <c r="P946" s="3502"/>
      <c r="Q946" s="3292"/>
      <c r="R946" s="3502"/>
      <c r="S946" s="3502"/>
      <c r="T946" s="3502"/>
      <c r="U946" s="3502"/>
      <c r="V946" s="3502"/>
      <c r="W946" s="3502"/>
      <c r="X946" s="3502"/>
      <c r="Y946" s="3502"/>
      <c r="Z946" s="3502"/>
      <c r="AA946" s="3502"/>
      <c r="AB946" s="3502"/>
      <c r="AC946" s="3502"/>
      <c r="AD946" s="3502"/>
      <c r="AE946" s="3502"/>
      <c r="AF946" s="3292"/>
      <c r="AG946" s="3503"/>
      <c r="AH946" s="3503"/>
      <c r="AI946" s="3503"/>
      <c r="AJ946" s="3503"/>
      <c r="AK946" s="3503"/>
      <c r="AL946" s="3503"/>
    </row>
    <row r="947" spans="1:38" ht="17.100000000000001" customHeight="1">
      <c r="A947" s="552"/>
      <c r="B947" s="571"/>
      <c r="C947" s="1292" t="s">
        <v>637</v>
      </c>
      <c r="D947" s="3505" t="s">
        <v>638</v>
      </c>
      <c r="E947" s="3500">
        <f>F947</f>
        <v>17330</v>
      </c>
      <c r="F947" s="523">
        <f t="shared" si="106"/>
        <v>17330</v>
      </c>
      <c r="G947" s="3501"/>
      <c r="H947" s="3501"/>
      <c r="I947" s="3501"/>
      <c r="J947" s="3501"/>
      <c r="K947" s="3501"/>
      <c r="L947" s="3501"/>
      <c r="M947" s="639"/>
      <c r="N947" s="3502"/>
      <c r="O947" s="3502"/>
      <c r="P947" s="3502"/>
      <c r="Q947" s="3292"/>
      <c r="R947" s="3502"/>
      <c r="S947" s="3502"/>
      <c r="T947" s="3502"/>
      <c r="U947" s="3502"/>
      <c r="V947" s="3502"/>
      <c r="W947" s="3502"/>
      <c r="X947" s="3502"/>
      <c r="Y947" s="3502"/>
      <c r="Z947" s="3502"/>
      <c r="AA947" s="3502"/>
      <c r="AB947" s="3502">
        <v>17330</v>
      </c>
      <c r="AC947" s="3502"/>
      <c r="AD947" s="3502"/>
      <c r="AE947" s="3502"/>
      <c r="AF947" s="3292"/>
      <c r="AG947" s="3503"/>
      <c r="AH947" s="3503"/>
      <c r="AI947" s="3503"/>
      <c r="AJ947" s="3503"/>
      <c r="AK947" s="3503"/>
      <c r="AL947" s="3503"/>
    </row>
    <row r="948" spans="1:38" ht="12.75" customHeight="1">
      <c r="A948" s="552"/>
      <c r="B948" s="571"/>
      <c r="C948" s="3506"/>
      <c r="D948" s="3507"/>
      <c r="E948" s="3500"/>
      <c r="F948" s="523">
        <f t="shared" si="106"/>
        <v>0</v>
      </c>
      <c r="G948" s="3501"/>
      <c r="H948" s="3501"/>
      <c r="I948" s="3501"/>
      <c r="J948" s="3501"/>
      <c r="K948" s="3501"/>
      <c r="L948" s="3501"/>
      <c r="M948" s="3508"/>
      <c r="N948" s="3502"/>
      <c r="O948" s="3502"/>
      <c r="P948" s="3502"/>
      <c r="Q948" s="3509"/>
      <c r="R948" s="3502"/>
      <c r="S948" s="3502"/>
      <c r="T948" s="3502"/>
      <c r="U948" s="3502"/>
      <c r="V948" s="3502"/>
      <c r="W948" s="3502"/>
      <c r="X948" s="3502"/>
      <c r="Y948" s="3502"/>
      <c r="Z948" s="3502"/>
      <c r="AA948" s="3502"/>
      <c r="AB948" s="3502"/>
      <c r="AC948" s="3502"/>
      <c r="AD948" s="3502"/>
      <c r="AE948" s="3502"/>
      <c r="AF948" s="3509"/>
      <c r="AG948" s="3503"/>
      <c r="AH948" s="3503"/>
      <c r="AI948" s="3503"/>
      <c r="AJ948" s="3503"/>
      <c r="AK948" s="3503"/>
      <c r="AL948" s="3503"/>
    </row>
    <row r="949" spans="1:38" ht="12.75" customHeight="1">
      <c r="A949" s="552"/>
      <c r="B949" s="571"/>
      <c r="C949" s="6731" t="s">
        <v>639</v>
      </c>
      <c r="D949" s="6731"/>
      <c r="E949" s="3510">
        <f>E950</f>
        <v>603619</v>
      </c>
      <c r="F949" s="523">
        <f t="shared" si="106"/>
        <v>0</v>
      </c>
      <c r="G949" s="3511"/>
      <c r="H949" s="3511"/>
      <c r="I949" s="3511"/>
      <c r="J949" s="3511"/>
      <c r="K949" s="3511"/>
      <c r="L949" s="3511"/>
      <c r="M949" s="639"/>
      <c r="N949" s="3512"/>
      <c r="O949" s="3512"/>
      <c r="P949" s="3512"/>
      <c r="Q949" s="3292"/>
      <c r="R949" s="3512"/>
      <c r="S949" s="3512"/>
      <c r="T949" s="3512"/>
      <c r="U949" s="3512"/>
      <c r="V949" s="3512"/>
      <c r="W949" s="3512"/>
      <c r="X949" s="3512"/>
      <c r="Y949" s="3512"/>
      <c r="Z949" s="3512"/>
      <c r="AA949" s="3512"/>
      <c r="AB949" s="3512"/>
      <c r="AC949" s="3512"/>
      <c r="AD949" s="3512"/>
      <c r="AE949" s="3512"/>
      <c r="AF949" s="3292"/>
      <c r="AG949" s="3513"/>
      <c r="AH949" s="3513"/>
      <c r="AI949" s="3513"/>
      <c r="AJ949" s="3513"/>
      <c r="AK949" s="3513"/>
      <c r="AL949" s="3513"/>
    </row>
    <row r="950" spans="1:38" ht="15" customHeight="1">
      <c r="A950" s="552"/>
      <c r="B950" s="571"/>
      <c r="C950" s="6645" t="s">
        <v>640</v>
      </c>
      <c r="D950" s="6748"/>
      <c r="E950" s="3514">
        <f>SUM(E951:E952)</f>
        <v>603619</v>
      </c>
      <c r="F950" s="523">
        <f t="shared" si="106"/>
        <v>0</v>
      </c>
      <c r="G950" s="3511"/>
      <c r="H950" s="3511"/>
      <c r="I950" s="3511"/>
      <c r="J950" s="3511"/>
      <c r="K950" s="3511"/>
      <c r="L950" s="3511"/>
      <c r="M950" s="639"/>
      <c r="N950" s="3512"/>
      <c r="O950" s="3512"/>
      <c r="P950" s="3512"/>
      <c r="Q950" s="3292"/>
      <c r="R950" s="3512"/>
      <c r="S950" s="3512"/>
      <c r="T950" s="3512"/>
      <c r="U950" s="3512"/>
      <c r="V950" s="3512"/>
      <c r="W950" s="3512"/>
      <c r="X950" s="3512"/>
      <c r="Y950" s="3512"/>
      <c r="Z950" s="3512"/>
      <c r="AA950" s="3512"/>
      <c r="AB950" s="3512"/>
      <c r="AC950" s="3512"/>
      <c r="AD950" s="3512"/>
      <c r="AE950" s="3512"/>
      <c r="AF950" s="3292"/>
      <c r="AG950" s="3513"/>
      <c r="AH950" s="3513"/>
      <c r="AI950" s="3513"/>
      <c r="AJ950" s="3513"/>
      <c r="AK950" s="3513"/>
      <c r="AL950" s="3513"/>
    </row>
    <row r="951" spans="1:38" ht="15" customHeight="1">
      <c r="A951" s="552"/>
      <c r="B951" s="571"/>
      <c r="C951" s="3515" t="s">
        <v>641</v>
      </c>
      <c r="D951" s="3516" t="s">
        <v>642</v>
      </c>
      <c r="E951" s="3517">
        <v>500000</v>
      </c>
      <c r="F951" s="523">
        <v>500000</v>
      </c>
      <c r="G951" s="4699"/>
      <c r="H951" s="4699"/>
      <c r="I951" s="4699"/>
      <c r="J951" s="4699"/>
      <c r="K951" s="4699"/>
      <c r="L951" s="4699"/>
      <c r="M951" s="6343"/>
      <c r="N951" s="4725"/>
      <c r="O951" s="4725"/>
      <c r="P951" s="4725"/>
      <c r="Q951" s="6344"/>
      <c r="R951" s="4725"/>
      <c r="S951" s="4725"/>
      <c r="T951" s="4725"/>
      <c r="U951" s="4725"/>
      <c r="V951" s="4725"/>
      <c r="W951" s="4725"/>
      <c r="X951" s="4725"/>
      <c r="Y951" s="4725"/>
      <c r="Z951" s="4725"/>
      <c r="AA951" s="4725"/>
      <c r="AB951" s="4725"/>
      <c r="AC951" s="4725"/>
      <c r="AD951" s="4725"/>
      <c r="AE951" s="4725"/>
      <c r="AF951" s="6344"/>
      <c r="AG951" s="6345"/>
      <c r="AH951" s="6345"/>
      <c r="AI951" s="6345"/>
      <c r="AJ951" s="6345"/>
      <c r="AK951" s="6345"/>
      <c r="AL951" s="6345"/>
    </row>
    <row r="952" spans="1:38" ht="39.75" customHeight="1" thickBot="1">
      <c r="A952" s="552"/>
      <c r="B952" s="571"/>
      <c r="C952" s="3515" t="s">
        <v>682</v>
      </c>
      <c r="D952" s="3516" t="s">
        <v>683</v>
      </c>
      <c r="E952" s="3517">
        <v>103619</v>
      </c>
      <c r="F952" s="523">
        <v>0</v>
      </c>
      <c r="G952" s="3518"/>
      <c r="H952" s="3518"/>
      <c r="I952" s="3518"/>
      <c r="J952" s="3518"/>
      <c r="K952" s="3518"/>
      <c r="L952" s="3518"/>
      <c r="M952" s="639"/>
      <c r="N952" s="3519"/>
      <c r="O952" s="3519"/>
      <c r="P952" s="3519"/>
      <c r="Q952" s="3292"/>
      <c r="R952" s="3519"/>
      <c r="S952" s="3519"/>
      <c r="T952" s="3519"/>
      <c r="U952" s="3519"/>
      <c r="V952" s="3519"/>
      <c r="W952" s="3519"/>
      <c r="X952" s="3519"/>
      <c r="Y952" s="3519"/>
      <c r="Z952" s="3519"/>
      <c r="AA952" s="3519"/>
      <c r="AB952" s="3519">
        <v>500000</v>
      </c>
      <c r="AC952" s="3519"/>
      <c r="AD952" s="3519"/>
      <c r="AE952" s="3519"/>
      <c r="AF952" s="3292"/>
      <c r="AG952" s="3520"/>
      <c r="AH952" s="3520"/>
      <c r="AI952" s="3520"/>
      <c r="AJ952" s="3520"/>
      <c r="AK952" s="3520"/>
      <c r="AL952" s="3520"/>
    </row>
    <row r="953" spans="1:38" s="1060" customFormat="1" ht="17.100000000000001" customHeight="1" thickBot="1">
      <c r="A953" s="2915"/>
      <c r="B953" s="803" t="s">
        <v>866</v>
      </c>
      <c r="C953" s="804"/>
      <c r="D953" s="805" t="s">
        <v>867</v>
      </c>
      <c r="E953" s="806">
        <f t="shared" ref="E953:E954" si="111">E954</f>
        <v>1500684</v>
      </c>
      <c r="F953" s="523">
        <f t="shared" si="106"/>
        <v>0</v>
      </c>
      <c r="G953" s="3521"/>
      <c r="H953" s="3521"/>
      <c r="I953" s="3521"/>
      <c r="J953" s="3521"/>
      <c r="K953" s="3521"/>
      <c r="L953" s="3521"/>
      <c r="M953" s="1056"/>
      <c r="N953" s="3522"/>
      <c r="O953" s="3522"/>
      <c r="P953" s="3522"/>
      <c r="Q953" s="3523"/>
      <c r="R953" s="3522"/>
      <c r="S953" s="3522"/>
      <c r="T953" s="3522"/>
      <c r="U953" s="3522"/>
      <c r="V953" s="3522"/>
      <c r="W953" s="3522"/>
      <c r="X953" s="3522"/>
      <c r="Y953" s="3522"/>
      <c r="Z953" s="3522"/>
      <c r="AA953" s="3522"/>
      <c r="AB953" s="3502"/>
      <c r="AC953" s="3522"/>
      <c r="AD953" s="3522"/>
      <c r="AE953" s="3522"/>
      <c r="AF953" s="3523"/>
      <c r="AG953" s="3524"/>
      <c r="AH953" s="3524"/>
      <c r="AI953" s="3524"/>
      <c r="AJ953" s="3524"/>
      <c r="AK953" s="3524"/>
      <c r="AL953" s="3524"/>
    </row>
    <row r="954" spans="1:38" s="1060" customFormat="1" ht="17.100000000000001" customHeight="1">
      <c r="A954" s="2915"/>
      <c r="B954" s="571"/>
      <c r="C954" s="6619" t="s">
        <v>582</v>
      </c>
      <c r="D954" s="6619"/>
      <c r="E954" s="677">
        <f t="shared" si="111"/>
        <v>1500684</v>
      </c>
      <c r="F954" s="523">
        <f t="shared" ref="F954:F965" si="112">SUM(G954:AJ954)</f>
        <v>0</v>
      </c>
      <c r="G954" s="3521"/>
      <c r="H954" s="3521"/>
      <c r="I954" s="3521"/>
      <c r="J954" s="3521"/>
      <c r="K954" s="3521"/>
      <c r="L954" s="3521"/>
      <c r="M954" s="1056"/>
      <c r="N954" s="3522"/>
      <c r="O954" s="3522"/>
      <c r="P954" s="3522"/>
      <c r="Q954" s="3523"/>
      <c r="R954" s="3522"/>
      <c r="S954" s="3522"/>
      <c r="T954" s="3522"/>
      <c r="U954" s="3522"/>
      <c r="V954" s="3522"/>
      <c r="W954" s="3522"/>
      <c r="X954" s="3522"/>
      <c r="Y954" s="3522"/>
      <c r="Z954" s="3522"/>
      <c r="AA954" s="3522"/>
      <c r="AB954" s="3502"/>
      <c r="AC954" s="3522"/>
      <c r="AD954" s="3522"/>
      <c r="AE954" s="3522"/>
      <c r="AF954" s="3523"/>
      <c r="AG954" s="3524"/>
      <c r="AH954" s="3524"/>
      <c r="AI954" s="3524"/>
      <c r="AJ954" s="3524"/>
      <c r="AK954" s="3524"/>
      <c r="AL954" s="3524"/>
    </row>
    <row r="955" spans="1:38" s="1060" customFormat="1" ht="17.25" customHeight="1">
      <c r="A955" s="2915"/>
      <c r="B955" s="571"/>
      <c r="C955" s="6749" t="s">
        <v>646</v>
      </c>
      <c r="D955" s="6735"/>
      <c r="E955" s="685">
        <f>SUM(E956:E965)</f>
        <v>1500684</v>
      </c>
      <c r="F955" s="523">
        <f t="shared" si="112"/>
        <v>0</v>
      </c>
      <c r="G955" s="3521"/>
      <c r="H955" s="3521"/>
      <c r="I955" s="3521"/>
      <c r="J955" s="3521"/>
      <c r="K955" s="3521"/>
      <c r="L955" s="3521"/>
      <c r="M955" s="1056"/>
      <c r="N955" s="3522"/>
      <c r="O955" s="3522"/>
      <c r="P955" s="3522"/>
      <c r="Q955" s="3523"/>
      <c r="R955" s="3522"/>
      <c r="S955" s="3522"/>
      <c r="T955" s="3522"/>
      <c r="U955" s="3522"/>
      <c r="V955" s="3522"/>
      <c r="W955" s="3522"/>
      <c r="X955" s="3522"/>
      <c r="Y955" s="3522"/>
      <c r="Z955" s="3522"/>
      <c r="AA955" s="3522"/>
      <c r="AB955" s="3502"/>
      <c r="AC955" s="3522"/>
      <c r="AD955" s="3522"/>
      <c r="AE955" s="3522"/>
      <c r="AF955" s="3523"/>
      <c r="AG955" s="3524"/>
      <c r="AH955" s="3524"/>
      <c r="AI955" s="3524"/>
      <c r="AJ955" s="3524"/>
      <c r="AK955" s="3524"/>
      <c r="AL955" s="3524"/>
    </row>
    <row r="956" spans="1:38" s="1060" customFormat="1" ht="22.5" customHeight="1">
      <c r="A956" s="2915"/>
      <c r="B956" s="571"/>
      <c r="C956" s="3287" t="s">
        <v>697</v>
      </c>
      <c r="D956" s="3288" t="s">
        <v>586</v>
      </c>
      <c r="E956" s="685">
        <f>F956</f>
        <v>82810</v>
      </c>
      <c r="F956" s="523">
        <f t="shared" si="112"/>
        <v>82810</v>
      </c>
      <c r="G956" s="3521"/>
      <c r="H956" s="3521"/>
      <c r="I956" s="3521"/>
      <c r="J956" s="3521"/>
      <c r="K956" s="3521"/>
      <c r="L956" s="3521"/>
      <c r="M956" s="1056"/>
      <c r="N956" s="3522"/>
      <c r="O956" s="3522"/>
      <c r="P956" s="3522"/>
      <c r="Q956" s="3523"/>
      <c r="R956" s="3522"/>
      <c r="S956" s="3522"/>
      <c r="T956" s="3522"/>
      <c r="U956" s="3522"/>
      <c r="V956" s="3522"/>
      <c r="W956" s="3522"/>
      <c r="X956" s="3522"/>
      <c r="Y956" s="3522"/>
      <c r="Z956" s="3522"/>
      <c r="AA956" s="3522"/>
      <c r="AB956" s="3502">
        <v>82810</v>
      </c>
      <c r="AC956" s="3522"/>
      <c r="AD956" s="3522"/>
      <c r="AE956" s="3522"/>
      <c r="AF956" s="3523"/>
      <c r="AG956" s="3524"/>
      <c r="AH956" s="3524"/>
      <c r="AI956" s="3524"/>
      <c r="AJ956" s="3524"/>
      <c r="AK956" s="3524"/>
      <c r="AL956" s="3524"/>
    </row>
    <row r="957" spans="1:38" s="1060" customFormat="1" ht="17.25" customHeight="1">
      <c r="A957" s="2915"/>
      <c r="B957" s="571"/>
      <c r="C957" s="1300" t="s">
        <v>699</v>
      </c>
      <c r="D957" s="3288" t="s">
        <v>590</v>
      </c>
      <c r="E957" s="685">
        <f t="shared" ref="E957:E965" si="113">F957</f>
        <v>101056</v>
      </c>
      <c r="F957" s="523">
        <f t="shared" si="112"/>
        <v>101056</v>
      </c>
      <c r="G957" s="3521"/>
      <c r="H957" s="3521"/>
      <c r="I957" s="3521"/>
      <c r="J957" s="3521"/>
      <c r="K957" s="3521"/>
      <c r="L957" s="3521"/>
      <c r="M957" s="1056"/>
      <c r="N957" s="3522"/>
      <c r="O957" s="3522"/>
      <c r="P957" s="3522"/>
      <c r="Q957" s="3523"/>
      <c r="R957" s="3522"/>
      <c r="S957" s="3522"/>
      <c r="T957" s="3522"/>
      <c r="U957" s="3522"/>
      <c r="V957" s="3522"/>
      <c r="W957" s="3522"/>
      <c r="X957" s="3522"/>
      <c r="Y957" s="3522"/>
      <c r="Z957" s="3522"/>
      <c r="AA957" s="3522"/>
      <c r="AB957" s="3502">
        <v>101056</v>
      </c>
      <c r="AC957" s="3522"/>
      <c r="AD957" s="3522"/>
      <c r="AE957" s="3522"/>
      <c r="AF957" s="3523"/>
      <c r="AG957" s="3524"/>
      <c r="AH957" s="3524"/>
      <c r="AI957" s="3524"/>
      <c r="AJ957" s="3524"/>
      <c r="AK957" s="3524"/>
      <c r="AL957" s="3524"/>
    </row>
    <row r="958" spans="1:38" s="1060" customFormat="1" ht="17.25" customHeight="1">
      <c r="A958" s="2915"/>
      <c r="B958" s="571"/>
      <c r="C958" s="3525" t="s">
        <v>700</v>
      </c>
      <c r="D958" s="3526" t="s">
        <v>592</v>
      </c>
      <c r="E958" s="685">
        <f t="shared" si="113"/>
        <v>14479</v>
      </c>
      <c r="F958" s="523">
        <f t="shared" si="112"/>
        <v>14479</v>
      </c>
      <c r="G958" s="3521"/>
      <c r="H958" s="3521"/>
      <c r="I958" s="3521"/>
      <c r="J958" s="3521"/>
      <c r="K958" s="3521"/>
      <c r="L958" s="3521"/>
      <c r="M958" s="3527"/>
      <c r="N958" s="3522"/>
      <c r="O958" s="3522"/>
      <c r="P958" s="3522"/>
      <c r="Q958" s="3528"/>
      <c r="R958" s="3522"/>
      <c r="S958" s="3522"/>
      <c r="T958" s="3522"/>
      <c r="U958" s="3522"/>
      <c r="V958" s="3522"/>
      <c r="W958" s="3522"/>
      <c r="X958" s="3522"/>
      <c r="Y958" s="3522"/>
      <c r="Z958" s="3522"/>
      <c r="AA958" s="3522"/>
      <c r="AB958" s="3502">
        <v>14479</v>
      </c>
      <c r="AC958" s="3522"/>
      <c r="AD958" s="3522"/>
      <c r="AE958" s="3522"/>
      <c r="AF958" s="3528"/>
      <c r="AG958" s="3524"/>
      <c r="AH958" s="3524"/>
      <c r="AI958" s="3524"/>
      <c r="AJ958" s="3524"/>
      <c r="AK958" s="3524"/>
      <c r="AL958" s="3524"/>
    </row>
    <row r="959" spans="1:38" s="1060" customFormat="1" ht="16.5" customHeight="1">
      <c r="A959" s="2915"/>
      <c r="B959" s="571"/>
      <c r="C959" s="3529" t="s">
        <v>702</v>
      </c>
      <c r="D959" s="3530" t="s">
        <v>601</v>
      </c>
      <c r="E959" s="685">
        <f t="shared" si="113"/>
        <v>31100</v>
      </c>
      <c r="F959" s="523">
        <f t="shared" si="112"/>
        <v>31100</v>
      </c>
      <c r="G959" s="3521"/>
      <c r="H959" s="3521"/>
      <c r="I959" s="3521"/>
      <c r="J959" s="3521"/>
      <c r="K959" s="3521"/>
      <c r="L959" s="3521"/>
      <c r="M959" s="3531"/>
      <c r="N959" s="3522"/>
      <c r="O959" s="3522"/>
      <c r="P959" s="3522"/>
      <c r="Q959" s="3532"/>
      <c r="R959" s="3522"/>
      <c r="S959" s="3522"/>
      <c r="T959" s="3522"/>
      <c r="U959" s="3522"/>
      <c r="V959" s="3522"/>
      <c r="W959" s="3522"/>
      <c r="X959" s="3522"/>
      <c r="Y959" s="3522"/>
      <c r="Z959" s="3522"/>
      <c r="AA959" s="3522"/>
      <c r="AB959" s="3502">
        <v>31100</v>
      </c>
      <c r="AC959" s="3522"/>
      <c r="AD959" s="3522"/>
      <c r="AE959" s="3522"/>
      <c r="AF959" s="3532"/>
      <c r="AG959" s="3524"/>
      <c r="AH959" s="3524"/>
      <c r="AI959" s="3524"/>
      <c r="AJ959" s="3524"/>
      <c r="AK959" s="3524"/>
      <c r="AL959" s="3524"/>
    </row>
    <row r="960" spans="1:38" s="1060" customFormat="1" ht="15.75" customHeight="1">
      <c r="A960" s="2915"/>
      <c r="B960" s="571"/>
      <c r="C960" s="3533" t="s">
        <v>661</v>
      </c>
      <c r="D960" s="3530" t="s">
        <v>601</v>
      </c>
      <c r="E960" s="685">
        <f t="shared" si="113"/>
        <v>7153</v>
      </c>
      <c r="F960" s="523">
        <f t="shared" si="112"/>
        <v>7153</v>
      </c>
      <c r="G960" s="3521"/>
      <c r="H960" s="3521"/>
      <c r="I960" s="3521"/>
      <c r="J960" s="3521"/>
      <c r="K960" s="3521"/>
      <c r="L960" s="3521"/>
      <c r="M960" s="3527"/>
      <c r="N960" s="3522"/>
      <c r="O960" s="3522"/>
      <c r="P960" s="3522"/>
      <c r="Q960" s="3528"/>
      <c r="R960" s="3522"/>
      <c r="S960" s="3522"/>
      <c r="T960" s="3522"/>
      <c r="U960" s="3522"/>
      <c r="V960" s="3522"/>
      <c r="W960" s="3522"/>
      <c r="X960" s="3522"/>
      <c r="Y960" s="3522"/>
      <c r="Z960" s="3522"/>
      <c r="AA960" s="3522"/>
      <c r="AB960" s="3502">
        <v>7153</v>
      </c>
      <c r="AC960" s="3522"/>
      <c r="AD960" s="3522"/>
      <c r="AE960" s="3522"/>
      <c r="AF960" s="3528"/>
      <c r="AG960" s="3524"/>
      <c r="AH960" s="3524"/>
      <c r="AI960" s="3524"/>
      <c r="AJ960" s="3524"/>
      <c r="AK960" s="3524"/>
      <c r="AL960" s="3524"/>
    </row>
    <row r="961" spans="1:38" s="1060" customFormat="1" ht="17.100000000000001" customHeight="1">
      <c r="A961" s="2915"/>
      <c r="B961" s="571"/>
      <c r="C961" s="3534" t="s">
        <v>703</v>
      </c>
      <c r="D961" s="3526" t="s">
        <v>605</v>
      </c>
      <c r="E961" s="685">
        <f t="shared" si="113"/>
        <v>66000</v>
      </c>
      <c r="F961" s="523">
        <f t="shared" si="112"/>
        <v>66000</v>
      </c>
      <c r="G961" s="3521"/>
      <c r="H961" s="3521"/>
      <c r="I961" s="3521"/>
      <c r="J961" s="3521"/>
      <c r="K961" s="3521"/>
      <c r="L961" s="3521"/>
      <c r="M961" s="1056"/>
      <c r="N961" s="3522"/>
      <c r="O961" s="3522"/>
      <c r="P961" s="3522"/>
      <c r="Q961" s="3523"/>
      <c r="R961" s="3522"/>
      <c r="S961" s="3522"/>
      <c r="T961" s="3522"/>
      <c r="U961" s="3522"/>
      <c r="V961" s="3522"/>
      <c r="W961" s="3522"/>
      <c r="X961" s="3522"/>
      <c r="Y961" s="3522"/>
      <c r="Z961" s="3522"/>
      <c r="AA961" s="3522"/>
      <c r="AB961" s="3502">
        <v>66000</v>
      </c>
      <c r="AC961" s="3522"/>
      <c r="AD961" s="3522"/>
      <c r="AE961" s="3522"/>
      <c r="AF961" s="3523"/>
      <c r="AG961" s="3524"/>
      <c r="AH961" s="3524"/>
      <c r="AI961" s="3524"/>
      <c r="AJ961" s="3524"/>
      <c r="AK961" s="3524"/>
      <c r="AL961" s="3524"/>
    </row>
    <row r="962" spans="1:38" s="1060" customFormat="1" ht="17.100000000000001" customHeight="1">
      <c r="A962" s="2915"/>
      <c r="B962" s="571"/>
      <c r="C962" s="3535" t="s">
        <v>785</v>
      </c>
      <c r="D962" s="3536" t="s">
        <v>605</v>
      </c>
      <c r="E962" s="685">
        <f t="shared" si="113"/>
        <v>15180</v>
      </c>
      <c r="F962" s="523">
        <f t="shared" si="112"/>
        <v>15180</v>
      </c>
      <c r="G962" s="3537"/>
      <c r="H962" s="3537"/>
      <c r="I962" s="3537"/>
      <c r="J962" s="3537"/>
      <c r="K962" s="3537"/>
      <c r="L962" s="3537"/>
      <c r="M962" s="1056"/>
      <c r="N962" s="3538"/>
      <c r="O962" s="3538"/>
      <c r="P962" s="3538"/>
      <c r="Q962" s="3523"/>
      <c r="R962" s="3538"/>
      <c r="S962" s="3538"/>
      <c r="T962" s="3538"/>
      <c r="U962" s="3538"/>
      <c r="V962" s="3538"/>
      <c r="W962" s="3538"/>
      <c r="X962" s="3538"/>
      <c r="Y962" s="3538"/>
      <c r="Z962" s="3538"/>
      <c r="AA962" s="3538"/>
      <c r="AB962" s="3519">
        <v>15180</v>
      </c>
      <c r="AC962" s="3538"/>
      <c r="AD962" s="3538"/>
      <c r="AE962" s="3538"/>
      <c r="AF962" s="3523"/>
      <c r="AG962" s="3539"/>
      <c r="AH962" s="3539"/>
      <c r="AI962" s="3539"/>
      <c r="AJ962" s="3539"/>
      <c r="AK962" s="3539"/>
      <c r="AL962" s="3539"/>
    </row>
    <row r="963" spans="1:38" s="1060" customFormat="1" ht="17.100000000000001" customHeight="1" thickBot="1">
      <c r="A963" s="3123"/>
      <c r="B963" s="668"/>
      <c r="C963" s="3540" t="s">
        <v>705</v>
      </c>
      <c r="D963" s="3541" t="s">
        <v>611</v>
      </c>
      <c r="E963" s="2008">
        <f t="shared" si="113"/>
        <v>548578</v>
      </c>
      <c r="F963" s="523">
        <f t="shared" si="112"/>
        <v>548578</v>
      </c>
      <c r="G963" s="3537"/>
      <c r="H963" s="3537"/>
      <c r="I963" s="3537"/>
      <c r="J963" s="3537"/>
      <c r="K963" s="3537"/>
      <c r="L963" s="3537"/>
      <c r="M963" s="1056"/>
      <c r="N963" s="3538"/>
      <c r="O963" s="3538"/>
      <c r="P963" s="3538"/>
      <c r="Q963" s="3523"/>
      <c r="R963" s="3538"/>
      <c r="S963" s="3538"/>
      <c r="T963" s="3538"/>
      <c r="U963" s="3538"/>
      <c r="V963" s="3538"/>
      <c r="W963" s="3538"/>
      <c r="X963" s="3538"/>
      <c r="Y963" s="3538"/>
      <c r="Z963" s="3538"/>
      <c r="AA963" s="3538"/>
      <c r="AB963" s="3519">
        <v>548578</v>
      </c>
      <c r="AC963" s="3538"/>
      <c r="AD963" s="3538"/>
      <c r="AE963" s="3538"/>
      <c r="AF963" s="3523"/>
      <c r="AG963" s="3539"/>
      <c r="AH963" s="3539"/>
      <c r="AI963" s="3539"/>
      <c r="AJ963" s="3539"/>
      <c r="AK963" s="3539"/>
      <c r="AL963" s="3539"/>
    </row>
    <row r="964" spans="1:38" s="1060" customFormat="1" ht="17.100000000000001" customHeight="1">
      <c r="A964" s="2915"/>
      <c r="B964" s="571"/>
      <c r="C964" s="1505" t="s">
        <v>665</v>
      </c>
      <c r="D964" s="2860" t="s">
        <v>611</v>
      </c>
      <c r="E964" s="685">
        <f t="shared" si="113"/>
        <v>126173</v>
      </c>
      <c r="F964" s="523">
        <f t="shared" si="112"/>
        <v>126173</v>
      </c>
      <c r="G964" s="3537"/>
      <c r="H964" s="3537"/>
      <c r="I964" s="3537"/>
      <c r="J964" s="3537"/>
      <c r="K964" s="3537"/>
      <c r="L964" s="3537"/>
      <c r="M964" s="1056"/>
      <c r="N964" s="3538"/>
      <c r="O964" s="3538"/>
      <c r="P964" s="3538"/>
      <c r="Q964" s="3523"/>
      <c r="R964" s="3538"/>
      <c r="S964" s="3538"/>
      <c r="T964" s="3538"/>
      <c r="U964" s="3538"/>
      <c r="V964" s="3538"/>
      <c r="W964" s="3538"/>
      <c r="X964" s="3538"/>
      <c r="Y964" s="3538"/>
      <c r="Z964" s="3538"/>
      <c r="AA964" s="3538"/>
      <c r="AB964" s="3519">
        <v>126173</v>
      </c>
      <c r="AC964" s="3538"/>
      <c r="AD964" s="3538"/>
      <c r="AE964" s="3538"/>
      <c r="AF964" s="3523"/>
      <c r="AG964" s="3539"/>
      <c r="AH964" s="3539"/>
      <c r="AI964" s="3539"/>
      <c r="AJ964" s="3539"/>
      <c r="AK964" s="3539"/>
      <c r="AL964" s="3539"/>
    </row>
    <row r="965" spans="1:38" s="1060" customFormat="1" ht="17.100000000000001" customHeight="1" thickBot="1">
      <c r="A965" s="2915"/>
      <c r="B965" s="571"/>
      <c r="C965" s="3542" t="s">
        <v>863</v>
      </c>
      <c r="D965" s="3543" t="s">
        <v>845</v>
      </c>
      <c r="E965" s="685">
        <f t="shared" si="113"/>
        <v>508155</v>
      </c>
      <c r="F965" s="523">
        <f t="shared" si="112"/>
        <v>508155</v>
      </c>
      <c r="G965" s="3537"/>
      <c r="H965" s="3537"/>
      <c r="I965" s="3537"/>
      <c r="J965" s="3537"/>
      <c r="K965" s="3537"/>
      <c r="L965" s="3537"/>
      <c r="M965" s="1056"/>
      <c r="N965" s="3538"/>
      <c r="O965" s="3538"/>
      <c r="P965" s="3538"/>
      <c r="Q965" s="3523"/>
      <c r="R965" s="3538"/>
      <c r="S965" s="3538"/>
      <c r="T965" s="3538"/>
      <c r="U965" s="3538"/>
      <c r="V965" s="3538"/>
      <c r="W965" s="3538"/>
      <c r="X965" s="3538"/>
      <c r="Y965" s="3538"/>
      <c r="Z965" s="3538"/>
      <c r="AA965" s="3538"/>
      <c r="AB965" s="3519">
        <v>508155</v>
      </c>
      <c r="AC965" s="3538"/>
      <c r="AD965" s="3538"/>
      <c r="AE965" s="3538"/>
      <c r="AF965" s="3523"/>
      <c r="AG965" s="3539"/>
      <c r="AH965" s="3539"/>
      <c r="AI965" s="3539"/>
      <c r="AJ965" s="3539"/>
      <c r="AK965" s="3539"/>
      <c r="AL965" s="3539"/>
    </row>
    <row r="966" spans="1:38" ht="17.100000000000001" customHeight="1" thickBot="1">
      <c r="A966" s="552"/>
      <c r="B966" s="803" t="s">
        <v>868</v>
      </c>
      <c r="C966" s="804"/>
      <c r="D966" s="805" t="s">
        <v>30</v>
      </c>
      <c r="E966" s="806">
        <f>SUM(E967,E1026)</f>
        <v>43897885</v>
      </c>
      <c r="F966" s="523">
        <f t="shared" ref="F966:F1001" si="114">SUM(G966:AJ966)</f>
        <v>0</v>
      </c>
      <c r="G966" s="3518"/>
      <c r="H966" s="3518"/>
      <c r="I966" s="3518"/>
      <c r="J966" s="3518"/>
      <c r="K966" s="3518"/>
      <c r="L966" s="3518"/>
      <c r="M966" s="639"/>
      <c r="N966" s="3519"/>
      <c r="O966" s="3519"/>
      <c r="P966" s="3519"/>
      <c r="Q966" s="3292"/>
      <c r="R966" s="3519"/>
      <c r="S966" s="3519"/>
      <c r="T966" s="3519"/>
      <c r="U966" s="3519"/>
      <c r="V966" s="3519"/>
      <c r="W966" s="3519"/>
      <c r="X966" s="3519"/>
      <c r="Y966" s="3519"/>
      <c r="Z966" s="3519"/>
      <c r="AA966" s="3519"/>
      <c r="AB966" s="3519"/>
      <c r="AC966" s="3519"/>
      <c r="AD966" s="3519"/>
      <c r="AE966" s="3519"/>
      <c r="AF966" s="3292"/>
      <c r="AG966" s="3520"/>
      <c r="AH966" s="3520"/>
      <c r="AI966" s="3520"/>
      <c r="AJ966" s="3520"/>
      <c r="AK966" s="3520"/>
      <c r="AL966" s="3520"/>
    </row>
    <row r="967" spans="1:38" ht="17.100000000000001" customHeight="1">
      <c r="A967" s="552"/>
      <c r="B967" s="571"/>
      <c r="C967" s="6512" t="s">
        <v>582</v>
      </c>
      <c r="D967" s="6513"/>
      <c r="E967" s="744">
        <f>SUM(E968,E977,E981)</f>
        <v>37322600</v>
      </c>
      <c r="F967" s="523">
        <f t="shared" si="114"/>
        <v>0</v>
      </c>
      <c r="G967" s="3518"/>
      <c r="H967" s="3518"/>
      <c r="I967" s="3518"/>
      <c r="J967" s="3518"/>
      <c r="K967" s="3518"/>
      <c r="L967" s="3518"/>
      <c r="M967" s="639"/>
      <c r="N967" s="3519"/>
      <c r="O967" s="3519"/>
      <c r="P967" s="3519"/>
      <c r="Q967" s="3292"/>
      <c r="R967" s="3519"/>
      <c r="S967" s="3519"/>
      <c r="T967" s="3519"/>
      <c r="U967" s="3519"/>
      <c r="V967" s="3519"/>
      <c r="W967" s="3519"/>
      <c r="X967" s="3519"/>
      <c r="Y967" s="3519"/>
      <c r="Z967" s="3519"/>
      <c r="AA967" s="3519"/>
      <c r="AB967" s="3519"/>
      <c r="AC967" s="3519"/>
      <c r="AD967" s="3519"/>
      <c r="AE967" s="3519"/>
      <c r="AF967" s="3292"/>
      <c r="AG967" s="3520"/>
      <c r="AH967" s="3520"/>
      <c r="AI967" s="3520"/>
      <c r="AJ967" s="3520"/>
      <c r="AK967" s="3520"/>
      <c r="AL967" s="3520"/>
    </row>
    <row r="968" spans="1:38" ht="17.100000000000001" customHeight="1">
      <c r="A968" s="552"/>
      <c r="B968" s="571"/>
      <c r="C968" s="6750" t="s">
        <v>583</v>
      </c>
      <c r="D968" s="6751"/>
      <c r="E968" s="3544">
        <f>SUM(E969,E972)</f>
        <v>1234270</v>
      </c>
      <c r="F968" s="523">
        <f t="shared" si="114"/>
        <v>0</v>
      </c>
      <c r="G968" s="3545"/>
      <c r="H968" s="3545"/>
      <c r="I968" s="3545"/>
      <c r="J968" s="3545"/>
      <c r="K968" s="3545"/>
      <c r="L968" s="3545"/>
      <c r="M968" s="639"/>
      <c r="N968" s="3546"/>
      <c r="O968" s="3546"/>
      <c r="P968" s="3546"/>
      <c r="Q968" s="3292"/>
      <c r="R968" s="3546"/>
      <c r="S968" s="3546"/>
      <c r="T968" s="3546"/>
      <c r="U968" s="3546"/>
      <c r="V968" s="3546"/>
      <c r="W968" s="3546"/>
      <c r="X968" s="3546"/>
      <c r="Y968" s="3546"/>
      <c r="Z968" s="3546"/>
      <c r="AA968" s="3546"/>
      <c r="AB968" s="3546"/>
      <c r="AC968" s="3546"/>
      <c r="AD968" s="3546"/>
      <c r="AE968" s="3546"/>
      <c r="AF968" s="3292"/>
      <c r="AG968" s="3547"/>
      <c r="AH968" s="3547"/>
      <c r="AI968" s="3547"/>
      <c r="AJ968" s="3547"/>
      <c r="AK968" s="3547"/>
      <c r="AL968" s="3547"/>
    </row>
    <row r="969" spans="1:38" ht="17.100000000000001" customHeight="1">
      <c r="A969" s="552"/>
      <c r="B969" s="571"/>
      <c r="C969" s="6752" t="s">
        <v>584</v>
      </c>
      <c r="D969" s="6753"/>
      <c r="E969" s="867">
        <f>SUM(E970:E970)</f>
        <v>4800</v>
      </c>
      <c r="F969" s="523">
        <f t="shared" si="114"/>
        <v>0</v>
      </c>
      <c r="G969" s="3545"/>
      <c r="H969" s="3545"/>
      <c r="I969" s="3545"/>
      <c r="J969" s="3545"/>
      <c r="K969" s="3545"/>
      <c r="L969" s="3545"/>
      <c r="M969" s="639"/>
      <c r="N969" s="3546"/>
      <c r="O969" s="3546"/>
      <c r="P969" s="3546"/>
      <c r="Q969" s="3292"/>
      <c r="R969" s="3546"/>
      <c r="S969" s="3546"/>
      <c r="T969" s="3546"/>
      <c r="U969" s="3546"/>
      <c r="V969" s="3546"/>
      <c r="W969" s="3546"/>
      <c r="X969" s="3546"/>
      <c r="Y969" s="3546"/>
      <c r="Z969" s="3546"/>
      <c r="AA969" s="3546"/>
      <c r="AB969" s="3546"/>
      <c r="AC969" s="3546"/>
      <c r="AD969" s="3546"/>
      <c r="AE969" s="3546"/>
      <c r="AF969" s="3292"/>
      <c r="AG969" s="3547"/>
      <c r="AH969" s="3547"/>
      <c r="AI969" s="3547"/>
      <c r="AJ969" s="3547"/>
      <c r="AK969" s="3547"/>
      <c r="AL969" s="3547"/>
    </row>
    <row r="970" spans="1:38" ht="16.5" customHeight="1">
      <c r="A970" s="571"/>
      <c r="B970" s="571"/>
      <c r="C970" s="3548" t="s">
        <v>593</v>
      </c>
      <c r="D970" s="3549" t="s">
        <v>594</v>
      </c>
      <c r="E970" s="3544">
        <f>F970</f>
        <v>4800</v>
      </c>
      <c r="F970" s="523">
        <f t="shared" si="114"/>
        <v>4800</v>
      </c>
      <c r="G970" s="3545"/>
      <c r="H970" s="3545"/>
      <c r="I970" s="3545"/>
      <c r="J970" s="3545"/>
      <c r="K970" s="3545"/>
      <c r="L970" s="3545"/>
      <c r="M970" s="639"/>
      <c r="N970" s="3546"/>
      <c r="O970" s="3546"/>
      <c r="P970" s="3546"/>
      <c r="Q970" s="3292"/>
      <c r="R970" s="3546"/>
      <c r="S970" s="3546"/>
      <c r="T970" s="3546"/>
      <c r="U970" s="3546"/>
      <c r="V970" s="3546"/>
      <c r="W970" s="3546"/>
      <c r="X970" s="3546"/>
      <c r="Y970" s="3546"/>
      <c r="Z970" s="3546"/>
      <c r="AA970" s="3546">
        <v>4800</v>
      </c>
      <c r="AB970" s="3546"/>
      <c r="AC970" s="3546"/>
      <c r="AD970" s="3546"/>
      <c r="AE970" s="3546"/>
      <c r="AF970" s="3292"/>
      <c r="AG970" s="3547"/>
      <c r="AH970" s="3547"/>
      <c r="AI970" s="3547"/>
      <c r="AJ970" s="3547"/>
      <c r="AK970" s="3547"/>
      <c r="AL970" s="3547"/>
    </row>
    <row r="971" spans="1:38" ht="17.100000000000001" customHeight="1">
      <c r="A971" s="552"/>
      <c r="B971" s="571"/>
      <c r="C971" s="1492"/>
      <c r="D971" s="3550"/>
      <c r="E971" s="3544"/>
      <c r="F971" s="523">
        <f t="shared" si="114"/>
        <v>0</v>
      </c>
      <c r="G971" s="3545"/>
      <c r="H971" s="3545"/>
      <c r="I971" s="3545"/>
      <c r="J971" s="3545"/>
      <c r="K971" s="3545"/>
      <c r="L971" s="3545"/>
      <c r="M971" s="639"/>
      <c r="N971" s="3546"/>
      <c r="O971" s="3546"/>
      <c r="P971" s="3546"/>
      <c r="Q971" s="3292"/>
      <c r="R971" s="3546"/>
      <c r="S971" s="3546"/>
      <c r="T971" s="3546"/>
      <c r="U971" s="3546"/>
      <c r="V971" s="3546"/>
      <c r="W971" s="3546"/>
      <c r="X971" s="3546"/>
      <c r="Y971" s="3546"/>
      <c r="Z971" s="3546"/>
      <c r="AA971" s="3546"/>
      <c r="AB971" s="3546"/>
      <c r="AC971" s="3546"/>
      <c r="AD971" s="3546"/>
      <c r="AE971" s="3546"/>
      <c r="AF971" s="3292"/>
      <c r="AG971" s="3547"/>
      <c r="AH971" s="3547"/>
      <c r="AI971" s="3547"/>
      <c r="AJ971" s="3547"/>
      <c r="AK971" s="3547"/>
      <c r="AL971" s="3547"/>
    </row>
    <row r="972" spans="1:38" ht="17.100000000000001" customHeight="1">
      <c r="A972" s="552"/>
      <c r="B972" s="571"/>
      <c r="C972" s="6739" t="s">
        <v>597</v>
      </c>
      <c r="D972" s="6740"/>
      <c r="E972" s="3551">
        <f>SUM(E973:E975)</f>
        <v>1229470</v>
      </c>
      <c r="F972" s="523">
        <f t="shared" si="114"/>
        <v>0</v>
      </c>
      <c r="G972" s="3552"/>
      <c r="H972" s="3552"/>
      <c r="I972" s="3552"/>
      <c r="J972" s="3552"/>
      <c r="K972" s="3552"/>
      <c r="L972" s="3552"/>
      <c r="M972" s="639"/>
      <c r="N972" s="3553"/>
      <c r="O972" s="3553"/>
      <c r="P972" s="3553"/>
      <c r="Q972" s="3292"/>
      <c r="R972" s="3553"/>
      <c r="S972" s="3553"/>
      <c r="T972" s="3553"/>
      <c r="U972" s="3553"/>
      <c r="V972" s="3553"/>
      <c r="W972" s="3553"/>
      <c r="X972" s="3553"/>
      <c r="Y972" s="3553"/>
      <c r="Z972" s="3553"/>
      <c r="AA972" s="3553"/>
      <c r="AB972" s="3553"/>
      <c r="AC972" s="3553"/>
      <c r="AD972" s="3553"/>
      <c r="AE972" s="3553"/>
      <c r="AF972" s="3292"/>
      <c r="AG972" s="3554"/>
      <c r="AH972" s="3554"/>
      <c r="AI972" s="3554"/>
      <c r="AJ972" s="3554"/>
      <c r="AK972" s="3554"/>
      <c r="AL972" s="3554"/>
    </row>
    <row r="973" spans="1:38" ht="17.100000000000001" customHeight="1">
      <c r="A973" s="552"/>
      <c r="B973" s="571"/>
      <c r="C973" s="3555" t="s">
        <v>600</v>
      </c>
      <c r="D973" s="3556" t="s">
        <v>601</v>
      </c>
      <c r="E973" s="3557">
        <f>F973</f>
        <v>199850</v>
      </c>
      <c r="F973" s="523">
        <f t="shared" si="114"/>
        <v>199850</v>
      </c>
      <c r="G973" s="3558"/>
      <c r="H973" s="3558"/>
      <c r="I973" s="3558"/>
      <c r="J973" s="3558"/>
      <c r="K973" s="3558"/>
      <c r="L973" s="3558"/>
      <c r="M973" s="639"/>
      <c r="N973" s="3559"/>
      <c r="O973" s="3559"/>
      <c r="P973" s="3559"/>
      <c r="Q973" s="3292"/>
      <c r="R973" s="3559"/>
      <c r="S973" s="3559"/>
      <c r="T973" s="3559"/>
      <c r="U973" s="3559"/>
      <c r="V973" s="3559"/>
      <c r="W973" s="3559"/>
      <c r="X973" s="3559"/>
      <c r="Y973" s="3559"/>
      <c r="Z973" s="3559"/>
      <c r="AA973" s="3559">
        <v>199850</v>
      </c>
      <c r="AB973" s="3559"/>
      <c r="AC973" s="3559"/>
      <c r="AD973" s="3559"/>
      <c r="AE973" s="3559"/>
      <c r="AF973" s="3292"/>
      <c r="AG973" s="3560"/>
      <c r="AH973" s="3560"/>
      <c r="AI973" s="3560"/>
      <c r="AJ973" s="3560"/>
      <c r="AK973" s="3560"/>
      <c r="AL973" s="3560"/>
    </row>
    <row r="974" spans="1:38" ht="17.100000000000001" customHeight="1">
      <c r="A974" s="552"/>
      <c r="B974" s="571"/>
      <c r="C974" s="3561" t="s">
        <v>610</v>
      </c>
      <c r="D974" s="3562" t="s">
        <v>611</v>
      </c>
      <c r="E974" s="3563">
        <f t="shared" ref="E974:E975" si="115">F974</f>
        <v>76350</v>
      </c>
      <c r="F974" s="523">
        <f t="shared" si="114"/>
        <v>76350</v>
      </c>
      <c r="G974" s="3564"/>
      <c r="H974" s="3564"/>
      <c r="I974" s="3564"/>
      <c r="J974" s="3564"/>
      <c r="K974" s="3564"/>
      <c r="L974" s="3564"/>
      <c r="M974" s="639"/>
      <c r="N974" s="3565"/>
      <c r="O974" s="3565"/>
      <c r="P974" s="3565"/>
      <c r="Q974" s="3292"/>
      <c r="R974" s="3565"/>
      <c r="S974" s="3565"/>
      <c r="T974" s="3565"/>
      <c r="U974" s="3565"/>
      <c r="V974" s="3565"/>
      <c r="W974" s="3565"/>
      <c r="X974" s="3565"/>
      <c r="Y974" s="3565"/>
      <c r="Z974" s="3565"/>
      <c r="AA974" s="3565">
        <v>76350</v>
      </c>
      <c r="AB974" s="3565"/>
      <c r="AC974" s="3565"/>
      <c r="AD974" s="3565"/>
      <c r="AE974" s="3565"/>
      <c r="AF974" s="3292"/>
      <c r="AG974" s="3566"/>
      <c r="AH974" s="3566"/>
      <c r="AI974" s="3566"/>
      <c r="AJ974" s="3566"/>
      <c r="AK974" s="3566"/>
      <c r="AL974" s="3566"/>
    </row>
    <row r="975" spans="1:38" ht="17.100000000000001" customHeight="1">
      <c r="A975" s="571"/>
      <c r="B975" s="571"/>
      <c r="C975" s="3567" t="s">
        <v>624</v>
      </c>
      <c r="D975" s="3568" t="s">
        <v>625</v>
      </c>
      <c r="E975" s="3569">
        <f t="shared" si="115"/>
        <v>953270</v>
      </c>
      <c r="F975" s="523">
        <f t="shared" si="114"/>
        <v>953270</v>
      </c>
      <c r="G975" s="3570"/>
      <c r="H975" s="3570"/>
      <c r="I975" s="3570"/>
      <c r="J975" s="3570"/>
      <c r="K975" s="3570"/>
      <c r="L975" s="3570"/>
      <c r="M975" s="639"/>
      <c r="N975" s="3571"/>
      <c r="O975" s="3571"/>
      <c r="P975" s="3571"/>
      <c r="Q975" s="3292"/>
      <c r="R975" s="3571"/>
      <c r="S975" s="3571"/>
      <c r="T975" s="3571"/>
      <c r="U975" s="3571"/>
      <c r="V975" s="3571"/>
      <c r="W975" s="3571"/>
      <c r="X975" s="3571"/>
      <c r="Y975" s="3571"/>
      <c r="Z975" s="3571"/>
      <c r="AA975" s="3571"/>
      <c r="AB975" s="3571">
        <v>953270</v>
      </c>
      <c r="AC975" s="3571"/>
      <c r="AD975" s="3571"/>
      <c r="AE975" s="3571"/>
      <c r="AF975" s="3292"/>
      <c r="AG975" s="3572"/>
      <c r="AH975" s="3572"/>
      <c r="AI975" s="3572"/>
      <c r="AJ975" s="3572"/>
      <c r="AK975" s="3572"/>
      <c r="AL975" s="3572"/>
    </row>
    <row r="976" spans="1:38" ht="17.100000000000001" customHeight="1">
      <c r="A976" s="552"/>
      <c r="B976" s="571"/>
      <c r="C976" s="3573"/>
      <c r="D976" s="1497"/>
      <c r="E976" s="685"/>
      <c r="F976" s="523">
        <f t="shared" si="114"/>
        <v>0</v>
      </c>
      <c r="G976" s="3570"/>
      <c r="H976" s="3570"/>
      <c r="I976" s="3570"/>
      <c r="J976" s="3570"/>
      <c r="K976" s="3570"/>
      <c r="L976" s="3570"/>
      <c r="M976" s="639"/>
      <c r="N976" s="3571"/>
      <c r="O976" s="3571"/>
      <c r="P976" s="3571"/>
      <c r="Q976" s="3292"/>
      <c r="R976" s="3571"/>
      <c r="S976" s="3571"/>
      <c r="T976" s="3571"/>
      <c r="U976" s="3571"/>
      <c r="V976" s="3571"/>
      <c r="W976" s="3571"/>
      <c r="X976" s="3571"/>
      <c r="Y976" s="3571"/>
      <c r="Z976" s="3571"/>
      <c r="AA976" s="3571"/>
      <c r="AB976" s="3571"/>
      <c r="AC976" s="3571"/>
      <c r="AD976" s="3571"/>
      <c r="AE976" s="3571"/>
      <c r="AF976" s="3292"/>
      <c r="AG976" s="3572"/>
      <c r="AH976" s="3572"/>
      <c r="AI976" s="3572"/>
      <c r="AJ976" s="3572"/>
      <c r="AK976" s="3572"/>
      <c r="AL976" s="3572"/>
    </row>
    <row r="977" spans="1:38" ht="17.100000000000001" customHeight="1">
      <c r="A977" s="571"/>
      <c r="B977" s="571"/>
      <c r="C977" s="6733" t="s">
        <v>796</v>
      </c>
      <c r="D977" s="6741"/>
      <c r="E977" s="685">
        <f>SUM(E978:E979)</f>
        <v>935000</v>
      </c>
      <c r="F977" s="523">
        <f t="shared" si="114"/>
        <v>0</v>
      </c>
      <c r="G977" s="3570"/>
      <c r="H977" s="3570"/>
      <c r="I977" s="3570"/>
      <c r="J977" s="3570"/>
      <c r="K977" s="3570"/>
      <c r="L977" s="3570"/>
      <c r="M977" s="639"/>
      <c r="N977" s="3571"/>
      <c r="O977" s="3571"/>
      <c r="P977" s="3571"/>
      <c r="Q977" s="3292"/>
      <c r="R977" s="3571"/>
      <c r="S977" s="3571"/>
      <c r="T977" s="3571"/>
      <c r="U977" s="3571"/>
      <c r="V977" s="3571"/>
      <c r="W977" s="3571"/>
      <c r="X977" s="3571"/>
      <c r="Y977" s="3571"/>
      <c r="Z977" s="3571"/>
      <c r="AA977" s="3571"/>
      <c r="AB977" s="3571"/>
      <c r="AC977" s="3571"/>
      <c r="AD977" s="3571"/>
      <c r="AE977" s="3571"/>
      <c r="AF977" s="3292"/>
      <c r="AG977" s="3572"/>
      <c r="AH977" s="3572"/>
      <c r="AI977" s="3572"/>
      <c r="AJ977" s="3572"/>
      <c r="AK977" s="3572"/>
      <c r="AL977" s="3572"/>
    </row>
    <row r="978" spans="1:38" ht="17.100000000000001" customHeight="1">
      <c r="A978" s="552"/>
      <c r="B978" s="571"/>
      <c r="C978" s="3574" t="s">
        <v>869</v>
      </c>
      <c r="D978" s="3575" t="s">
        <v>870</v>
      </c>
      <c r="E978" s="3576">
        <f t="shared" ref="E978:E979" si="116">F978</f>
        <v>185000</v>
      </c>
      <c r="F978" s="523">
        <f t="shared" si="114"/>
        <v>185000</v>
      </c>
      <c r="G978" s="3577"/>
      <c r="H978" s="3577"/>
      <c r="I978" s="3577"/>
      <c r="J978" s="3577"/>
      <c r="K978" s="3577"/>
      <c r="L978" s="3577"/>
      <c r="M978" s="639"/>
      <c r="N978" s="3578"/>
      <c r="O978" s="3578"/>
      <c r="P978" s="3578"/>
      <c r="Q978" s="3292"/>
      <c r="R978" s="3578"/>
      <c r="S978" s="3578"/>
      <c r="T978" s="3578"/>
      <c r="U978" s="3578"/>
      <c r="V978" s="3578"/>
      <c r="W978" s="3578"/>
      <c r="X978" s="3578"/>
      <c r="Y978" s="3578"/>
      <c r="Z978" s="3578"/>
      <c r="AA978" s="3578">
        <v>185000</v>
      </c>
      <c r="AB978" s="3578"/>
      <c r="AC978" s="3578"/>
      <c r="AD978" s="3578"/>
      <c r="AE978" s="3578"/>
      <c r="AF978" s="3292"/>
      <c r="AG978" s="3579"/>
      <c r="AH978" s="3579"/>
      <c r="AI978" s="3579"/>
      <c r="AJ978" s="3579"/>
      <c r="AK978" s="3579"/>
      <c r="AL978" s="3579"/>
    </row>
    <row r="979" spans="1:38" ht="17.100000000000001" customHeight="1">
      <c r="A979" s="552"/>
      <c r="B979" s="571"/>
      <c r="C979" s="3580" t="s">
        <v>871</v>
      </c>
      <c r="D979" s="3581" t="s">
        <v>872</v>
      </c>
      <c r="E979" s="3582">
        <f t="shared" si="116"/>
        <v>750000</v>
      </c>
      <c r="F979" s="523">
        <f t="shared" si="114"/>
        <v>750000</v>
      </c>
      <c r="G979" s="3583"/>
      <c r="H979" s="3583"/>
      <c r="I979" s="3583"/>
      <c r="J979" s="3583"/>
      <c r="K979" s="3583"/>
      <c r="L979" s="3583"/>
      <c r="M979" s="639"/>
      <c r="N979" s="3584"/>
      <c r="O979" s="3584"/>
      <c r="P979" s="3584"/>
      <c r="Q979" s="3292"/>
      <c r="R979" s="3584"/>
      <c r="S979" s="3584"/>
      <c r="T979" s="3584"/>
      <c r="U979" s="3584"/>
      <c r="V979" s="3584"/>
      <c r="W979" s="3584"/>
      <c r="X979" s="3584"/>
      <c r="Y979" s="3584"/>
      <c r="Z979" s="3584"/>
      <c r="AA979" s="3584">
        <v>750000</v>
      </c>
      <c r="AB979" s="3584"/>
      <c r="AC979" s="3584"/>
      <c r="AD979" s="3584"/>
      <c r="AE979" s="3584"/>
      <c r="AF979" s="3292"/>
      <c r="AG979" s="3585"/>
      <c r="AH979" s="3585"/>
      <c r="AI979" s="3585"/>
      <c r="AJ979" s="3585"/>
      <c r="AK979" s="3585"/>
      <c r="AL979" s="3585"/>
    </row>
    <row r="980" spans="1:38" ht="12.75" customHeight="1">
      <c r="A980" s="552"/>
      <c r="B980" s="571"/>
      <c r="C980" s="2713"/>
      <c r="D980" s="3586"/>
      <c r="E980" s="3582"/>
      <c r="F980" s="523">
        <f t="shared" si="114"/>
        <v>0</v>
      </c>
      <c r="G980" s="3583"/>
      <c r="H980" s="3583"/>
      <c r="I980" s="3583"/>
      <c r="J980" s="3583"/>
      <c r="K980" s="3583"/>
      <c r="L980" s="3583"/>
      <c r="M980" s="639"/>
      <c r="N980" s="3584"/>
      <c r="O980" s="3584"/>
      <c r="P980" s="3584"/>
      <c r="Q980" s="3292"/>
      <c r="R980" s="3584"/>
      <c r="S980" s="3584"/>
      <c r="T980" s="3584"/>
      <c r="U980" s="3584"/>
      <c r="V980" s="3584"/>
      <c r="W980" s="3584"/>
      <c r="X980" s="3584"/>
      <c r="Y980" s="3584"/>
      <c r="Z980" s="3584"/>
      <c r="AA980" s="3584"/>
      <c r="AB980" s="3584"/>
      <c r="AC980" s="3584"/>
      <c r="AD980" s="3584"/>
      <c r="AE980" s="3584"/>
      <c r="AF980" s="3292"/>
      <c r="AG980" s="3585"/>
      <c r="AH980" s="3585"/>
      <c r="AI980" s="3585"/>
      <c r="AJ980" s="3585"/>
      <c r="AK980" s="3585"/>
      <c r="AL980" s="3585"/>
    </row>
    <row r="981" spans="1:38" ht="17.100000000000001" customHeight="1">
      <c r="A981" s="571"/>
      <c r="B981" s="571"/>
      <c r="C981" s="6733" t="s">
        <v>646</v>
      </c>
      <c r="D981" s="6741"/>
      <c r="E981" s="685">
        <f>SUM(E982:E1024)</f>
        <v>35153330</v>
      </c>
      <c r="F981" s="523">
        <f t="shared" si="114"/>
        <v>0</v>
      </c>
      <c r="G981" s="3583"/>
      <c r="H981" s="3583"/>
      <c r="I981" s="3583"/>
      <c r="J981" s="3583"/>
      <c r="K981" s="3583"/>
      <c r="L981" s="3583"/>
      <c r="M981" s="639"/>
      <c r="N981" s="3584"/>
      <c r="O981" s="3584"/>
      <c r="P981" s="3584"/>
      <c r="Q981" s="3292"/>
      <c r="R981" s="3584"/>
      <c r="S981" s="3584"/>
      <c r="T981" s="3584"/>
      <c r="U981" s="3584"/>
      <c r="V981" s="3584"/>
      <c r="W981" s="3584"/>
      <c r="X981" s="3584"/>
      <c r="Y981" s="3584"/>
      <c r="Z981" s="3584"/>
      <c r="AA981" s="3584"/>
      <c r="AB981" s="3584"/>
      <c r="AC981" s="3584"/>
      <c r="AD981" s="3584"/>
      <c r="AE981" s="3584"/>
      <c r="AF981" s="3292"/>
      <c r="AG981" s="3585"/>
      <c r="AH981" s="3585"/>
      <c r="AI981" s="3585"/>
      <c r="AJ981" s="3585"/>
      <c r="AK981" s="3585"/>
      <c r="AL981" s="3585"/>
    </row>
    <row r="982" spans="1:38" ht="71.25" customHeight="1">
      <c r="A982" s="552"/>
      <c r="B982" s="571"/>
      <c r="C982" s="3587" t="s">
        <v>720</v>
      </c>
      <c r="D982" s="3588" t="s">
        <v>800</v>
      </c>
      <c r="E982" s="685">
        <f>F982</f>
        <v>13812262</v>
      </c>
      <c r="F982" s="523">
        <f t="shared" si="114"/>
        <v>13812262</v>
      </c>
      <c r="G982" s="3583"/>
      <c r="H982" s="3583"/>
      <c r="I982" s="3583"/>
      <c r="J982" s="3583"/>
      <c r="K982" s="3583"/>
      <c r="L982" s="3583">
        <v>13812262</v>
      </c>
      <c r="M982" s="639"/>
      <c r="N982" s="3584"/>
      <c r="O982" s="3584"/>
      <c r="P982" s="3584"/>
      <c r="Q982" s="3292"/>
      <c r="R982" s="3584"/>
      <c r="S982" s="3584"/>
      <c r="T982" s="3584"/>
      <c r="U982" s="3584"/>
      <c r="V982" s="3584"/>
      <c r="W982" s="3584"/>
      <c r="X982" s="3584"/>
      <c r="Y982" s="3584"/>
      <c r="Z982" s="3584"/>
      <c r="AA982" s="3584"/>
      <c r="AB982" s="3584"/>
      <c r="AC982" s="3584"/>
      <c r="AD982" s="3584"/>
      <c r="AE982" s="3584"/>
      <c r="AF982" s="3292"/>
      <c r="AG982" s="3585"/>
      <c r="AH982" s="3585"/>
      <c r="AI982" s="3585"/>
      <c r="AJ982" s="3585"/>
      <c r="AK982" s="3585"/>
      <c r="AL982" s="3585"/>
    </row>
    <row r="983" spans="1:38" ht="60.75" customHeight="1">
      <c r="A983" s="552"/>
      <c r="B983" s="571"/>
      <c r="C983" s="3587" t="s">
        <v>89</v>
      </c>
      <c r="D983" s="3589" t="s">
        <v>696</v>
      </c>
      <c r="E983" s="685">
        <f>F983</f>
        <v>3520928</v>
      </c>
      <c r="F983" s="523">
        <f t="shared" si="114"/>
        <v>3520928</v>
      </c>
      <c r="G983" s="3583"/>
      <c r="H983" s="3583"/>
      <c r="I983" s="3583"/>
      <c r="J983" s="3583"/>
      <c r="K983" s="3583"/>
      <c r="L983" s="3583">
        <v>3520928</v>
      </c>
      <c r="M983" s="639"/>
      <c r="N983" s="3584"/>
      <c r="O983" s="3584"/>
      <c r="P983" s="3584"/>
      <c r="Q983" s="3292"/>
      <c r="R983" s="3584"/>
      <c r="S983" s="3584"/>
      <c r="T983" s="3584"/>
      <c r="U983" s="3584"/>
      <c r="V983" s="3584"/>
      <c r="W983" s="3584"/>
      <c r="X983" s="3584"/>
      <c r="Y983" s="3584"/>
      <c r="Z983" s="3584"/>
      <c r="AA983" s="3584"/>
      <c r="AB983" s="3584"/>
      <c r="AC983" s="3584"/>
      <c r="AD983" s="3584"/>
      <c r="AE983" s="3584"/>
      <c r="AF983" s="3292"/>
      <c r="AG983" s="3585"/>
      <c r="AH983" s="3585"/>
      <c r="AI983" s="3585"/>
      <c r="AJ983" s="3585"/>
      <c r="AK983" s="3585"/>
      <c r="AL983" s="3585"/>
    </row>
    <row r="984" spans="1:38" ht="16.5" customHeight="1">
      <c r="A984" s="552"/>
      <c r="B984" s="571"/>
      <c r="C984" s="1292" t="s">
        <v>873</v>
      </c>
      <c r="D984" s="3590" t="s">
        <v>586</v>
      </c>
      <c r="E984" s="685">
        <f t="shared" ref="E984:E1024" si="117">F984</f>
        <v>3100</v>
      </c>
      <c r="F984" s="523">
        <f t="shared" si="114"/>
        <v>3100</v>
      </c>
      <c r="G984" s="3583"/>
      <c r="H984" s="3583"/>
      <c r="I984" s="3583"/>
      <c r="J984" s="3583"/>
      <c r="K984" s="3583"/>
      <c r="L984" s="3583"/>
      <c r="M984" s="639"/>
      <c r="N984" s="3584"/>
      <c r="O984" s="3584"/>
      <c r="P984" s="3584"/>
      <c r="Q984" s="3292"/>
      <c r="R984" s="3584"/>
      <c r="S984" s="3584"/>
      <c r="T984" s="3584"/>
      <c r="U984" s="3584"/>
      <c r="V984" s="3584"/>
      <c r="W984" s="3584"/>
      <c r="X984" s="3584"/>
      <c r="Y984" s="3584"/>
      <c r="Z984" s="3584"/>
      <c r="AA984" s="3584"/>
      <c r="AB984" s="3584">
        <v>3100</v>
      </c>
      <c r="AC984" s="3584"/>
      <c r="AD984" s="3584"/>
      <c r="AE984" s="3584"/>
      <c r="AF984" s="3292"/>
      <c r="AG984" s="3585"/>
      <c r="AH984" s="3585"/>
      <c r="AI984" s="3585"/>
      <c r="AJ984" s="3585"/>
      <c r="AK984" s="3585"/>
      <c r="AL984" s="3585"/>
    </row>
    <row r="985" spans="1:38" ht="16.5" customHeight="1">
      <c r="A985" s="552"/>
      <c r="B985" s="571"/>
      <c r="C985" s="1292" t="s">
        <v>697</v>
      </c>
      <c r="D985" s="3590" t="s">
        <v>586</v>
      </c>
      <c r="E985" s="685">
        <f t="shared" si="117"/>
        <v>1732150</v>
      </c>
      <c r="F985" s="523">
        <f t="shared" si="114"/>
        <v>1732150</v>
      </c>
      <c r="G985" s="3583"/>
      <c r="H985" s="3583"/>
      <c r="I985" s="3583"/>
      <c r="J985" s="3583"/>
      <c r="K985" s="3583"/>
      <c r="L985" s="3583"/>
      <c r="M985" s="639"/>
      <c r="N985" s="3584">
        <v>1732150</v>
      </c>
      <c r="O985" s="3584"/>
      <c r="P985" s="3584"/>
      <c r="Q985" s="3292"/>
      <c r="R985" s="3584"/>
      <c r="S985" s="3584"/>
      <c r="T985" s="3584"/>
      <c r="U985" s="3584"/>
      <c r="V985" s="3584"/>
      <c r="W985" s="3584"/>
      <c r="X985" s="3584"/>
      <c r="Y985" s="3584"/>
      <c r="Z985" s="3584"/>
      <c r="AA985" s="3584"/>
      <c r="AB985" s="3584"/>
      <c r="AC985" s="3584"/>
      <c r="AD985" s="3584"/>
      <c r="AE985" s="3584"/>
      <c r="AF985" s="3292"/>
      <c r="AG985" s="3585"/>
      <c r="AH985" s="3585"/>
      <c r="AI985" s="3585"/>
      <c r="AJ985" s="3585"/>
      <c r="AK985" s="3585"/>
      <c r="AL985" s="3585"/>
    </row>
    <row r="986" spans="1:38" ht="16.5" customHeight="1">
      <c r="A986" s="552"/>
      <c r="B986" s="571"/>
      <c r="C986" s="1292" t="s">
        <v>648</v>
      </c>
      <c r="D986" s="3590" t="s">
        <v>586</v>
      </c>
      <c r="E986" s="685">
        <f t="shared" si="117"/>
        <v>33168</v>
      </c>
      <c r="F986" s="523">
        <f t="shared" si="114"/>
        <v>33168</v>
      </c>
      <c r="G986" s="3583"/>
      <c r="H986" s="3583"/>
      <c r="I986" s="3583"/>
      <c r="J986" s="3583"/>
      <c r="K986" s="3583"/>
      <c r="L986" s="3583"/>
      <c r="M986" s="639"/>
      <c r="N986" s="3584">
        <v>33168</v>
      </c>
      <c r="O986" s="3584"/>
      <c r="P986" s="3584"/>
      <c r="Q986" s="3292"/>
      <c r="R986" s="3584"/>
      <c r="S986" s="3584"/>
      <c r="T986" s="3584"/>
      <c r="U986" s="3584"/>
      <c r="V986" s="3584"/>
      <c r="W986" s="3584"/>
      <c r="X986" s="3584"/>
      <c r="Y986" s="3584"/>
      <c r="Z986" s="3584"/>
      <c r="AA986" s="3584"/>
      <c r="AB986" s="3584"/>
      <c r="AC986" s="3584"/>
      <c r="AD986" s="3584"/>
      <c r="AE986" s="3584"/>
      <c r="AF986" s="3292"/>
      <c r="AG986" s="3585"/>
      <c r="AH986" s="3585"/>
      <c r="AI986" s="3585"/>
      <c r="AJ986" s="3585"/>
      <c r="AK986" s="3585"/>
      <c r="AL986" s="3585"/>
    </row>
    <row r="987" spans="1:38" ht="16.5" customHeight="1">
      <c r="A987" s="552"/>
      <c r="B987" s="571"/>
      <c r="C987" s="1292" t="s">
        <v>698</v>
      </c>
      <c r="D987" s="3590" t="s">
        <v>588</v>
      </c>
      <c r="E987" s="685">
        <f t="shared" si="117"/>
        <v>94385</v>
      </c>
      <c r="F987" s="523">
        <f t="shared" si="114"/>
        <v>94385</v>
      </c>
      <c r="G987" s="3583"/>
      <c r="H987" s="3583"/>
      <c r="I987" s="3583"/>
      <c r="J987" s="3583"/>
      <c r="K987" s="3583"/>
      <c r="L987" s="3583"/>
      <c r="M987" s="639"/>
      <c r="N987" s="3584">
        <v>94385</v>
      </c>
      <c r="O987" s="3584"/>
      <c r="P987" s="3584"/>
      <c r="Q987" s="3292"/>
      <c r="R987" s="3584"/>
      <c r="S987" s="3584"/>
      <c r="T987" s="3584"/>
      <c r="U987" s="3584"/>
      <c r="V987" s="3584"/>
      <c r="W987" s="3584"/>
      <c r="X987" s="3584"/>
      <c r="Y987" s="3584"/>
      <c r="Z987" s="3584"/>
      <c r="AA987" s="3584"/>
      <c r="AB987" s="3584"/>
      <c r="AC987" s="3584"/>
      <c r="AD987" s="3584"/>
      <c r="AE987" s="3584"/>
      <c r="AF987" s="3292"/>
      <c r="AG987" s="3585"/>
      <c r="AH987" s="3585"/>
      <c r="AI987" s="3585"/>
      <c r="AJ987" s="3585"/>
      <c r="AK987" s="3585"/>
      <c r="AL987" s="3585"/>
    </row>
    <row r="988" spans="1:38" ht="16.5" customHeight="1">
      <c r="A988" s="552"/>
      <c r="B988" s="571"/>
      <c r="C988" s="1292" t="s">
        <v>650</v>
      </c>
      <c r="D988" s="3590" t="s">
        <v>588</v>
      </c>
      <c r="E988" s="685">
        <f t="shared" si="117"/>
        <v>2542</v>
      </c>
      <c r="F988" s="523">
        <f t="shared" si="114"/>
        <v>2542</v>
      </c>
      <c r="G988" s="3583"/>
      <c r="H988" s="3583"/>
      <c r="I988" s="3583"/>
      <c r="J988" s="3583"/>
      <c r="K988" s="3583"/>
      <c r="L988" s="3583"/>
      <c r="M988" s="639"/>
      <c r="N988" s="3584">
        <v>2542</v>
      </c>
      <c r="O988" s="3584"/>
      <c r="P988" s="3584"/>
      <c r="Q988" s="3292"/>
      <c r="R988" s="3584"/>
      <c r="S988" s="3584"/>
      <c r="T988" s="3584"/>
      <c r="U988" s="3584"/>
      <c r="V988" s="3584"/>
      <c r="W988" s="3584"/>
      <c r="X988" s="3584"/>
      <c r="Y988" s="3584"/>
      <c r="Z988" s="3584"/>
      <c r="AA988" s="3584"/>
      <c r="AB988" s="3584"/>
      <c r="AC988" s="3584"/>
      <c r="AD988" s="3584"/>
      <c r="AE988" s="3584"/>
      <c r="AF988" s="3292"/>
      <c r="AG988" s="3585"/>
      <c r="AH988" s="3585"/>
      <c r="AI988" s="3585"/>
      <c r="AJ988" s="3585"/>
      <c r="AK988" s="3585"/>
      <c r="AL988" s="3585"/>
    </row>
    <row r="989" spans="1:38" ht="16.5" customHeight="1">
      <c r="A989" s="552"/>
      <c r="B989" s="571"/>
      <c r="C989" s="1292" t="s">
        <v>874</v>
      </c>
      <c r="D989" s="3590" t="s">
        <v>590</v>
      </c>
      <c r="E989" s="685">
        <f t="shared" si="117"/>
        <v>1072</v>
      </c>
      <c r="F989" s="523">
        <f t="shared" si="114"/>
        <v>1072</v>
      </c>
      <c r="G989" s="3583"/>
      <c r="H989" s="3583"/>
      <c r="I989" s="3583"/>
      <c r="J989" s="3583"/>
      <c r="K989" s="3583"/>
      <c r="L989" s="3583"/>
      <c r="M989" s="639"/>
      <c r="N989" s="3584"/>
      <c r="O989" s="3584"/>
      <c r="P989" s="3584"/>
      <c r="Q989" s="3292"/>
      <c r="R989" s="3584"/>
      <c r="S989" s="3584"/>
      <c r="T989" s="3584"/>
      <c r="U989" s="3584"/>
      <c r="V989" s="3584"/>
      <c r="W989" s="3584"/>
      <c r="X989" s="3584"/>
      <c r="Y989" s="3584"/>
      <c r="Z989" s="3584"/>
      <c r="AA989" s="3584"/>
      <c r="AB989" s="3584">
        <v>1072</v>
      </c>
      <c r="AC989" s="3584"/>
      <c r="AD989" s="3584"/>
      <c r="AE989" s="3584"/>
      <c r="AF989" s="3292"/>
      <c r="AG989" s="3585"/>
      <c r="AH989" s="3585"/>
      <c r="AI989" s="3585"/>
      <c r="AJ989" s="3585"/>
      <c r="AK989" s="3585"/>
      <c r="AL989" s="3585"/>
    </row>
    <row r="990" spans="1:38" ht="16.5" customHeight="1">
      <c r="A990" s="552"/>
      <c r="B990" s="571"/>
      <c r="C990" s="1292" t="s">
        <v>699</v>
      </c>
      <c r="D990" s="3590" t="s">
        <v>590</v>
      </c>
      <c r="E990" s="685">
        <f t="shared" si="117"/>
        <v>338921</v>
      </c>
      <c r="F990" s="523">
        <f t="shared" si="114"/>
        <v>338921</v>
      </c>
      <c r="G990" s="3583"/>
      <c r="H990" s="3583"/>
      <c r="I990" s="3583"/>
      <c r="J990" s="3583"/>
      <c r="K990" s="3583"/>
      <c r="L990" s="3583"/>
      <c r="M990" s="639"/>
      <c r="N990" s="3584">
        <v>338921</v>
      </c>
      <c r="O990" s="3584"/>
      <c r="P990" s="3584"/>
      <c r="Q990" s="3292"/>
      <c r="R990" s="3584"/>
      <c r="S990" s="3584"/>
      <c r="T990" s="3584"/>
      <c r="U990" s="3584"/>
      <c r="V990" s="3584"/>
      <c r="W990" s="3584"/>
      <c r="X990" s="3584"/>
      <c r="Y990" s="3584"/>
      <c r="Z990" s="3584"/>
      <c r="AA990" s="3584"/>
      <c r="AB990" s="3584"/>
      <c r="AC990" s="3584"/>
      <c r="AD990" s="3584"/>
      <c r="AE990" s="3584"/>
      <c r="AF990" s="3292"/>
      <c r="AG990" s="3585"/>
      <c r="AH990" s="3585"/>
      <c r="AI990" s="3585"/>
      <c r="AJ990" s="3585"/>
      <c r="AK990" s="3585"/>
      <c r="AL990" s="3585"/>
    </row>
    <row r="991" spans="1:38" ht="16.5" customHeight="1">
      <c r="A991" s="552"/>
      <c r="B991" s="571"/>
      <c r="C991" s="1292" t="s">
        <v>652</v>
      </c>
      <c r="D991" s="3590" t="s">
        <v>590</v>
      </c>
      <c r="E991" s="685">
        <f t="shared" si="117"/>
        <v>6046</v>
      </c>
      <c r="F991" s="523">
        <f t="shared" si="114"/>
        <v>6046</v>
      </c>
      <c r="G991" s="3583"/>
      <c r="H991" s="3583"/>
      <c r="I991" s="3583"/>
      <c r="J991" s="3583"/>
      <c r="K991" s="3583"/>
      <c r="L991" s="3583"/>
      <c r="M991" s="639"/>
      <c r="N991" s="3584">
        <v>6046</v>
      </c>
      <c r="O991" s="3584"/>
      <c r="P991" s="3584"/>
      <c r="Q991" s="3292"/>
      <c r="R991" s="3584"/>
      <c r="S991" s="3584"/>
      <c r="T991" s="3584"/>
      <c r="U991" s="3584"/>
      <c r="V991" s="3584"/>
      <c r="W991" s="3584"/>
      <c r="X991" s="3584"/>
      <c r="Y991" s="3584"/>
      <c r="Z991" s="3584"/>
      <c r="AA991" s="3584"/>
      <c r="AB991" s="3584"/>
      <c r="AC991" s="3584"/>
      <c r="AD991" s="3584"/>
      <c r="AE991" s="3584"/>
      <c r="AF991" s="3292"/>
      <c r="AG991" s="3585"/>
      <c r="AH991" s="3585"/>
      <c r="AI991" s="3585"/>
      <c r="AJ991" s="3585"/>
      <c r="AK991" s="3585"/>
      <c r="AL991" s="3585"/>
    </row>
    <row r="992" spans="1:38" ht="16.5" customHeight="1">
      <c r="A992" s="552"/>
      <c r="B992" s="571"/>
      <c r="C992" s="1292" t="s">
        <v>875</v>
      </c>
      <c r="D992" s="3591" t="s">
        <v>592</v>
      </c>
      <c r="E992" s="685">
        <f t="shared" si="117"/>
        <v>152</v>
      </c>
      <c r="F992" s="523">
        <f t="shared" si="114"/>
        <v>152</v>
      </c>
      <c r="G992" s="3583"/>
      <c r="H992" s="3583"/>
      <c r="I992" s="3583"/>
      <c r="J992" s="3583"/>
      <c r="K992" s="3583"/>
      <c r="L992" s="3583"/>
      <c r="M992" s="639"/>
      <c r="N992" s="3584"/>
      <c r="O992" s="3584"/>
      <c r="P992" s="3584"/>
      <c r="Q992" s="3292"/>
      <c r="R992" s="3584"/>
      <c r="S992" s="3584"/>
      <c r="T992" s="3584"/>
      <c r="U992" s="3584"/>
      <c r="V992" s="3584"/>
      <c r="W992" s="3584"/>
      <c r="X992" s="3584"/>
      <c r="Y992" s="3584"/>
      <c r="Z992" s="3584"/>
      <c r="AA992" s="3584"/>
      <c r="AB992" s="3584">
        <v>152</v>
      </c>
      <c r="AC992" s="3584"/>
      <c r="AD992" s="3584"/>
      <c r="AE992" s="3584"/>
      <c r="AF992" s="3292"/>
      <c r="AG992" s="3585"/>
      <c r="AH992" s="3585"/>
      <c r="AI992" s="3585"/>
      <c r="AJ992" s="3585"/>
      <c r="AK992" s="3585"/>
      <c r="AL992" s="3585"/>
    </row>
    <row r="993" spans="1:38" ht="16.5" customHeight="1">
      <c r="A993" s="552"/>
      <c r="B993" s="571"/>
      <c r="C993" s="1292" t="s">
        <v>700</v>
      </c>
      <c r="D993" s="3591" t="s">
        <v>592</v>
      </c>
      <c r="E993" s="685">
        <f t="shared" si="117"/>
        <v>49044</v>
      </c>
      <c r="F993" s="523">
        <f t="shared" si="114"/>
        <v>49044</v>
      </c>
      <c r="G993" s="3583"/>
      <c r="H993" s="3583"/>
      <c r="I993" s="3583"/>
      <c r="J993" s="3583"/>
      <c r="K993" s="3583"/>
      <c r="L993" s="3583"/>
      <c r="M993" s="639"/>
      <c r="N993" s="3584">
        <v>49044</v>
      </c>
      <c r="O993" s="3584"/>
      <c r="P993" s="3584"/>
      <c r="Q993" s="3292"/>
      <c r="R993" s="3584"/>
      <c r="S993" s="3584"/>
      <c r="T993" s="3584"/>
      <c r="U993" s="3584"/>
      <c r="V993" s="3584"/>
      <c r="W993" s="3584"/>
      <c r="X993" s="3584"/>
      <c r="Y993" s="3584"/>
      <c r="Z993" s="3584"/>
      <c r="AA993" s="3584"/>
      <c r="AB993" s="3584"/>
      <c r="AC993" s="3584"/>
      <c r="AD993" s="3584"/>
      <c r="AE993" s="3584"/>
      <c r="AF993" s="3292"/>
      <c r="AG993" s="3585"/>
      <c r="AH993" s="3585"/>
      <c r="AI993" s="3585"/>
      <c r="AJ993" s="3585"/>
      <c r="AK993" s="3585"/>
      <c r="AL993" s="3585"/>
    </row>
    <row r="994" spans="1:38" ht="16.5" customHeight="1">
      <c r="A994" s="552"/>
      <c r="B994" s="571"/>
      <c r="C994" s="1292" t="s">
        <v>654</v>
      </c>
      <c r="D994" s="3591" t="s">
        <v>592</v>
      </c>
      <c r="E994" s="685">
        <f t="shared" si="117"/>
        <v>875</v>
      </c>
      <c r="F994" s="523">
        <f t="shared" si="114"/>
        <v>875</v>
      </c>
      <c r="G994" s="3583"/>
      <c r="H994" s="3583"/>
      <c r="I994" s="3583"/>
      <c r="J994" s="3583"/>
      <c r="K994" s="3583"/>
      <c r="L994" s="3583"/>
      <c r="M994" s="639"/>
      <c r="N994" s="3584">
        <v>875</v>
      </c>
      <c r="O994" s="3584"/>
      <c r="P994" s="3584"/>
      <c r="Q994" s="3292"/>
      <c r="R994" s="3584"/>
      <c r="S994" s="3584"/>
      <c r="T994" s="3584"/>
      <c r="U994" s="3584"/>
      <c r="V994" s="3584"/>
      <c r="W994" s="3584"/>
      <c r="X994" s="3584"/>
      <c r="Y994" s="3584"/>
      <c r="Z994" s="3584"/>
      <c r="AA994" s="3584"/>
      <c r="AB994" s="3584"/>
      <c r="AC994" s="3584"/>
      <c r="AD994" s="3584"/>
      <c r="AE994" s="3584"/>
      <c r="AF994" s="3292"/>
      <c r="AG994" s="3585"/>
      <c r="AH994" s="3585"/>
      <c r="AI994" s="3585"/>
      <c r="AJ994" s="3585"/>
      <c r="AK994" s="3585"/>
      <c r="AL994" s="3585"/>
    </row>
    <row r="995" spans="1:38" ht="16.5" customHeight="1">
      <c r="A995" s="552"/>
      <c r="B995" s="571"/>
      <c r="C995" s="1292" t="s">
        <v>860</v>
      </c>
      <c r="D995" s="3592" t="s">
        <v>594</v>
      </c>
      <c r="E995" s="685">
        <f t="shared" si="117"/>
        <v>175383</v>
      </c>
      <c r="F995" s="523">
        <f t="shared" si="114"/>
        <v>175383</v>
      </c>
      <c r="G995" s="3583"/>
      <c r="H995" s="3583"/>
      <c r="I995" s="3583"/>
      <c r="J995" s="3583"/>
      <c r="K995" s="3583"/>
      <c r="L995" s="3583"/>
      <c r="M995" s="639"/>
      <c r="N995" s="3584">
        <v>175383</v>
      </c>
      <c r="O995" s="3584"/>
      <c r="P995" s="3584"/>
      <c r="Q995" s="3292"/>
      <c r="R995" s="3584"/>
      <c r="S995" s="3584"/>
      <c r="T995" s="3584"/>
      <c r="U995" s="3584"/>
      <c r="V995" s="3584"/>
      <c r="W995" s="3584"/>
      <c r="X995" s="3584"/>
      <c r="Y995" s="3584"/>
      <c r="Z995" s="3584"/>
      <c r="AA995" s="3584"/>
      <c r="AB995" s="3584"/>
      <c r="AC995" s="3584"/>
      <c r="AD995" s="3584"/>
      <c r="AE995" s="3584"/>
      <c r="AF995" s="3292"/>
      <c r="AG995" s="3585"/>
      <c r="AH995" s="3585"/>
      <c r="AI995" s="3585"/>
      <c r="AJ995" s="3585"/>
      <c r="AK995" s="3585"/>
      <c r="AL995" s="3585"/>
    </row>
    <row r="996" spans="1:38" ht="16.5" customHeight="1">
      <c r="A996" s="552"/>
      <c r="B996" s="571"/>
      <c r="C996" s="1292" t="s">
        <v>876</v>
      </c>
      <c r="D996" s="3592" t="s">
        <v>658</v>
      </c>
      <c r="E996" s="685">
        <f t="shared" si="117"/>
        <v>12000</v>
      </c>
      <c r="F996" s="523">
        <f t="shared" si="114"/>
        <v>12000</v>
      </c>
      <c r="G996" s="3583"/>
      <c r="H996" s="3583"/>
      <c r="I996" s="3583"/>
      <c r="J996" s="3583"/>
      <c r="K996" s="3583"/>
      <c r="L996" s="3583"/>
      <c r="M996" s="639"/>
      <c r="N996" s="3584">
        <v>12000</v>
      </c>
      <c r="O996" s="3584"/>
      <c r="P996" s="3584"/>
      <c r="Q996" s="3292"/>
      <c r="R996" s="3584"/>
      <c r="S996" s="3584"/>
      <c r="T996" s="3584"/>
      <c r="U996" s="3584"/>
      <c r="V996" s="3584"/>
      <c r="W996" s="3584"/>
      <c r="X996" s="3584"/>
      <c r="Y996" s="3584"/>
      <c r="Z996" s="3584"/>
      <c r="AA996" s="3584"/>
      <c r="AB996" s="3584"/>
      <c r="AC996" s="3584"/>
      <c r="AD996" s="3584"/>
      <c r="AE996" s="3584"/>
      <c r="AF996" s="3292"/>
      <c r="AG996" s="3585"/>
      <c r="AH996" s="3585"/>
      <c r="AI996" s="3585"/>
      <c r="AJ996" s="3585"/>
      <c r="AK996" s="3585"/>
      <c r="AL996" s="3585"/>
    </row>
    <row r="997" spans="1:38" ht="16.5" customHeight="1">
      <c r="A997" s="552"/>
      <c r="B997" s="571"/>
      <c r="C997" s="1292" t="s">
        <v>659</v>
      </c>
      <c r="D997" s="3592" t="s">
        <v>658</v>
      </c>
      <c r="E997" s="685">
        <f t="shared" si="117"/>
        <v>2760</v>
      </c>
      <c r="F997" s="523">
        <f t="shared" si="114"/>
        <v>2760</v>
      </c>
      <c r="G997" s="3583"/>
      <c r="H997" s="3583"/>
      <c r="I997" s="3583"/>
      <c r="J997" s="3583"/>
      <c r="K997" s="3583"/>
      <c r="L997" s="3583"/>
      <c r="M997" s="639"/>
      <c r="N997" s="3584">
        <v>2760</v>
      </c>
      <c r="O997" s="3584"/>
      <c r="P997" s="3584"/>
      <c r="Q997" s="3292"/>
      <c r="R997" s="3584"/>
      <c r="S997" s="3584"/>
      <c r="T997" s="3584"/>
      <c r="U997" s="3584"/>
      <c r="V997" s="3584"/>
      <c r="W997" s="3584"/>
      <c r="X997" s="3584"/>
      <c r="Y997" s="3584"/>
      <c r="Z997" s="3584"/>
      <c r="AA997" s="3584"/>
      <c r="AB997" s="3584"/>
      <c r="AC997" s="3584"/>
      <c r="AD997" s="3584"/>
      <c r="AE997" s="3584"/>
      <c r="AF997" s="3292"/>
      <c r="AG997" s="3585"/>
      <c r="AH997" s="3585"/>
      <c r="AI997" s="3585"/>
      <c r="AJ997" s="3585"/>
      <c r="AK997" s="3585"/>
      <c r="AL997" s="3585"/>
    </row>
    <row r="998" spans="1:38" ht="16.5" customHeight="1">
      <c r="A998" s="552"/>
      <c r="B998" s="571"/>
      <c r="C998" s="1292" t="s">
        <v>702</v>
      </c>
      <c r="D998" s="3590" t="s">
        <v>601</v>
      </c>
      <c r="E998" s="685">
        <f t="shared" si="117"/>
        <v>5272834</v>
      </c>
      <c r="F998" s="523">
        <f t="shared" si="114"/>
        <v>5272834</v>
      </c>
      <c r="G998" s="3583"/>
      <c r="H998" s="3583"/>
      <c r="I998" s="3583"/>
      <c r="J998" s="3583"/>
      <c r="K998" s="3583"/>
      <c r="L998" s="3583"/>
      <c r="M998" s="639"/>
      <c r="N998" s="3584">
        <v>5272834</v>
      </c>
      <c r="O998" s="3584"/>
      <c r="P998" s="3584"/>
      <c r="Q998" s="3292"/>
      <c r="R998" s="3584"/>
      <c r="S998" s="3584"/>
      <c r="T998" s="3584"/>
      <c r="U998" s="3584"/>
      <c r="V998" s="3584"/>
      <c r="W998" s="3584"/>
      <c r="X998" s="3584"/>
      <c r="Y998" s="3584"/>
      <c r="Z998" s="3584"/>
      <c r="AA998" s="3584"/>
      <c r="AB998" s="3584"/>
      <c r="AC998" s="3584"/>
      <c r="AD998" s="3584"/>
      <c r="AE998" s="3584"/>
      <c r="AF998" s="3292"/>
      <c r="AG998" s="3585"/>
      <c r="AH998" s="3585"/>
      <c r="AI998" s="3585"/>
      <c r="AJ998" s="3585"/>
      <c r="AK998" s="3585"/>
      <c r="AL998" s="3585"/>
    </row>
    <row r="999" spans="1:38" ht="16.5" customHeight="1">
      <c r="A999" s="552"/>
      <c r="B999" s="571"/>
      <c r="C999" s="1292" t="s">
        <v>661</v>
      </c>
      <c r="D999" s="3590" t="s">
        <v>601</v>
      </c>
      <c r="E999" s="685">
        <f t="shared" si="117"/>
        <v>228469</v>
      </c>
      <c r="F999" s="523">
        <f t="shared" si="114"/>
        <v>228469</v>
      </c>
      <c r="G999" s="3583"/>
      <c r="H999" s="3583"/>
      <c r="I999" s="3583"/>
      <c r="J999" s="3583"/>
      <c r="K999" s="3583"/>
      <c r="L999" s="3583"/>
      <c r="M999" s="639"/>
      <c r="N999" s="3584">
        <v>228469</v>
      </c>
      <c r="O999" s="3584"/>
      <c r="P999" s="3584"/>
      <c r="Q999" s="3292"/>
      <c r="R999" s="3584"/>
      <c r="S999" s="3584"/>
      <c r="T999" s="3584"/>
      <c r="U999" s="3584"/>
      <c r="V999" s="3584"/>
      <c r="W999" s="3584"/>
      <c r="X999" s="3584"/>
      <c r="Y999" s="3584"/>
      <c r="Z999" s="3584"/>
      <c r="AA999" s="3584"/>
      <c r="AB999" s="3584"/>
      <c r="AC999" s="3584"/>
      <c r="AD999" s="3584"/>
      <c r="AE999" s="3584"/>
      <c r="AF999" s="3292"/>
      <c r="AG999" s="3585"/>
      <c r="AH999" s="3585"/>
      <c r="AI999" s="3585"/>
      <c r="AJ999" s="3585"/>
      <c r="AK999" s="3585"/>
      <c r="AL999" s="3585"/>
    </row>
    <row r="1000" spans="1:38" ht="16.5" customHeight="1">
      <c r="A1000" s="552"/>
      <c r="B1000" s="571"/>
      <c r="C1000" s="1292" t="s">
        <v>703</v>
      </c>
      <c r="D1000" s="3590" t="s">
        <v>605</v>
      </c>
      <c r="E1000" s="685">
        <f t="shared" si="117"/>
        <v>72823</v>
      </c>
      <c r="F1000" s="523">
        <f t="shared" si="114"/>
        <v>72823</v>
      </c>
      <c r="G1000" s="3583"/>
      <c r="H1000" s="3583"/>
      <c r="I1000" s="3583"/>
      <c r="J1000" s="3583"/>
      <c r="K1000" s="3583"/>
      <c r="L1000" s="3583"/>
      <c r="M1000" s="639"/>
      <c r="N1000" s="3584">
        <v>72823</v>
      </c>
      <c r="O1000" s="3584"/>
      <c r="P1000" s="3584"/>
      <c r="Q1000" s="3292"/>
      <c r="R1000" s="3584"/>
      <c r="S1000" s="3584"/>
      <c r="T1000" s="3584"/>
      <c r="U1000" s="3584"/>
      <c r="V1000" s="3584"/>
      <c r="W1000" s="3584"/>
      <c r="X1000" s="3584"/>
      <c r="Y1000" s="3584"/>
      <c r="Z1000" s="3584"/>
      <c r="AA1000" s="3584"/>
      <c r="AB1000" s="3584"/>
      <c r="AC1000" s="3584"/>
      <c r="AD1000" s="3584"/>
      <c r="AE1000" s="3584"/>
      <c r="AF1000" s="3292"/>
      <c r="AG1000" s="3585"/>
      <c r="AH1000" s="3585"/>
      <c r="AI1000" s="3585"/>
      <c r="AJ1000" s="3585"/>
      <c r="AK1000" s="3585"/>
      <c r="AL1000" s="3585"/>
    </row>
    <row r="1001" spans="1:38" ht="16.5" customHeight="1">
      <c r="A1001" s="552"/>
      <c r="B1001" s="571"/>
      <c r="C1001" s="1292" t="s">
        <v>785</v>
      </c>
      <c r="D1001" s="3590" t="s">
        <v>605</v>
      </c>
      <c r="E1001" s="685">
        <f t="shared" si="117"/>
        <v>9177</v>
      </c>
      <c r="F1001" s="523">
        <f t="shared" si="114"/>
        <v>9177</v>
      </c>
      <c r="G1001" s="3583"/>
      <c r="H1001" s="3583"/>
      <c r="I1001" s="3583"/>
      <c r="J1001" s="3583"/>
      <c r="K1001" s="3583"/>
      <c r="L1001" s="3583"/>
      <c r="M1001" s="639"/>
      <c r="N1001" s="3584">
        <v>9177</v>
      </c>
      <c r="O1001" s="3584"/>
      <c r="P1001" s="3584"/>
      <c r="Q1001" s="3292"/>
      <c r="R1001" s="3584"/>
      <c r="S1001" s="3584"/>
      <c r="T1001" s="3584"/>
      <c r="U1001" s="3584"/>
      <c r="V1001" s="3584"/>
      <c r="W1001" s="3584"/>
      <c r="X1001" s="3584"/>
      <c r="Y1001" s="3584"/>
      <c r="Z1001" s="3584"/>
      <c r="AA1001" s="3584"/>
      <c r="AB1001" s="3584"/>
      <c r="AC1001" s="3584"/>
      <c r="AD1001" s="3584"/>
      <c r="AE1001" s="3584"/>
    </row>
    <row r="1002" spans="1:38" ht="16.5" customHeight="1">
      <c r="A1002" s="552"/>
      <c r="B1002" s="571"/>
      <c r="C1002" s="1292" t="s">
        <v>704</v>
      </c>
      <c r="D1002" s="3593" t="s">
        <v>607</v>
      </c>
      <c r="E1002" s="685">
        <f t="shared" si="117"/>
        <v>12159</v>
      </c>
      <c r="F1002" s="523">
        <f t="shared" ref="F1002:F1037" si="118">SUM(G1002:AJ1002)</f>
        <v>12159</v>
      </c>
      <c r="G1002" s="3583"/>
      <c r="H1002" s="3583"/>
      <c r="I1002" s="3583"/>
      <c r="J1002" s="3583"/>
      <c r="K1002" s="3583"/>
      <c r="L1002" s="3583"/>
      <c r="M1002" s="639"/>
      <c r="N1002" s="3584">
        <v>12159</v>
      </c>
      <c r="O1002" s="3584"/>
      <c r="P1002" s="3584"/>
      <c r="Q1002" s="3292"/>
      <c r="R1002" s="3584"/>
      <c r="S1002" s="3584"/>
      <c r="T1002" s="3584"/>
      <c r="U1002" s="3584"/>
      <c r="V1002" s="3584"/>
      <c r="W1002" s="3584"/>
      <c r="X1002" s="3584"/>
      <c r="Y1002" s="3584"/>
      <c r="Z1002" s="3584"/>
      <c r="AA1002" s="3584"/>
      <c r="AB1002" s="3584"/>
      <c r="AC1002" s="3584"/>
      <c r="AD1002" s="3584"/>
      <c r="AE1002" s="3584"/>
    </row>
    <row r="1003" spans="1:38" ht="16.5" customHeight="1">
      <c r="A1003" s="552"/>
      <c r="B1003" s="571"/>
      <c r="C1003" s="3594" t="s">
        <v>663</v>
      </c>
      <c r="D1003" s="2367" t="s">
        <v>607</v>
      </c>
      <c r="E1003" s="685">
        <f t="shared" si="117"/>
        <v>2341</v>
      </c>
      <c r="F1003" s="523">
        <f t="shared" si="118"/>
        <v>2341</v>
      </c>
      <c r="G1003" s="3583"/>
      <c r="H1003" s="3583"/>
      <c r="I1003" s="3583"/>
      <c r="J1003" s="3583"/>
      <c r="K1003" s="3583"/>
      <c r="L1003" s="3583"/>
      <c r="M1003" s="639"/>
      <c r="N1003" s="3584">
        <v>2341</v>
      </c>
      <c r="O1003" s="3584"/>
      <c r="P1003" s="3584"/>
      <c r="Q1003" s="3292"/>
      <c r="R1003" s="3584"/>
      <c r="S1003" s="3584"/>
      <c r="T1003" s="3584"/>
      <c r="U1003" s="3584"/>
      <c r="V1003" s="3584"/>
      <c r="W1003" s="3584"/>
      <c r="X1003" s="3584"/>
      <c r="Y1003" s="3584"/>
      <c r="Z1003" s="3584"/>
      <c r="AA1003" s="3584"/>
      <c r="AB1003" s="3584"/>
      <c r="AC1003" s="3584"/>
      <c r="AD1003" s="3584"/>
      <c r="AE1003" s="3584"/>
    </row>
    <row r="1004" spans="1:38" ht="16.5" customHeight="1">
      <c r="A1004" s="552"/>
      <c r="B1004" s="571"/>
      <c r="C1004" s="1292" t="s">
        <v>877</v>
      </c>
      <c r="D1004" s="3590" t="s">
        <v>611</v>
      </c>
      <c r="E1004" s="685">
        <f t="shared" si="117"/>
        <v>37664</v>
      </c>
      <c r="F1004" s="523">
        <f t="shared" si="118"/>
        <v>37664</v>
      </c>
      <c r="G1004" s="3583"/>
      <c r="H1004" s="3583"/>
      <c r="I1004" s="3583"/>
      <c r="J1004" s="3583"/>
      <c r="K1004" s="3583"/>
      <c r="L1004" s="3583"/>
      <c r="M1004" s="639"/>
      <c r="N1004" s="3584"/>
      <c r="O1004" s="3584"/>
      <c r="P1004" s="3584"/>
      <c r="Q1004" s="3292"/>
      <c r="R1004" s="3584"/>
      <c r="S1004" s="3584"/>
      <c r="T1004" s="3584"/>
      <c r="U1004" s="3584"/>
      <c r="V1004" s="3584"/>
      <c r="W1004" s="3584"/>
      <c r="X1004" s="3584"/>
      <c r="Y1004" s="3584"/>
      <c r="Z1004" s="3584"/>
      <c r="AA1004" s="3584"/>
      <c r="AB1004" s="3584">
        <v>37664</v>
      </c>
      <c r="AC1004" s="3584"/>
      <c r="AD1004" s="3584"/>
      <c r="AE1004" s="3584"/>
    </row>
    <row r="1005" spans="1:38" ht="16.5" customHeight="1">
      <c r="A1005" s="552"/>
      <c r="B1005" s="571"/>
      <c r="C1005" s="1292" t="s">
        <v>705</v>
      </c>
      <c r="D1005" s="3590" t="s">
        <v>611</v>
      </c>
      <c r="E1005" s="685">
        <f t="shared" si="117"/>
        <v>6146695</v>
      </c>
      <c r="F1005" s="523">
        <f t="shared" si="118"/>
        <v>6146695</v>
      </c>
      <c r="G1005" s="3583"/>
      <c r="H1005" s="3583"/>
      <c r="I1005" s="3583"/>
      <c r="J1005" s="3583"/>
      <c r="K1005" s="3583"/>
      <c r="L1005" s="3583"/>
      <c r="M1005" s="639"/>
      <c r="N1005" s="3584">
        <v>6146695</v>
      </c>
      <c r="O1005" s="3584"/>
      <c r="P1005" s="3584"/>
      <c r="Q1005" s="3292"/>
      <c r="R1005" s="3584"/>
      <c r="S1005" s="3584"/>
      <c r="T1005" s="3584"/>
      <c r="U1005" s="3584"/>
      <c r="V1005" s="3584"/>
      <c r="W1005" s="3584"/>
      <c r="X1005" s="3584"/>
      <c r="Y1005" s="3584"/>
      <c r="Z1005" s="3584"/>
      <c r="AA1005" s="3584"/>
      <c r="AB1005" s="3584"/>
      <c r="AC1005" s="3584"/>
      <c r="AD1005" s="3584"/>
      <c r="AE1005" s="3584"/>
    </row>
    <row r="1006" spans="1:38" ht="16.5" customHeight="1">
      <c r="A1006" s="552"/>
      <c r="B1006" s="571"/>
      <c r="C1006" s="1292" t="s">
        <v>665</v>
      </c>
      <c r="D1006" s="3590" t="s">
        <v>611</v>
      </c>
      <c r="E1006" s="685">
        <f t="shared" si="117"/>
        <v>707875</v>
      </c>
      <c r="F1006" s="523">
        <f t="shared" si="118"/>
        <v>707875</v>
      </c>
      <c r="G1006" s="3583"/>
      <c r="H1006" s="3583"/>
      <c r="I1006" s="3583"/>
      <c r="J1006" s="3583"/>
      <c r="K1006" s="3583"/>
      <c r="L1006" s="3583"/>
      <c r="M1006" s="639"/>
      <c r="N1006" s="3584">
        <v>707875</v>
      </c>
      <c r="O1006" s="3584"/>
      <c r="P1006" s="3584"/>
      <c r="Q1006" s="3292"/>
      <c r="R1006" s="3584"/>
      <c r="S1006" s="3584"/>
      <c r="T1006" s="3584"/>
      <c r="U1006" s="3584"/>
      <c r="V1006" s="3584"/>
      <c r="W1006" s="3584"/>
      <c r="X1006" s="3584"/>
      <c r="Y1006" s="3584"/>
      <c r="Z1006" s="3584"/>
      <c r="AA1006" s="3584"/>
      <c r="AB1006" s="3584"/>
      <c r="AC1006" s="3584"/>
      <c r="AD1006" s="3584"/>
      <c r="AE1006" s="3584"/>
    </row>
    <row r="1007" spans="1:38" ht="16.5" customHeight="1" thickBot="1">
      <c r="A1007" s="897"/>
      <c r="B1007" s="668"/>
      <c r="C1007" s="3595" t="s">
        <v>706</v>
      </c>
      <c r="D1007" s="3596" t="s">
        <v>613</v>
      </c>
      <c r="E1007" s="2008">
        <f t="shared" si="117"/>
        <v>9465</v>
      </c>
      <c r="F1007" s="523">
        <f t="shared" si="118"/>
        <v>9465</v>
      </c>
      <c r="G1007" s="3577"/>
      <c r="H1007" s="3577"/>
      <c r="I1007" s="3577"/>
      <c r="J1007" s="3577"/>
      <c r="K1007" s="3577"/>
      <c r="L1007" s="3577"/>
      <c r="M1007" s="639"/>
      <c r="N1007" s="3578">
        <v>9465</v>
      </c>
      <c r="O1007" s="3578"/>
      <c r="P1007" s="3578"/>
      <c r="Q1007" s="3292"/>
      <c r="R1007" s="3578"/>
      <c r="S1007" s="3578"/>
      <c r="T1007" s="3578"/>
      <c r="U1007" s="3578"/>
      <c r="V1007" s="3578"/>
      <c r="W1007" s="3578"/>
      <c r="X1007" s="3578"/>
      <c r="Y1007" s="3578"/>
      <c r="Z1007" s="3578"/>
      <c r="AA1007" s="3578"/>
      <c r="AB1007" s="3578"/>
      <c r="AC1007" s="3578"/>
      <c r="AD1007" s="3578"/>
      <c r="AE1007" s="3578"/>
    </row>
    <row r="1008" spans="1:38" ht="16.5" customHeight="1">
      <c r="A1008" s="552"/>
      <c r="B1008" s="571"/>
      <c r="C1008" s="3597" t="s">
        <v>805</v>
      </c>
      <c r="D1008" s="1120" t="s">
        <v>613</v>
      </c>
      <c r="E1008" s="685">
        <f t="shared" si="117"/>
        <v>962</v>
      </c>
      <c r="F1008" s="523">
        <f t="shared" si="118"/>
        <v>962</v>
      </c>
      <c r="G1008" s="3577"/>
      <c r="H1008" s="3577"/>
      <c r="I1008" s="3577"/>
      <c r="J1008" s="3577"/>
      <c r="K1008" s="3577"/>
      <c r="L1008" s="3577"/>
      <c r="M1008" s="639"/>
      <c r="N1008" s="3578">
        <v>962</v>
      </c>
      <c r="O1008" s="3578"/>
      <c r="P1008" s="3578"/>
      <c r="Q1008" s="3292"/>
      <c r="R1008" s="3578"/>
      <c r="S1008" s="3578"/>
      <c r="T1008" s="3578"/>
      <c r="U1008" s="3578"/>
      <c r="V1008" s="3578"/>
      <c r="W1008" s="3578"/>
      <c r="X1008" s="3578"/>
      <c r="Y1008" s="3578"/>
      <c r="Z1008" s="3578"/>
      <c r="AA1008" s="3578"/>
      <c r="AB1008" s="3578"/>
      <c r="AC1008" s="3578"/>
      <c r="AD1008" s="3578"/>
      <c r="AE1008" s="3578"/>
    </row>
    <row r="1009" spans="1:38" ht="16.5" customHeight="1">
      <c r="A1009" s="552"/>
      <c r="B1009" s="571"/>
      <c r="C1009" s="1292" t="s">
        <v>760</v>
      </c>
      <c r="D1009" s="3598" t="s">
        <v>615</v>
      </c>
      <c r="E1009" s="685">
        <f t="shared" si="117"/>
        <v>1500000</v>
      </c>
      <c r="F1009" s="523">
        <f t="shared" si="118"/>
        <v>1500000</v>
      </c>
      <c r="G1009" s="3577"/>
      <c r="H1009" s="3577"/>
      <c r="I1009" s="3577"/>
      <c r="J1009" s="3577"/>
      <c r="K1009" s="3577"/>
      <c r="L1009" s="3577"/>
      <c r="M1009" s="639"/>
      <c r="N1009" s="3578">
        <v>1500000</v>
      </c>
      <c r="O1009" s="3578"/>
      <c r="P1009" s="3578"/>
      <c r="Q1009" s="3292"/>
      <c r="R1009" s="3578"/>
      <c r="S1009" s="3578"/>
      <c r="T1009" s="3578"/>
      <c r="U1009" s="3578"/>
      <c r="V1009" s="3578"/>
      <c r="W1009" s="3578"/>
      <c r="X1009" s="3578"/>
      <c r="Y1009" s="3578"/>
      <c r="Z1009" s="3578"/>
      <c r="AA1009" s="3578"/>
      <c r="AB1009" s="3578"/>
      <c r="AC1009" s="3578"/>
      <c r="AD1009" s="3578"/>
      <c r="AE1009" s="3578"/>
    </row>
    <row r="1010" spans="1:38" ht="16.5" customHeight="1">
      <c r="A1010" s="552"/>
      <c r="B1010" s="571"/>
      <c r="C1010" s="1292" t="s">
        <v>667</v>
      </c>
      <c r="D1010" s="3599" t="s">
        <v>615</v>
      </c>
      <c r="E1010" s="685">
        <f t="shared" si="117"/>
        <v>345000</v>
      </c>
      <c r="F1010" s="523">
        <f t="shared" si="118"/>
        <v>345000</v>
      </c>
      <c r="G1010" s="3577"/>
      <c r="H1010" s="3577"/>
      <c r="I1010" s="3577"/>
      <c r="J1010" s="3577"/>
      <c r="K1010" s="3577"/>
      <c r="L1010" s="3577"/>
      <c r="M1010" s="639"/>
      <c r="N1010" s="3578">
        <v>345000</v>
      </c>
      <c r="O1010" s="3578"/>
      <c r="P1010" s="3578"/>
      <c r="Q1010" s="3292"/>
      <c r="R1010" s="3578"/>
      <c r="S1010" s="3578"/>
      <c r="T1010" s="3578"/>
      <c r="U1010" s="3578"/>
      <c r="V1010" s="3578"/>
      <c r="W1010" s="3578"/>
      <c r="X1010" s="3578"/>
      <c r="Y1010" s="3578"/>
      <c r="Z1010" s="3578"/>
      <c r="AA1010" s="3578"/>
      <c r="AB1010" s="3578"/>
      <c r="AC1010" s="3578"/>
      <c r="AD1010" s="3578"/>
      <c r="AE1010" s="3578"/>
    </row>
    <row r="1011" spans="1:38" ht="30.75" customHeight="1">
      <c r="A1011" s="552"/>
      <c r="B1011" s="571"/>
      <c r="C1011" s="3597" t="s">
        <v>707</v>
      </c>
      <c r="D1011" s="1120" t="s">
        <v>617</v>
      </c>
      <c r="E1011" s="685">
        <f t="shared" si="117"/>
        <v>239369</v>
      </c>
      <c r="F1011" s="523">
        <f t="shared" si="118"/>
        <v>239369</v>
      </c>
      <c r="G1011" s="3577"/>
      <c r="H1011" s="3577"/>
      <c r="I1011" s="3577"/>
      <c r="J1011" s="3577"/>
      <c r="K1011" s="3577"/>
      <c r="L1011" s="3577"/>
      <c r="M1011" s="639"/>
      <c r="N1011" s="3578">
        <v>239369</v>
      </c>
      <c r="O1011" s="3578"/>
      <c r="P1011" s="3578"/>
      <c r="Q1011" s="3292"/>
      <c r="R1011" s="3578"/>
      <c r="S1011" s="3578"/>
      <c r="T1011" s="3578"/>
      <c r="U1011" s="3578"/>
      <c r="V1011" s="3578"/>
      <c r="W1011" s="3578"/>
      <c r="X1011" s="3578"/>
      <c r="Y1011" s="3578"/>
      <c r="Z1011" s="3578"/>
      <c r="AA1011" s="3578"/>
      <c r="AB1011" s="3578"/>
      <c r="AC1011" s="3578"/>
      <c r="AD1011" s="3578"/>
      <c r="AE1011" s="3578"/>
    </row>
    <row r="1012" spans="1:38" ht="34.5" customHeight="1">
      <c r="A1012" s="552"/>
      <c r="B1012" s="571"/>
      <c r="C1012" s="1292" t="s">
        <v>807</v>
      </c>
      <c r="D1012" s="3598" t="s">
        <v>617</v>
      </c>
      <c r="E1012" s="685">
        <f t="shared" si="117"/>
        <v>77527</v>
      </c>
      <c r="F1012" s="523">
        <f t="shared" si="118"/>
        <v>77527</v>
      </c>
      <c r="G1012" s="3577"/>
      <c r="H1012" s="3577"/>
      <c r="I1012" s="3577"/>
      <c r="J1012" s="3577"/>
      <c r="K1012" s="3577"/>
      <c r="L1012" s="3577"/>
      <c r="M1012" s="639"/>
      <c r="N1012" s="3578">
        <v>77527</v>
      </c>
      <c r="O1012" s="3578"/>
      <c r="P1012" s="3578"/>
      <c r="Q1012" s="3292"/>
      <c r="R1012" s="3578"/>
      <c r="S1012" s="3578"/>
      <c r="T1012" s="3578"/>
      <c r="U1012" s="3578"/>
      <c r="V1012" s="3578"/>
      <c r="W1012" s="3578"/>
      <c r="X1012" s="3578"/>
      <c r="Y1012" s="3578"/>
      <c r="Z1012" s="3578"/>
      <c r="AA1012" s="3578"/>
      <c r="AB1012" s="3578"/>
      <c r="AC1012" s="3578"/>
      <c r="AD1012" s="3578"/>
      <c r="AE1012" s="3578"/>
    </row>
    <row r="1013" spans="1:38" ht="16.5" customHeight="1">
      <c r="A1013" s="552"/>
      <c r="B1013" s="571"/>
      <c r="C1013" s="1292" t="s">
        <v>708</v>
      </c>
      <c r="D1013" s="3598" t="s">
        <v>619</v>
      </c>
      <c r="E1013" s="685">
        <f t="shared" si="117"/>
        <v>273346</v>
      </c>
      <c r="F1013" s="523">
        <f t="shared" si="118"/>
        <v>273346</v>
      </c>
      <c r="G1013" s="3577"/>
      <c r="H1013" s="3577"/>
      <c r="I1013" s="3577"/>
      <c r="J1013" s="3577"/>
      <c r="K1013" s="3577"/>
      <c r="L1013" s="3577"/>
      <c r="M1013" s="639"/>
      <c r="N1013" s="3578">
        <v>273346</v>
      </c>
      <c r="O1013" s="3578"/>
      <c r="P1013" s="3578"/>
      <c r="Q1013" s="3292"/>
      <c r="R1013" s="3578"/>
      <c r="S1013" s="3578"/>
      <c r="T1013" s="3578"/>
      <c r="U1013" s="3578"/>
      <c r="V1013" s="3578"/>
      <c r="W1013" s="3578"/>
      <c r="X1013" s="3578"/>
      <c r="Y1013" s="3578"/>
      <c r="Z1013" s="3578"/>
      <c r="AA1013" s="3578"/>
      <c r="AB1013" s="3578"/>
      <c r="AC1013" s="3578"/>
      <c r="AD1013" s="3578"/>
      <c r="AE1013" s="3578"/>
    </row>
    <row r="1014" spans="1:38" ht="16.5" customHeight="1">
      <c r="A1014" s="552"/>
      <c r="B1014" s="571"/>
      <c r="C1014" s="1292" t="s">
        <v>669</v>
      </c>
      <c r="D1014" s="3598" t="s">
        <v>619</v>
      </c>
      <c r="E1014" s="685">
        <f t="shared" si="117"/>
        <v>61066</v>
      </c>
      <c r="F1014" s="523">
        <f t="shared" si="118"/>
        <v>61066</v>
      </c>
      <c r="G1014" s="3577"/>
      <c r="H1014" s="3577"/>
      <c r="I1014" s="3577"/>
      <c r="J1014" s="3577"/>
      <c r="K1014" s="3577"/>
      <c r="L1014" s="3577"/>
      <c r="M1014" s="639"/>
      <c r="N1014" s="3578">
        <v>61066</v>
      </c>
      <c r="O1014" s="3578"/>
      <c r="P1014" s="3578"/>
      <c r="Q1014" s="3292"/>
      <c r="R1014" s="3578"/>
      <c r="S1014" s="3578"/>
      <c r="T1014" s="3578"/>
      <c r="U1014" s="3578"/>
      <c r="V1014" s="3578"/>
      <c r="W1014" s="3578"/>
      <c r="X1014" s="3578"/>
      <c r="Y1014" s="3578"/>
      <c r="Z1014" s="3578"/>
      <c r="AA1014" s="3578"/>
      <c r="AB1014" s="3578"/>
      <c r="AC1014" s="3578"/>
      <c r="AD1014" s="3578"/>
      <c r="AE1014" s="3578"/>
    </row>
    <row r="1015" spans="1:38" ht="16.5" customHeight="1">
      <c r="A1015" s="552"/>
      <c r="B1015" s="571"/>
      <c r="C1015" s="3600" t="s">
        <v>768</v>
      </c>
      <c r="D1015" s="3601" t="s">
        <v>621</v>
      </c>
      <c r="E1015" s="685">
        <f t="shared" si="117"/>
        <v>200000</v>
      </c>
      <c r="F1015" s="523">
        <f t="shared" si="118"/>
        <v>200000</v>
      </c>
      <c r="G1015" s="3577"/>
      <c r="H1015" s="3577"/>
      <c r="I1015" s="3577"/>
      <c r="J1015" s="3577"/>
      <c r="K1015" s="3577"/>
      <c r="L1015" s="3577"/>
      <c r="M1015" s="639"/>
      <c r="N1015" s="3578">
        <v>200000</v>
      </c>
      <c r="O1015" s="3578"/>
      <c r="P1015" s="3578"/>
      <c r="Q1015" s="3292"/>
      <c r="R1015" s="3578"/>
      <c r="S1015" s="3578"/>
      <c r="T1015" s="3578"/>
      <c r="U1015" s="3578"/>
      <c r="V1015" s="3578"/>
      <c r="W1015" s="3578"/>
      <c r="X1015" s="3578"/>
      <c r="Y1015" s="3578"/>
      <c r="Z1015" s="3578"/>
      <c r="AA1015" s="3578"/>
      <c r="AB1015" s="3578"/>
      <c r="AC1015" s="3578"/>
      <c r="AD1015" s="3578"/>
      <c r="AE1015" s="3578"/>
    </row>
    <row r="1016" spans="1:38" ht="16.5" customHeight="1">
      <c r="A1016" s="552"/>
      <c r="B1016" s="571"/>
      <c r="C1016" s="3600" t="s">
        <v>710</v>
      </c>
      <c r="D1016" s="3601" t="s">
        <v>621</v>
      </c>
      <c r="E1016" s="685">
        <f t="shared" si="117"/>
        <v>46000</v>
      </c>
      <c r="F1016" s="523">
        <f t="shared" si="118"/>
        <v>46000</v>
      </c>
      <c r="G1016" s="3577"/>
      <c r="H1016" s="3577"/>
      <c r="I1016" s="3577"/>
      <c r="J1016" s="3577"/>
      <c r="K1016" s="3577"/>
      <c r="L1016" s="3577"/>
      <c r="M1016" s="639"/>
      <c r="N1016" s="3578">
        <v>46000</v>
      </c>
      <c r="O1016" s="3578"/>
      <c r="P1016" s="3578"/>
      <c r="Q1016" s="3292"/>
      <c r="R1016" s="3578"/>
      <c r="S1016" s="3578"/>
      <c r="T1016" s="3578"/>
      <c r="U1016" s="3578"/>
      <c r="V1016" s="3578"/>
      <c r="W1016" s="3578"/>
      <c r="X1016" s="3578"/>
      <c r="Y1016" s="3578"/>
      <c r="Z1016" s="3578"/>
      <c r="AA1016" s="3578"/>
      <c r="AB1016" s="3578"/>
      <c r="AC1016" s="3578"/>
      <c r="AD1016" s="3578"/>
      <c r="AE1016" s="3578"/>
      <c r="AF1016" s="3292"/>
      <c r="AG1016" s="3579"/>
      <c r="AH1016" s="3579"/>
      <c r="AI1016" s="3579"/>
      <c r="AJ1016" s="3579"/>
      <c r="AK1016" s="3579"/>
      <c r="AL1016" s="3579"/>
    </row>
    <row r="1017" spans="1:38" ht="16.5" customHeight="1">
      <c r="A1017" s="552"/>
      <c r="B1017" s="571"/>
      <c r="C1017" s="3600" t="s">
        <v>711</v>
      </c>
      <c r="D1017" s="3602" t="s">
        <v>712</v>
      </c>
      <c r="E1017" s="685">
        <f t="shared" si="117"/>
        <v>36099</v>
      </c>
      <c r="F1017" s="523">
        <f t="shared" si="118"/>
        <v>36099</v>
      </c>
      <c r="G1017" s="3577"/>
      <c r="H1017" s="3577"/>
      <c r="I1017" s="3577"/>
      <c r="J1017" s="3577"/>
      <c r="K1017" s="3577"/>
      <c r="L1017" s="3577"/>
      <c r="M1017" s="639"/>
      <c r="N1017" s="3578">
        <v>36099</v>
      </c>
      <c r="O1017" s="3578"/>
      <c r="P1017" s="3578"/>
      <c r="Q1017" s="3292"/>
      <c r="R1017" s="3578"/>
      <c r="S1017" s="3578"/>
      <c r="T1017" s="3578"/>
      <c r="U1017" s="3578"/>
      <c r="V1017" s="3578"/>
      <c r="W1017" s="3578"/>
      <c r="X1017" s="3578"/>
      <c r="Y1017" s="3578"/>
      <c r="Z1017" s="3578"/>
      <c r="AA1017" s="3578"/>
      <c r="AB1017" s="3578"/>
      <c r="AC1017" s="3578"/>
      <c r="AD1017" s="3578"/>
      <c r="AE1017" s="3578"/>
      <c r="AF1017" s="3292"/>
      <c r="AG1017" s="3579"/>
      <c r="AH1017" s="3579"/>
      <c r="AI1017" s="3579"/>
      <c r="AJ1017" s="3579"/>
      <c r="AK1017" s="3579"/>
      <c r="AL1017" s="3579"/>
    </row>
    <row r="1018" spans="1:38" ht="16.5" customHeight="1">
      <c r="A1018" s="552"/>
      <c r="B1018" s="571"/>
      <c r="C1018" s="3600" t="s">
        <v>878</v>
      </c>
      <c r="D1018" s="3602" t="s">
        <v>712</v>
      </c>
      <c r="E1018" s="685">
        <f t="shared" si="117"/>
        <v>909</v>
      </c>
      <c r="F1018" s="523">
        <f t="shared" si="118"/>
        <v>909</v>
      </c>
      <c r="G1018" s="3577"/>
      <c r="H1018" s="3577"/>
      <c r="I1018" s="3577"/>
      <c r="J1018" s="3577"/>
      <c r="K1018" s="3577"/>
      <c r="L1018" s="3577"/>
      <c r="M1018" s="639"/>
      <c r="N1018" s="3578">
        <v>909</v>
      </c>
      <c r="O1018" s="3578"/>
      <c r="P1018" s="3578"/>
      <c r="Q1018" s="3292"/>
      <c r="R1018" s="3578"/>
      <c r="S1018" s="3578"/>
      <c r="T1018" s="3578"/>
      <c r="U1018" s="3578"/>
      <c r="V1018" s="3578"/>
      <c r="W1018" s="3578"/>
      <c r="X1018" s="3578"/>
      <c r="Y1018" s="3578"/>
      <c r="Z1018" s="3578"/>
      <c r="AA1018" s="3578"/>
      <c r="AB1018" s="3578"/>
      <c r="AC1018" s="3578"/>
      <c r="AD1018" s="3578"/>
      <c r="AE1018" s="3578"/>
      <c r="AF1018" s="3292"/>
      <c r="AG1018" s="3579"/>
      <c r="AH1018" s="3579"/>
      <c r="AI1018" s="3579"/>
      <c r="AJ1018" s="3579"/>
      <c r="AK1018" s="3579"/>
      <c r="AL1018" s="3579"/>
    </row>
    <row r="1019" spans="1:38" ht="16.5" customHeight="1">
      <c r="A1019" s="552"/>
      <c r="B1019" s="571"/>
      <c r="C1019" s="3600" t="s">
        <v>713</v>
      </c>
      <c r="D1019" s="3602" t="s">
        <v>635</v>
      </c>
      <c r="E1019" s="685">
        <f t="shared" si="117"/>
        <v>52778</v>
      </c>
      <c r="F1019" s="523">
        <f t="shared" si="118"/>
        <v>52778</v>
      </c>
      <c r="G1019" s="3577"/>
      <c r="H1019" s="3577"/>
      <c r="I1019" s="3577"/>
      <c r="J1019" s="3577"/>
      <c r="K1019" s="3577"/>
      <c r="L1019" s="3577"/>
      <c r="M1019" s="639"/>
      <c r="N1019" s="3578">
        <v>52778</v>
      </c>
      <c r="O1019" s="3578"/>
      <c r="P1019" s="3578"/>
      <c r="Q1019" s="3292"/>
      <c r="R1019" s="3578"/>
      <c r="S1019" s="3578"/>
      <c r="T1019" s="3578"/>
      <c r="U1019" s="3578"/>
      <c r="V1019" s="3578"/>
      <c r="W1019" s="3578"/>
      <c r="X1019" s="3578"/>
      <c r="Y1019" s="3578"/>
      <c r="Z1019" s="3578"/>
      <c r="AA1019" s="3578"/>
      <c r="AB1019" s="3578"/>
      <c r="AC1019" s="3578"/>
      <c r="AD1019" s="3578"/>
      <c r="AE1019" s="3578"/>
      <c r="AF1019" s="3292"/>
      <c r="AG1019" s="3579"/>
      <c r="AH1019" s="3579"/>
      <c r="AI1019" s="3579"/>
      <c r="AJ1019" s="3579"/>
      <c r="AK1019" s="3579"/>
      <c r="AL1019" s="3579"/>
    </row>
    <row r="1020" spans="1:38" ht="16.5" customHeight="1">
      <c r="A1020" s="552"/>
      <c r="B1020" s="571"/>
      <c r="C1020" s="3600" t="s">
        <v>673</v>
      </c>
      <c r="D1020" s="3602" t="s">
        <v>635</v>
      </c>
      <c r="E1020" s="685">
        <f t="shared" si="117"/>
        <v>2222</v>
      </c>
      <c r="F1020" s="523">
        <f t="shared" si="118"/>
        <v>2222</v>
      </c>
      <c r="G1020" s="3577"/>
      <c r="H1020" s="3577"/>
      <c r="I1020" s="3577"/>
      <c r="J1020" s="3577"/>
      <c r="K1020" s="3577"/>
      <c r="L1020" s="3577"/>
      <c r="M1020" s="639"/>
      <c r="N1020" s="3578">
        <v>2222</v>
      </c>
      <c r="O1020" s="3578"/>
      <c r="P1020" s="3578"/>
      <c r="Q1020" s="3292"/>
      <c r="R1020" s="3578"/>
      <c r="S1020" s="3578"/>
      <c r="T1020" s="3578"/>
      <c r="U1020" s="3578"/>
      <c r="V1020" s="3578"/>
      <c r="W1020" s="3578"/>
      <c r="X1020" s="3578"/>
      <c r="Y1020" s="3578"/>
      <c r="Z1020" s="3578"/>
      <c r="AA1020" s="3578"/>
      <c r="AB1020" s="3578"/>
      <c r="AC1020" s="3578"/>
      <c r="AD1020" s="3578"/>
      <c r="AE1020" s="3578"/>
      <c r="AF1020" s="3292"/>
      <c r="AG1020" s="3579"/>
      <c r="AH1020" s="3579"/>
      <c r="AI1020" s="3579"/>
      <c r="AJ1020" s="3579"/>
      <c r="AK1020" s="3579"/>
      <c r="AL1020" s="3579"/>
    </row>
    <row r="1021" spans="1:38" ht="16.5" customHeight="1">
      <c r="A1021" s="552"/>
      <c r="B1021" s="571"/>
      <c r="C1021" s="3603" t="s">
        <v>879</v>
      </c>
      <c r="D1021" s="3215" t="s">
        <v>596</v>
      </c>
      <c r="E1021" s="685">
        <f t="shared" si="117"/>
        <v>70</v>
      </c>
      <c r="F1021" s="523">
        <f t="shared" si="118"/>
        <v>70</v>
      </c>
      <c r="G1021" s="3577"/>
      <c r="H1021" s="3577"/>
      <c r="I1021" s="3577"/>
      <c r="J1021" s="3577"/>
      <c r="K1021" s="3577"/>
      <c r="L1021" s="3577"/>
      <c r="M1021" s="639"/>
      <c r="N1021" s="3578"/>
      <c r="O1021" s="3578"/>
      <c r="P1021" s="3578"/>
      <c r="Q1021" s="3292"/>
      <c r="R1021" s="3578"/>
      <c r="S1021" s="3578"/>
      <c r="T1021" s="3578"/>
      <c r="U1021" s="3578"/>
      <c r="V1021" s="3578"/>
      <c r="W1021" s="3578"/>
      <c r="X1021" s="3578"/>
      <c r="Y1021" s="3578"/>
      <c r="Z1021" s="3578"/>
      <c r="AA1021" s="3578"/>
      <c r="AB1021" s="3578">
        <v>70</v>
      </c>
      <c r="AC1021" s="3578"/>
      <c r="AD1021" s="3578"/>
      <c r="AE1021" s="3578"/>
      <c r="AF1021" s="3292"/>
      <c r="AG1021" s="3579"/>
      <c r="AH1021" s="3579"/>
      <c r="AI1021" s="3579"/>
      <c r="AJ1021" s="3579"/>
      <c r="AK1021" s="3579"/>
      <c r="AL1021" s="3579"/>
    </row>
    <row r="1022" spans="1:38" ht="16.5" customHeight="1">
      <c r="A1022" s="552"/>
      <c r="B1022" s="571"/>
      <c r="C1022" s="3603" t="s">
        <v>714</v>
      </c>
      <c r="D1022" s="3604" t="s">
        <v>596</v>
      </c>
      <c r="E1022" s="685">
        <f t="shared" si="117"/>
        <v>30026</v>
      </c>
      <c r="F1022" s="523">
        <f t="shared" si="118"/>
        <v>30026</v>
      </c>
      <c r="G1022" s="3577"/>
      <c r="H1022" s="3577"/>
      <c r="I1022" s="3577"/>
      <c r="J1022" s="3577"/>
      <c r="K1022" s="3577"/>
      <c r="L1022" s="3577"/>
      <c r="M1022" s="639"/>
      <c r="N1022" s="3578">
        <v>30026</v>
      </c>
      <c r="O1022" s="3578"/>
      <c r="P1022" s="3578"/>
      <c r="Q1022" s="3292"/>
      <c r="R1022" s="3578"/>
      <c r="S1022" s="3578"/>
      <c r="T1022" s="3578"/>
      <c r="U1022" s="3578"/>
      <c r="V1022" s="3578"/>
      <c r="W1022" s="3578"/>
      <c r="X1022" s="3578"/>
      <c r="Y1022" s="3578"/>
      <c r="Z1022" s="3578"/>
      <c r="AA1022" s="3578"/>
      <c r="AB1022" s="3578"/>
      <c r="AC1022" s="3578"/>
      <c r="AD1022" s="3578"/>
      <c r="AE1022" s="3578"/>
      <c r="AF1022" s="3292"/>
      <c r="AG1022" s="3579"/>
      <c r="AH1022" s="3579"/>
      <c r="AI1022" s="3579"/>
      <c r="AJ1022" s="3579"/>
      <c r="AK1022" s="3579"/>
      <c r="AL1022" s="3579"/>
    </row>
    <row r="1023" spans="1:38" ht="16.5" customHeight="1">
      <c r="A1023" s="552"/>
      <c r="B1023" s="571"/>
      <c r="C1023" s="3603" t="s">
        <v>675</v>
      </c>
      <c r="D1023" s="3217" t="s">
        <v>596</v>
      </c>
      <c r="E1023" s="685">
        <f t="shared" si="117"/>
        <v>536</v>
      </c>
      <c r="F1023" s="523">
        <f t="shared" si="118"/>
        <v>536</v>
      </c>
      <c r="G1023" s="3577"/>
      <c r="H1023" s="3577"/>
      <c r="I1023" s="3577"/>
      <c r="J1023" s="3577"/>
      <c r="K1023" s="3577"/>
      <c r="L1023" s="3577"/>
      <c r="M1023" s="639"/>
      <c r="N1023" s="3578">
        <v>536</v>
      </c>
      <c r="O1023" s="3578"/>
      <c r="P1023" s="3578"/>
      <c r="Q1023" s="3292"/>
      <c r="R1023" s="3578"/>
      <c r="S1023" s="3578"/>
      <c r="T1023" s="3578"/>
      <c r="U1023" s="3578"/>
      <c r="V1023" s="3578"/>
      <c r="W1023" s="3578"/>
      <c r="X1023" s="3578"/>
      <c r="Y1023" s="3578"/>
      <c r="Z1023" s="3578"/>
      <c r="AA1023" s="3578"/>
      <c r="AB1023" s="3578"/>
      <c r="AC1023" s="3578"/>
      <c r="AD1023" s="3578"/>
      <c r="AE1023" s="3578"/>
      <c r="AF1023" s="3292"/>
      <c r="AG1023" s="3579"/>
      <c r="AH1023" s="3579"/>
      <c r="AI1023" s="3579"/>
      <c r="AJ1023" s="3579"/>
      <c r="AK1023" s="3579"/>
      <c r="AL1023" s="3579"/>
    </row>
    <row r="1024" spans="1:38" ht="16.5" customHeight="1">
      <c r="A1024" s="552"/>
      <c r="B1024" s="571"/>
      <c r="C1024" s="2713" t="s">
        <v>880</v>
      </c>
      <c r="D1024" s="2112" t="s">
        <v>845</v>
      </c>
      <c r="E1024" s="685">
        <f t="shared" si="117"/>
        <v>3130</v>
      </c>
      <c r="F1024" s="523">
        <f t="shared" si="118"/>
        <v>3130</v>
      </c>
      <c r="G1024" s="3577"/>
      <c r="H1024" s="3577"/>
      <c r="I1024" s="3577"/>
      <c r="J1024" s="3577"/>
      <c r="K1024" s="3577"/>
      <c r="L1024" s="3577"/>
      <c r="M1024" s="639"/>
      <c r="N1024" s="3578"/>
      <c r="O1024" s="3578"/>
      <c r="P1024" s="3578"/>
      <c r="Q1024" s="3292"/>
      <c r="R1024" s="3578"/>
      <c r="S1024" s="3578"/>
      <c r="T1024" s="3578"/>
      <c r="U1024" s="3578"/>
      <c r="V1024" s="3578"/>
      <c r="W1024" s="3578"/>
      <c r="X1024" s="3578"/>
      <c r="Y1024" s="3578"/>
      <c r="Z1024" s="3578"/>
      <c r="AA1024" s="3578"/>
      <c r="AB1024" s="3578">
        <v>3130</v>
      </c>
      <c r="AC1024" s="3578"/>
      <c r="AD1024" s="3578"/>
      <c r="AE1024" s="3578"/>
      <c r="AF1024" s="3292"/>
      <c r="AG1024" s="3579"/>
      <c r="AH1024" s="3579"/>
      <c r="AI1024" s="3579"/>
      <c r="AJ1024" s="3579"/>
      <c r="AK1024" s="3579"/>
      <c r="AL1024" s="3579"/>
    </row>
    <row r="1025" spans="1:38" ht="17.100000000000001" customHeight="1">
      <c r="A1025" s="552"/>
      <c r="B1025" s="571"/>
      <c r="C1025" s="1492"/>
      <c r="D1025" s="3550"/>
      <c r="E1025" s="685"/>
      <c r="F1025" s="523">
        <f t="shared" si="118"/>
        <v>0</v>
      </c>
      <c r="G1025" s="3577"/>
      <c r="H1025" s="3577"/>
      <c r="I1025" s="3577"/>
      <c r="J1025" s="3577"/>
      <c r="K1025" s="3577"/>
      <c r="L1025" s="3577"/>
      <c r="M1025" s="639"/>
      <c r="N1025" s="3578"/>
      <c r="O1025" s="3578"/>
      <c r="P1025" s="3578"/>
      <c r="Q1025" s="3292"/>
      <c r="R1025" s="3578"/>
      <c r="S1025" s="3578"/>
      <c r="T1025" s="3578"/>
      <c r="U1025" s="3578"/>
      <c r="V1025" s="3578"/>
      <c r="W1025" s="3578"/>
      <c r="X1025" s="3578"/>
      <c r="Y1025" s="3578"/>
      <c r="Z1025" s="3578"/>
      <c r="AA1025" s="3578"/>
      <c r="AB1025" s="3578"/>
      <c r="AC1025" s="3578"/>
      <c r="AD1025" s="3578"/>
      <c r="AE1025" s="3578"/>
      <c r="AF1025" s="3292"/>
      <c r="AG1025" s="3579"/>
      <c r="AH1025" s="3579"/>
      <c r="AI1025" s="3579"/>
      <c r="AJ1025" s="3579"/>
      <c r="AK1025" s="3579"/>
      <c r="AL1025" s="3579"/>
    </row>
    <row r="1026" spans="1:38" ht="17.100000000000001" customHeight="1">
      <c r="A1026" s="552"/>
      <c r="B1026" s="571"/>
      <c r="C1026" s="6742" t="s">
        <v>639</v>
      </c>
      <c r="D1026" s="6743"/>
      <c r="E1026" s="3605">
        <f>SUM(E1027)</f>
        <v>6575285</v>
      </c>
      <c r="F1026" s="523">
        <f t="shared" si="118"/>
        <v>0</v>
      </c>
      <c r="G1026" s="3583"/>
      <c r="H1026" s="3583"/>
      <c r="I1026" s="3583"/>
      <c r="J1026" s="3583"/>
      <c r="K1026" s="3583"/>
      <c r="L1026" s="3583"/>
      <c r="M1026" s="639"/>
      <c r="N1026" s="3584"/>
      <c r="O1026" s="3584"/>
      <c r="P1026" s="3584"/>
      <c r="Q1026" s="3292"/>
      <c r="R1026" s="3584"/>
      <c r="S1026" s="3584"/>
      <c r="T1026" s="3584"/>
      <c r="U1026" s="3584"/>
      <c r="V1026" s="3584"/>
      <c r="W1026" s="3584"/>
      <c r="X1026" s="3584"/>
      <c r="Y1026" s="3584"/>
      <c r="Z1026" s="3584"/>
      <c r="AA1026" s="3584"/>
      <c r="AB1026" s="3584"/>
      <c r="AC1026" s="3584"/>
      <c r="AD1026" s="3584"/>
      <c r="AE1026" s="3584"/>
      <c r="AF1026" s="3292"/>
      <c r="AG1026" s="3585"/>
      <c r="AH1026" s="3585"/>
      <c r="AI1026" s="3585"/>
      <c r="AJ1026" s="3585"/>
      <c r="AK1026" s="3585"/>
      <c r="AL1026" s="3585"/>
    </row>
    <row r="1027" spans="1:38" ht="16.5" customHeight="1">
      <c r="A1027" s="552"/>
      <c r="B1027" s="571"/>
      <c r="C1027" s="6744" t="s">
        <v>640</v>
      </c>
      <c r="D1027" s="6745"/>
      <c r="E1027" s="3606">
        <f>SUM(E1028:E1031)</f>
        <v>6575285</v>
      </c>
      <c r="F1027" s="523">
        <f t="shared" si="118"/>
        <v>0</v>
      </c>
      <c r="G1027" s="3607"/>
      <c r="H1027" s="3607"/>
      <c r="I1027" s="3607"/>
      <c r="J1027" s="3607"/>
      <c r="K1027" s="3607"/>
      <c r="L1027" s="3607"/>
      <c r="M1027" s="639"/>
      <c r="N1027" s="3608"/>
      <c r="O1027" s="3608"/>
      <c r="P1027" s="3608"/>
      <c r="Q1027" s="3292"/>
      <c r="R1027" s="3608"/>
      <c r="S1027" s="3608"/>
      <c r="T1027" s="3608"/>
      <c r="U1027" s="3608"/>
      <c r="V1027" s="3608"/>
      <c r="W1027" s="3608"/>
      <c r="X1027" s="3608"/>
      <c r="Y1027" s="3608"/>
      <c r="Z1027" s="3608"/>
      <c r="AA1027" s="3608"/>
      <c r="AB1027" s="3608"/>
      <c r="AC1027" s="3608"/>
      <c r="AD1027" s="3608"/>
      <c r="AE1027" s="3608"/>
      <c r="AF1027" s="3292"/>
      <c r="AG1027" s="3609"/>
      <c r="AH1027" s="3609"/>
      <c r="AI1027" s="3609"/>
      <c r="AJ1027" s="3609"/>
      <c r="AK1027" s="3609"/>
      <c r="AL1027" s="3609"/>
    </row>
    <row r="1028" spans="1:38" ht="21.75" customHeight="1">
      <c r="A1028" s="571"/>
      <c r="B1028" s="571"/>
      <c r="C1028" s="3610" t="s">
        <v>736</v>
      </c>
      <c r="D1028" s="2714" t="s">
        <v>642</v>
      </c>
      <c r="E1028" s="3611">
        <f>F1028</f>
        <v>2500000</v>
      </c>
      <c r="F1028" s="523">
        <f t="shared" si="118"/>
        <v>2500000</v>
      </c>
      <c r="G1028" s="3612"/>
      <c r="H1028" s="3612"/>
      <c r="I1028" s="3612"/>
      <c r="J1028" s="3612"/>
      <c r="K1028" s="3612"/>
      <c r="L1028" s="3612"/>
      <c r="M1028" s="639"/>
      <c r="N1028" s="3613">
        <v>2500000</v>
      </c>
      <c r="O1028" s="3613"/>
      <c r="P1028" s="3613"/>
      <c r="Q1028" s="3292"/>
      <c r="R1028" s="3613"/>
      <c r="S1028" s="3613"/>
      <c r="T1028" s="3613"/>
      <c r="U1028" s="3613"/>
      <c r="V1028" s="3613"/>
      <c r="W1028" s="3613"/>
      <c r="X1028" s="3613"/>
      <c r="Y1028" s="3613"/>
      <c r="Z1028" s="3613"/>
      <c r="AA1028" s="3613"/>
      <c r="AB1028" s="3613"/>
      <c r="AC1028" s="3613"/>
      <c r="AD1028" s="3613"/>
      <c r="AE1028" s="3613"/>
      <c r="AF1028" s="3292"/>
      <c r="AG1028" s="3614"/>
      <c r="AH1028" s="3614"/>
      <c r="AI1028" s="3614"/>
      <c r="AJ1028" s="3614"/>
      <c r="AK1028" s="3614"/>
      <c r="AL1028" s="3614"/>
    </row>
    <row r="1029" spans="1:38" ht="25.5" customHeight="1">
      <c r="A1029" s="552"/>
      <c r="B1029" s="571"/>
      <c r="C1029" s="3615" t="s">
        <v>738</v>
      </c>
      <c r="D1029" s="2714" t="s">
        <v>642</v>
      </c>
      <c r="E1029" s="3616">
        <f>F1029</f>
        <v>575000</v>
      </c>
      <c r="F1029" s="523">
        <f t="shared" si="118"/>
        <v>575000</v>
      </c>
      <c r="G1029" s="3617"/>
      <c r="H1029" s="3617"/>
      <c r="I1029" s="3617"/>
      <c r="J1029" s="3617"/>
      <c r="K1029" s="3617"/>
      <c r="L1029" s="3617"/>
      <c r="M1029" s="639"/>
      <c r="N1029" s="3618">
        <v>575000</v>
      </c>
      <c r="O1029" s="3618"/>
      <c r="P1029" s="3618"/>
      <c r="Q1029" s="3292"/>
      <c r="R1029" s="3618"/>
      <c r="S1029" s="3618"/>
      <c r="T1029" s="3618"/>
      <c r="U1029" s="3618"/>
      <c r="V1029" s="3618"/>
      <c r="W1029" s="3618"/>
      <c r="X1029" s="3618"/>
      <c r="Y1029" s="3618"/>
      <c r="Z1029" s="3618"/>
      <c r="AA1029" s="3618"/>
      <c r="AB1029" s="3618"/>
      <c r="AC1029" s="3618"/>
      <c r="AD1029" s="3618"/>
      <c r="AE1029" s="3618"/>
      <c r="AF1029" s="3292"/>
      <c r="AG1029" s="3619"/>
      <c r="AH1029" s="3619"/>
      <c r="AI1029" s="3619"/>
      <c r="AJ1029" s="3619"/>
      <c r="AK1029" s="3619"/>
      <c r="AL1029" s="3619"/>
    </row>
    <row r="1030" spans="1:38" ht="63.75" customHeight="1">
      <c r="A1030" s="552"/>
      <c r="B1030" s="571"/>
      <c r="C1030" s="3620" t="s">
        <v>809</v>
      </c>
      <c r="D1030" s="1552" t="s">
        <v>716</v>
      </c>
      <c r="E1030" s="685">
        <f>F1030</f>
        <v>27778</v>
      </c>
      <c r="F1030" s="523">
        <f t="shared" si="118"/>
        <v>27778</v>
      </c>
      <c r="G1030" s="3617"/>
      <c r="H1030" s="3617"/>
      <c r="I1030" s="3617"/>
      <c r="J1030" s="3617"/>
      <c r="K1030" s="3617"/>
      <c r="L1030" s="3617">
        <v>27778</v>
      </c>
      <c r="M1030" s="639"/>
      <c r="N1030" s="3618"/>
      <c r="O1030" s="3618"/>
      <c r="P1030" s="3618"/>
      <c r="Q1030" s="3292"/>
      <c r="R1030" s="3618"/>
      <c r="S1030" s="3618"/>
      <c r="T1030" s="3618"/>
      <c r="U1030" s="3618"/>
      <c r="V1030" s="3618"/>
      <c r="W1030" s="3618"/>
      <c r="X1030" s="3618"/>
      <c r="Y1030" s="3618"/>
      <c r="Z1030" s="3618"/>
      <c r="AA1030" s="3618"/>
      <c r="AB1030" s="3618"/>
      <c r="AC1030" s="3618"/>
      <c r="AD1030" s="3618"/>
      <c r="AE1030" s="3618"/>
      <c r="AF1030" s="3292"/>
      <c r="AG1030" s="3619"/>
      <c r="AH1030" s="3619"/>
      <c r="AI1030" s="3619"/>
      <c r="AJ1030" s="3619"/>
      <c r="AK1030" s="3619"/>
      <c r="AL1030" s="3619"/>
    </row>
    <row r="1031" spans="1:38" ht="54" customHeight="1">
      <c r="A1031" s="552"/>
      <c r="B1031" s="571"/>
      <c r="C1031" s="1505" t="s">
        <v>183</v>
      </c>
      <c r="D1031" s="2504" t="s">
        <v>811</v>
      </c>
      <c r="E1031" s="685">
        <f>F1031</f>
        <v>3472507</v>
      </c>
      <c r="F1031" s="523">
        <f t="shared" si="118"/>
        <v>3472507</v>
      </c>
      <c r="G1031" s="3617"/>
      <c r="H1031" s="3617"/>
      <c r="I1031" s="3617"/>
      <c r="J1031" s="3617"/>
      <c r="K1031" s="3617"/>
      <c r="L1031" s="3617">
        <v>3472507</v>
      </c>
      <c r="M1031" s="639"/>
      <c r="N1031" s="3618"/>
      <c r="O1031" s="3618"/>
      <c r="P1031" s="3618"/>
      <c r="Q1031" s="3292"/>
      <c r="R1031" s="3618"/>
      <c r="S1031" s="3618"/>
      <c r="T1031" s="3618"/>
      <c r="U1031" s="3618"/>
      <c r="V1031" s="3618"/>
      <c r="W1031" s="3618"/>
      <c r="X1031" s="3618"/>
      <c r="Y1031" s="3618"/>
      <c r="Z1031" s="3618"/>
      <c r="AA1031" s="3618"/>
      <c r="AB1031" s="3618"/>
      <c r="AC1031" s="3618"/>
      <c r="AD1031" s="3618"/>
      <c r="AE1031" s="3618"/>
      <c r="AF1031" s="3292"/>
      <c r="AG1031" s="3619"/>
      <c r="AH1031" s="3619"/>
      <c r="AI1031" s="3619"/>
      <c r="AJ1031" s="3619"/>
      <c r="AK1031" s="3619"/>
      <c r="AL1031" s="3619"/>
    </row>
    <row r="1032" spans="1:38" ht="17.100000000000001" customHeight="1">
      <c r="A1032" s="552"/>
      <c r="B1032" s="678"/>
      <c r="C1032" s="2343"/>
      <c r="D1032" s="3621"/>
      <c r="E1032" s="3616"/>
      <c r="F1032" s="523">
        <f t="shared" si="118"/>
        <v>0</v>
      </c>
      <c r="G1032" s="3617"/>
      <c r="H1032" s="3617"/>
      <c r="I1032" s="3617"/>
      <c r="J1032" s="3617"/>
      <c r="K1032" s="3617"/>
      <c r="L1032" s="3617"/>
      <c r="M1032" s="639"/>
      <c r="N1032" s="3618"/>
      <c r="O1032" s="3618"/>
      <c r="P1032" s="3618"/>
      <c r="Q1032" s="3292"/>
      <c r="R1032" s="3618"/>
      <c r="S1032" s="3618"/>
      <c r="T1032" s="3618"/>
      <c r="U1032" s="3618"/>
      <c r="V1032" s="3618"/>
      <c r="W1032" s="3618"/>
      <c r="X1032" s="3618"/>
      <c r="Y1032" s="3618"/>
      <c r="Z1032" s="3618"/>
      <c r="AA1032" s="3618"/>
      <c r="AB1032" s="3618"/>
      <c r="AC1032" s="3618"/>
      <c r="AD1032" s="3618"/>
      <c r="AE1032" s="3618"/>
      <c r="AF1032" s="3292"/>
      <c r="AG1032" s="3619"/>
      <c r="AH1032" s="3619"/>
      <c r="AI1032" s="3619"/>
      <c r="AJ1032" s="3619"/>
      <c r="AK1032" s="3619"/>
      <c r="AL1032" s="3619"/>
    </row>
    <row r="1033" spans="1:38" ht="16.5" customHeight="1">
      <c r="A1033" s="552"/>
      <c r="B1033" s="678"/>
      <c r="C1033" s="6746" t="s">
        <v>717</v>
      </c>
      <c r="D1033" s="6747"/>
      <c r="E1033" s="3622">
        <f>SUM(E1034:E1037)</f>
        <v>6575285</v>
      </c>
      <c r="F1033" s="523">
        <f t="shared" si="118"/>
        <v>0</v>
      </c>
      <c r="G1033" s="3623"/>
      <c r="H1033" s="3623"/>
      <c r="I1033" s="3623"/>
      <c r="J1033" s="3623"/>
      <c r="K1033" s="3623"/>
      <c r="L1033" s="3623"/>
      <c r="M1033" s="639"/>
      <c r="N1033" s="3624"/>
      <c r="O1033" s="3624"/>
      <c r="P1033" s="3624"/>
      <c r="Q1033" s="3292"/>
      <c r="R1033" s="3624"/>
      <c r="S1033" s="3624"/>
      <c r="T1033" s="3624"/>
      <c r="U1033" s="3624"/>
      <c r="V1033" s="3624"/>
      <c r="W1033" s="3624"/>
      <c r="X1033" s="3624"/>
      <c r="Y1033" s="3624"/>
      <c r="Z1033" s="3624"/>
      <c r="AA1033" s="3624"/>
      <c r="AB1033" s="3624"/>
      <c r="AC1033" s="3624"/>
      <c r="AD1033" s="3624"/>
      <c r="AE1033" s="3624"/>
      <c r="AF1033" s="3292"/>
      <c r="AG1033" s="3625"/>
      <c r="AH1033" s="3625"/>
      <c r="AI1033" s="3625"/>
      <c r="AJ1033" s="3625"/>
      <c r="AK1033" s="3625"/>
      <c r="AL1033" s="3625"/>
    </row>
    <row r="1034" spans="1:38" ht="16.5" customHeight="1">
      <c r="A1034" s="552"/>
      <c r="B1034" s="678"/>
      <c r="C1034" s="3626" t="s">
        <v>736</v>
      </c>
      <c r="D1034" s="3627" t="s">
        <v>642</v>
      </c>
      <c r="E1034" s="3628">
        <f>F1034</f>
        <v>2500000</v>
      </c>
      <c r="F1034" s="523">
        <f t="shared" si="118"/>
        <v>2500000</v>
      </c>
      <c r="G1034" s="3629"/>
      <c r="H1034" s="3629"/>
      <c r="I1034" s="3629"/>
      <c r="J1034" s="3629"/>
      <c r="K1034" s="3629"/>
      <c r="L1034" s="3629"/>
      <c r="M1034" s="639"/>
      <c r="N1034" s="3630">
        <v>2500000</v>
      </c>
      <c r="O1034" s="3630"/>
      <c r="P1034" s="3630"/>
      <c r="Q1034" s="3292"/>
      <c r="R1034" s="3630"/>
      <c r="S1034" s="3630"/>
      <c r="T1034" s="3630"/>
      <c r="U1034" s="3630"/>
      <c r="V1034" s="3630"/>
      <c r="W1034" s="3630"/>
      <c r="X1034" s="3630"/>
      <c r="Y1034" s="3630"/>
      <c r="Z1034" s="3630"/>
      <c r="AA1034" s="3630"/>
      <c r="AB1034" s="3630"/>
      <c r="AC1034" s="3630"/>
      <c r="AD1034" s="3630"/>
      <c r="AE1034" s="3630"/>
      <c r="AF1034" s="3292"/>
      <c r="AG1034" s="3631"/>
      <c r="AH1034" s="3631"/>
      <c r="AI1034" s="3631"/>
      <c r="AJ1034" s="3631"/>
      <c r="AK1034" s="3631"/>
      <c r="AL1034" s="3631"/>
    </row>
    <row r="1035" spans="1:38" ht="16.5" customHeight="1">
      <c r="A1035" s="552"/>
      <c r="B1035" s="678"/>
      <c r="C1035" s="3632" t="s">
        <v>738</v>
      </c>
      <c r="D1035" s="3633" t="s">
        <v>642</v>
      </c>
      <c r="E1035" s="3634">
        <f t="shared" ref="E1035:E1037" si="119">F1035</f>
        <v>575000</v>
      </c>
      <c r="F1035" s="523">
        <f t="shared" si="118"/>
        <v>575000</v>
      </c>
      <c r="G1035" s="3635"/>
      <c r="H1035" s="3635"/>
      <c r="I1035" s="3635"/>
      <c r="J1035" s="3635"/>
      <c r="K1035" s="3635"/>
      <c r="L1035" s="3635"/>
      <c r="M1035" s="639"/>
      <c r="N1035" s="3636">
        <v>575000</v>
      </c>
      <c r="O1035" s="3636"/>
      <c r="P1035" s="3636"/>
      <c r="Q1035" s="3292"/>
      <c r="R1035" s="3636"/>
      <c r="S1035" s="3636"/>
      <c r="T1035" s="3636"/>
      <c r="U1035" s="3636"/>
      <c r="V1035" s="3636"/>
      <c r="W1035" s="3636"/>
      <c r="X1035" s="3636"/>
      <c r="Y1035" s="3636"/>
      <c r="Z1035" s="3636"/>
      <c r="AA1035" s="3636"/>
      <c r="AB1035" s="3636"/>
      <c r="AC1035" s="3636"/>
      <c r="AD1035" s="3636"/>
      <c r="AE1035" s="3636"/>
      <c r="AF1035" s="3292"/>
      <c r="AG1035" s="3637"/>
      <c r="AH1035" s="3637"/>
      <c r="AI1035" s="3637"/>
      <c r="AJ1035" s="3637"/>
      <c r="AK1035" s="3637"/>
      <c r="AL1035" s="3637"/>
    </row>
    <row r="1036" spans="1:38" ht="66" customHeight="1">
      <c r="A1036" s="552"/>
      <c r="B1036" s="678"/>
      <c r="C1036" s="3638" t="s">
        <v>809</v>
      </c>
      <c r="D1036" s="3639" t="s">
        <v>716</v>
      </c>
      <c r="E1036" s="3640">
        <f>F1036</f>
        <v>27778</v>
      </c>
      <c r="F1036" s="523">
        <f t="shared" si="118"/>
        <v>27778</v>
      </c>
      <c r="G1036" s="3641"/>
      <c r="H1036" s="3641"/>
      <c r="I1036" s="3641"/>
      <c r="J1036" s="3641"/>
      <c r="K1036" s="3641"/>
      <c r="L1036" s="3641">
        <v>27778</v>
      </c>
      <c r="M1036" s="639"/>
      <c r="N1036" s="3642"/>
      <c r="O1036" s="3642"/>
      <c r="P1036" s="3642"/>
      <c r="Q1036" s="3292"/>
      <c r="R1036" s="3642"/>
      <c r="S1036" s="3642"/>
      <c r="T1036" s="3642"/>
      <c r="U1036" s="3642"/>
      <c r="V1036" s="3642"/>
      <c r="W1036" s="3642"/>
      <c r="X1036" s="3642"/>
      <c r="Y1036" s="3642"/>
      <c r="Z1036" s="3642"/>
      <c r="AA1036" s="3642"/>
      <c r="AB1036" s="3642"/>
      <c r="AC1036" s="3642"/>
      <c r="AD1036" s="3642"/>
      <c r="AE1036" s="3642"/>
      <c r="AF1036" s="3292"/>
      <c r="AG1036" s="3643"/>
      <c r="AH1036" s="3643"/>
      <c r="AI1036" s="3643"/>
      <c r="AJ1036" s="3643"/>
      <c r="AK1036" s="3643"/>
      <c r="AL1036" s="3643"/>
    </row>
    <row r="1037" spans="1:38" ht="61.5" customHeight="1" thickBot="1">
      <c r="A1037" s="571"/>
      <c r="B1037" s="678"/>
      <c r="C1037" s="3644" t="s">
        <v>183</v>
      </c>
      <c r="D1037" s="3645" t="s">
        <v>811</v>
      </c>
      <c r="E1037" s="3646">
        <f t="shared" si="119"/>
        <v>3472507</v>
      </c>
      <c r="F1037" s="523">
        <f t="shared" si="118"/>
        <v>3472507</v>
      </c>
      <c r="G1037" s="3647"/>
      <c r="H1037" s="3647"/>
      <c r="I1037" s="3647"/>
      <c r="J1037" s="3647"/>
      <c r="K1037" s="3647"/>
      <c r="L1037" s="3647">
        <v>3472507</v>
      </c>
      <c r="M1037" s="639"/>
      <c r="N1037" s="3648"/>
      <c r="O1037" s="3648"/>
      <c r="P1037" s="3648"/>
      <c r="Q1037" s="3292"/>
      <c r="R1037" s="3648"/>
      <c r="S1037" s="3648"/>
      <c r="T1037" s="3648"/>
      <c r="U1037" s="3648"/>
      <c r="V1037" s="3648"/>
      <c r="W1037" s="3648"/>
      <c r="X1037" s="3648"/>
      <c r="Y1037" s="3648"/>
      <c r="Z1037" s="3648"/>
      <c r="AA1037" s="3648"/>
      <c r="AB1037" s="3648"/>
      <c r="AC1037" s="3648"/>
      <c r="AD1037" s="3648"/>
      <c r="AE1037" s="3648"/>
      <c r="AF1037" s="3292"/>
      <c r="AG1037" s="3649"/>
      <c r="AH1037" s="3649"/>
      <c r="AI1037" s="3649"/>
      <c r="AJ1037" s="3649"/>
      <c r="AK1037" s="3649"/>
      <c r="AL1037" s="3649"/>
    </row>
    <row r="1038" spans="1:38" ht="17.100000000000001" customHeight="1" thickBot="1">
      <c r="A1038" s="546" t="s">
        <v>367</v>
      </c>
      <c r="B1038" s="546"/>
      <c r="C1038" s="1053"/>
      <c r="D1038" s="1054" t="s">
        <v>881</v>
      </c>
      <c r="E1038" s="919">
        <f>SUM(E1039,E1048,E1058,E1066,E1070,E1082,E1086,E1096,E1108,)</f>
        <v>223088663</v>
      </c>
      <c r="F1038" s="523">
        <f t="shared" ref="F1038:F1101" si="120">SUM(G1038:AJ1038)</f>
        <v>0</v>
      </c>
      <c r="G1038" s="3647"/>
      <c r="H1038" s="3647"/>
      <c r="I1038" s="3647"/>
      <c r="J1038" s="3647"/>
      <c r="K1038" s="3647"/>
      <c r="L1038" s="3647"/>
      <c r="M1038" s="639"/>
      <c r="N1038" s="3648"/>
      <c r="O1038" s="3648"/>
      <c r="P1038" s="3648"/>
      <c r="Q1038" s="3292"/>
      <c r="R1038" s="3648"/>
      <c r="S1038" s="3648"/>
      <c r="T1038" s="3648"/>
      <c r="U1038" s="3648"/>
      <c r="V1038" s="3648"/>
      <c r="W1038" s="3648"/>
      <c r="X1038" s="3648"/>
      <c r="Y1038" s="3648"/>
      <c r="Z1038" s="3648"/>
      <c r="AA1038" s="3648"/>
      <c r="AB1038" s="3648"/>
      <c r="AC1038" s="3648"/>
      <c r="AD1038" s="3648"/>
      <c r="AE1038" s="3648"/>
      <c r="AF1038" s="3292"/>
      <c r="AG1038" s="3649"/>
      <c r="AH1038" s="3649"/>
      <c r="AI1038" s="3649"/>
      <c r="AJ1038" s="3649"/>
      <c r="AK1038" s="3649"/>
      <c r="AL1038" s="3649"/>
    </row>
    <row r="1039" spans="1:38" ht="17.100000000000001" customHeight="1" thickBot="1">
      <c r="A1039" s="552"/>
      <c r="B1039" s="3650" t="s">
        <v>882</v>
      </c>
      <c r="C1039" s="3188"/>
      <c r="D1039" s="2792" t="s">
        <v>118</v>
      </c>
      <c r="E1039" s="806">
        <f>SUM(E1040,E1044)</f>
        <v>167415282</v>
      </c>
      <c r="F1039" s="523">
        <f t="shared" si="120"/>
        <v>0</v>
      </c>
      <c r="G1039" s="3647"/>
      <c r="H1039" s="3647"/>
      <c r="I1039" s="3647"/>
      <c r="J1039" s="3647"/>
      <c r="K1039" s="3647"/>
      <c r="L1039" s="3647"/>
      <c r="M1039" s="639"/>
      <c r="N1039" s="3648"/>
      <c r="O1039" s="3648"/>
      <c r="P1039" s="3648"/>
      <c r="Q1039" s="3292"/>
      <c r="R1039" s="3648"/>
      <c r="S1039" s="3648"/>
      <c r="T1039" s="3648"/>
      <c r="U1039" s="3648"/>
      <c r="V1039" s="3648"/>
      <c r="W1039" s="3648"/>
      <c r="X1039" s="3648"/>
      <c r="Y1039" s="3648"/>
      <c r="Z1039" s="3648"/>
      <c r="AA1039" s="3648"/>
      <c r="AB1039" s="3648"/>
      <c r="AC1039" s="3648"/>
      <c r="AD1039" s="3648"/>
      <c r="AE1039" s="3648"/>
      <c r="AF1039" s="3292"/>
      <c r="AG1039" s="3649"/>
      <c r="AH1039" s="3649"/>
      <c r="AI1039" s="3649"/>
      <c r="AJ1039" s="3649"/>
      <c r="AK1039" s="3649"/>
      <c r="AL1039" s="3649"/>
    </row>
    <row r="1040" spans="1:38" ht="17.100000000000001" customHeight="1">
      <c r="A1040" s="552"/>
      <c r="B1040" s="3651"/>
      <c r="C1040" s="6762" t="s">
        <v>582</v>
      </c>
      <c r="D1040" s="6763"/>
      <c r="E1040" s="744">
        <f t="shared" ref="E1040" si="121">SUM(E1041,)</f>
        <v>808500</v>
      </c>
      <c r="F1040" s="523">
        <f t="shared" si="120"/>
        <v>0</v>
      </c>
      <c r="G1040" s="3647"/>
      <c r="H1040" s="3647"/>
      <c r="I1040" s="3647"/>
      <c r="J1040" s="3647"/>
      <c r="K1040" s="3647"/>
      <c r="L1040" s="3647"/>
      <c r="M1040" s="639"/>
      <c r="N1040" s="3648"/>
      <c r="O1040" s="3648"/>
      <c r="P1040" s="3648"/>
      <c r="Q1040" s="3292"/>
      <c r="R1040" s="3648"/>
      <c r="S1040" s="3648"/>
      <c r="T1040" s="3648"/>
      <c r="U1040" s="3648"/>
      <c r="V1040" s="3648"/>
      <c r="W1040" s="3648"/>
      <c r="X1040" s="3648"/>
      <c r="Y1040" s="3648"/>
      <c r="Z1040" s="3648"/>
      <c r="AA1040" s="3648"/>
      <c r="AB1040" s="3648"/>
      <c r="AC1040" s="3648"/>
      <c r="AD1040" s="3648"/>
      <c r="AE1040" s="3648"/>
      <c r="AF1040" s="3292"/>
      <c r="AG1040" s="3649"/>
      <c r="AH1040" s="3649"/>
      <c r="AI1040" s="3649"/>
      <c r="AJ1040" s="3649"/>
      <c r="AK1040" s="3649"/>
      <c r="AL1040" s="3649"/>
    </row>
    <row r="1041" spans="1:38" ht="17.100000000000001" customHeight="1">
      <c r="A1041" s="552"/>
      <c r="B1041" s="3651"/>
      <c r="C1041" s="6764" t="s">
        <v>327</v>
      </c>
      <c r="D1041" s="6765"/>
      <c r="E1041" s="3652">
        <f>SUM(E1042)</f>
        <v>808500</v>
      </c>
      <c r="F1041" s="523">
        <f t="shared" si="120"/>
        <v>0</v>
      </c>
      <c r="G1041" s="3647"/>
      <c r="H1041" s="3647"/>
      <c r="I1041" s="3647"/>
      <c r="J1041" s="3647"/>
      <c r="K1041" s="3647"/>
      <c r="L1041" s="3647"/>
      <c r="M1041" s="639"/>
      <c r="N1041" s="3648"/>
      <c r="O1041" s="3648"/>
      <c r="P1041" s="3648"/>
      <c r="Q1041" s="3292"/>
      <c r="R1041" s="3648"/>
      <c r="S1041" s="3648"/>
      <c r="T1041" s="3648"/>
      <c r="U1041" s="3648"/>
      <c r="V1041" s="3648"/>
      <c r="W1041" s="3648"/>
      <c r="X1041" s="3648"/>
      <c r="Y1041" s="3648"/>
      <c r="Z1041" s="3648"/>
      <c r="AA1041" s="3648"/>
      <c r="AB1041" s="3648"/>
      <c r="AC1041" s="3648"/>
      <c r="AD1041" s="3648"/>
      <c r="AE1041" s="3648"/>
      <c r="AF1041" s="3292"/>
      <c r="AG1041" s="3649"/>
      <c r="AH1041" s="3649"/>
      <c r="AI1041" s="3649"/>
      <c r="AJ1041" s="3649"/>
      <c r="AK1041" s="3649"/>
      <c r="AL1041" s="3649"/>
    </row>
    <row r="1042" spans="1:38" ht="28.5" customHeight="1" thickBot="1">
      <c r="A1042" s="668"/>
      <c r="B1042" s="3653"/>
      <c r="C1042" s="3654" t="s">
        <v>883</v>
      </c>
      <c r="D1042" s="3655" t="s">
        <v>884</v>
      </c>
      <c r="E1042" s="3656">
        <f>F1042</f>
        <v>808500</v>
      </c>
      <c r="F1042" s="523">
        <f t="shared" si="120"/>
        <v>808500</v>
      </c>
      <c r="G1042" s="3647"/>
      <c r="H1042" s="3647"/>
      <c r="I1042" s="3647"/>
      <c r="J1042" s="3647"/>
      <c r="K1042" s="3647"/>
      <c r="L1042" s="3647"/>
      <c r="M1042" s="639"/>
      <c r="N1042" s="3648"/>
      <c r="O1042" s="3648"/>
      <c r="P1042" s="3648">
        <v>808500</v>
      </c>
      <c r="Q1042" s="3292"/>
      <c r="R1042" s="3648"/>
      <c r="S1042" s="3648"/>
      <c r="T1042" s="3648"/>
      <c r="U1042" s="3648"/>
      <c r="V1042" s="3648"/>
      <c r="W1042" s="3648"/>
      <c r="X1042" s="3648"/>
      <c r="Y1042" s="3648"/>
      <c r="Z1042" s="3648"/>
      <c r="AA1042" s="3648"/>
      <c r="AB1042" s="3648"/>
      <c r="AC1042" s="3648"/>
      <c r="AD1042" s="3648"/>
      <c r="AE1042" s="3648"/>
      <c r="AF1042" s="3292"/>
      <c r="AG1042" s="3649"/>
      <c r="AH1042" s="3649"/>
      <c r="AI1042" s="3649"/>
      <c r="AJ1042" s="3649"/>
      <c r="AK1042" s="3649"/>
      <c r="AL1042" s="3649"/>
    </row>
    <row r="1043" spans="1:38" ht="14.25" customHeight="1">
      <c r="A1043" s="552"/>
      <c r="B1043" s="3657"/>
      <c r="C1043" s="3658"/>
      <c r="D1043" s="3659"/>
      <c r="E1043" s="685"/>
      <c r="F1043" s="523">
        <f t="shared" si="120"/>
        <v>0</v>
      </c>
      <c r="G1043" s="3647"/>
      <c r="H1043" s="3647"/>
      <c r="I1043" s="3647"/>
      <c r="J1043" s="3647"/>
      <c r="K1043" s="3647"/>
      <c r="L1043" s="3647"/>
      <c r="M1043" s="639"/>
      <c r="N1043" s="3648"/>
      <c r="O1043" s="3648"/>
      <c r="P1043" s="3648"/>
      <c r="Q1043" s="3292"/>
      <c r="R1043" s="3648"/>
      <c r="S1043" s="3648"/>
      <c r="T1043" s="3648"/>
      <c r="U1043" s="3648"/>
      <c r="V1043" s="3648"/>
      <c r="W1043" s="3648"/>
      <c r="X1043" s="3648"/>
      <c r="Y1043" s="3648"/>
      <c r="Z1043" s="3648"/>
      <c r="AA1043" s="3648"/>
      <c r="AB1043" s="3648"/>
      <c r="AC1043" s="3648"/>
      <c r="AD1043" s="3648"/>
      <c r="AE1043" s="3648"/>
      <c r="AF1043" s="3292"/>
      <c r="AG1043" s="3649"/>
      <c r="AH1043" s="3649"/>
      <c r="AI1043" s="3649"/>
      <c r="AJ1043" s="3649"/>
      <c r="AK1043" s="3649"/>
      <c r="AL1043" s="3649"/>
    </row>
    <row r="1044" spans="1:38" ht="17.100000000000001" customHeight="1">
      <c r="A1044" s="552"/>
      <c r="B1044" s="3651"/>
      <c r="C1044" s="6766" t="s">
        <v>639</v>
      </c>
      <c r="D1044" s="6767"/>
      <c r="E1044" s="3660">
        <f>SUM(E1045)</f>
        <v>166606782</v>
      </c>
      <c r="F1044" s="523">
        <f t="shared" si="120"/>
        <v>0</v>
      </c>
      <c r="G1044" s="3647"/>
      <c r="H1044" s="3647"/>
      <c r="I1044" s="3647"/>
      <c r="J1044" s="3647"/>
      <c r="K1044" s="3647"/>
      <c r="L1044" s="3647"/>
      <c r="M1044" s="639"/>
      <c r="N1044" s="3648"/>
      <c r="O1044" s="3648"/>
      <c r="P1044" s="3648"/>
      <c r="Q1044" s="3292"/>
      <c r="R1044" s="3648"/>
      <c r="S1044" s="3648"/>
      <c r="T1044" s="3648"/>
      <c r="U1044" s="3648"/>
      <c r="V1044" s="3648"/>
      <c r="W1044" s="3648"/>
      <c r="X1044" s="3648"/>
      <c r="Y1044" s="3648"/>
      <c r="Z1044" s="3648"/>
      <c r="AA1044" s="3648"/>
      <c r="AB1044" s="3648"/>
      <c r="AC1044" s="3648"/>
      <c r="AD1044" s="3648"/>
      <c r="AE1044" s="3648"/>
      <c r="AF1044" s="3292"/>
      <c r="AG1044" s="3649"/>
      <c r="AH1044" s="3649"/>
      <c r="AI1044" s="3649"/>
      <c r="AJ1044" s="3649"/>
      <c r="AK1044" s="3649"/>
      <c r="AL1044" s="3649"/>
    </row>
    <row r="1045" spans="1:38" ht="17.100000000000001" customHeight="1">
      <c r="A1045" s="552"/>
      <c r="B1045" s="3651"/>
      <c r="C1045" s="6768" t="s">
        <v>640</v>
      </c>
      <c r="D1045" s="6769"/>
      <c r="E1045" s="3661">
        <f>SUM(E1046:E1047)</f>
        <v>166606782</v>
      </c>
      <c r="F1045" s="523">
        <f t="shared" si="120"/>
        <v>0</v>
      </c>
      <c r="G1045" s="3662"/>
      <c r="H1045" s="3662"/>
      <c r="I1045" s="3662"/>
      <c r="J1045" s="3662"/>
      <c r="K1045" s="3662"/>
      <c r="L1045" s="3662"/>
      <c r="M1045" s="639"/>
      <c r="N1045" s="3663"/>
      <c r="O1045" s="3663"/>
      <c r="P1045" s="3663"/>
      <c r="Q1045" s="3292"/>
      <c r="R1045" s="3663"/>
      <c r="S1045" s="3663"/>
      <c r="T1045" s="3663"/>
      <c r="U1045" s="3663"/>
      <c r="V1045" s="3663"/>
      <c r="W1045" s="3663"/>
      <c r="X1045" s="3663"/>
      <c r="Y1045" s="3663"/>
      <c r="Z1045" s="3663"/>
      <c r="AA1045" s="3663"/>
      <c r="AB1045" s="3663"/>
      <c r="AC1045" s="3663"/>
      <c r="AD1045" s="3663"/>
      <c r="AE1045" s="3663"/>
      <c r="AF1045" s="3292"/>
      <c r="AG1045" s="3664"/>
      <c r="AH1045" s="3664"/>
      <c r="AI1045" s="3664"/>
      <c r="AJ1045" s="3664"/>
      <c r="AK1045" s="3664"/>
      <c r="AL1045" s="3664"/>
    </row>
    <row r="1046" spans="1:38" ht="49.5" customHeight="1">
      <c r="A1046" s="571"/>
      <c r="B1046" s="3665"/>
      <c r="C1046" s="3666" t="s">
        <v>885</v>
      </c>
      <c r="D1046" s="3667" t="s">
        <v>886</v>
      </c>
      <c r="E1046" s="6365">
        <f>F1046</f>
        <v>159041782</v>
      </c>
      <c r="F1046" s="523">
        <f t="shared" si="120"/>
        <v>159041782</v>
      </c>
      <c r="G1046" s="3669"/>
      <c r="H1046" s="3669"/>
      <c r="I1046" s="3669"/>
      <c r="J1046" s="3669"/>
      <c r="K1046" s="3669"/>
      <c r="L1046" s="3669"/>
      <c r="M1046" s="639"/>
      <c r="N1046" s="3670"/>
      <c r="O1046" s="3670"/>
      <c r="P1046" s="6325">
        <f>158741782+300000</f>
        <v>159041782</v>
      </c>
      <c r="Q1046" s="3292"/>
      <c r="R1046" s="3670"/>
      <c r="S1046" s="3670"/>
      <c r="T1046" s="3670"/>
      <c r="U1046" s="3670"/>
      <c r="V1046" s="3670"/>
      <c r="W1046" s="3670"/>
      <c r="X1046" s="3670"/>
      <c r="Y1046" s="3670"/>
      <c r="Z1046" s="3670"/>
      <c r="AA1046" s="3670"/>
      <c r="AB1046" s="3670"/>
      <c r="AC1046" s="3670"/>
      <c r="AD1046" s="3670"/>
      <c r="AE1046" s="3670"/>
      <c r="AF1046" s="3292"/>
      <c r="AG1046" s="3671"/>
      <c r="AH1046" s="3671"/>
      <c r="AI1046" s="3671"/>
      <c r="AJ1046" s="3671"/>
      <c r="AK1046" s="3671"/>
      <c r="AL1046" s="3671"/>
    </row>
    <row r="1047" spans="1:38" ht="45.75" customHeight="1" thickBot="1">
      <c r="A1047" s="552"/>
      <c r="B1047" s="3665"/>
      <c r="C1047" s="2111" t="s">
        <v>199</v>
      </c>
      <c r="D1047" s="2112" t="s">
        <v>887</v>
      </c>
      <c r="E1047" s="3668">
        <f>F1047</f>
        <v>7565000</v>
      </c>
      <c r="F1047" s="523">
        <f t="shared" si="120"/>
        <v>7565000</v>
      </c>
      <c r="G1047" s="3669"/>
      <c r="H1047" s="3669"/>
      <c r="I1047" s="3669"/>
      <c r="J1047" s="3669"/>
      <c r="K1047" s="3669"/>
      <c r="L1047" s="3669"/>
      <c r="M1047" s="639"/>
      <c r="N1047" s="3670"/>
      <c r="O1047" s="3670"/>
      <c r="P1047" s="3670">
        <v>7565000</v>
      </c>
      <c r="Q1047" s="3292"/>
      <c r="R1047" s="3670"/>
      <c r="S1047" s="3670"/>
      <c r="T1047" s="3670"/>
      <c r="U1047" s="3670"/>
      <c r="V1047" s="3670"/>
      <c r="W1047" s="3670"/>
      <c r="X1047" s="3670"/>
      <c r="Y1047" s="3670"/>
      <c r="Z1047" s="3670"/>
      <c r="AA1047" s="3670"/>
      <c r="AB1047" s="3670"/>
      <c r="AC1047" s="3670"/>
      <c r="AD1047" s="3670"/>
      <c r="AE1047" s="3670"/>
      <c r="AF1047" s="3292"/>
      <c r="AG1047" s="3671"/>
      <c r="AH1047" s="3671"/>
      <c r="AI1047" s="3671"/>
      <c r="AJ1047" s="3671"/>
      <c r="AK1047" s="3671"/>
      <c r="AL1047" s="3671"/>
    </row>
    <row r="1048" spans="1:38" ht="15" customHeight="1" thickBot="1">
      <c r="A1048" s="552"/>
      <c r="B1048" s="3672" t="s">
        <v>888</v>
      </c>
      <c r="C1048" s="3673"/>
      <c r="D1048" s="3674" t="s">
        <v>201</v>
      </c>
      <c r="E1048" s="806">
        <f>SUM(E1049,E1053)</f>
        <v>10934631</v>
      </c>
      <c r="F1048" s="523">
        <f t="shared" si="120"/>
        <v>0</v>
      </c>
      <c r="G1048" s="3669"/>
      <c r="H1048" s="3669"/>
      <c r="I1048" s="3669"/>
      <c r="J1048" s="3669"/>
      <c r="K1048" s="3669"/>
      <c r="L1048" s="3669"/>
      <c r="M1048" s="639"/>
      <c r="N1048" s="3670"/>
      <c r="O1048" s="3670"/>
      <c r="P1048" s="3670"/>
      <c r="Q1048" s="3292"/>
      <c r="R1048" s="3670"/>
      <c r="S1048" s="3670"/>
      <c r="T1048" s="3670"/>
      <c r="U1048" s="3670"/>
      <c r="V1048" s="3670"/>
      <c r="W1048" s="3670"/>
      <c r="X1048" s="3670"/>
      <c r="Y1048" s="3670"/>
      <c r="Z1048" s="3670"/>
      <c r="AA1048" s="3670"/>
      <c r="AB1048" s="3670"/>
      <c r="AC1048" s="3670"/>
      <c r="AD1048" s="3670"/>
      <c r="AE1048" s="3670"/>
      <c r="AF1048" s="3292"/>
      <c r="AG1048" s="3671"/>
      <c r="AH1048" s="3671"/>
      <c r="AI1048" s="3671"/>
      <c r="AJ1048" s="3671"/>
      <c r="AK1048" s="3671"/>
      <c r="AL1048" s="3671"/>
    </row>
    <row r="1049" spans="1:38" ht="15">
      <c r="A1049" s="552"/>
      <c r="B1049" s="6526"/>
      <c r="C1049" s="6756" t="s">
        <v>582</v>
      </c>
      <c r="D1049" s="6748"/>
      <c r="E1049" s="1649">
        <f>SUM(E1050)</f>
        <v>55000</v>
      </c>
      <c r="F1049" s="523">
        <f t="shared" si="120"/>
        <v>0</v>
      </c>
      <c r="G1049" s="3669"/>
      <c r="H1049" s="3669"/>
      <c r="I1049" s="3669"/>
      <c r="J1049" s="3669"/>
      <c r="K1049" s="3669"/>
      <c r="L1049" s="3669"/>
      <c r="M1049" s="639"/>
      <c r="N1049" s="3670"/>
      <c r="O1049" s="3670"/>
      <c r="P1049" s="3670"/>
      <c r="Q1049" s="3292"/>
      <c r="R1049" s="3670"/>
      <c r="S1049" s="3670"/>
      <c r="T1049" s="3670"/>
      <c r="U1049" s="3670"/>
      <c r="V1049" s="3670"/>
      <c r="W1049" s="3670"/>
      <c r="X1049" s="3670"/>
      <c r="Y1049" s="3670"/>
      <c r="Z1049" s="3670"/>
      <c r="AA1049" s="3670"/>
      <c r="AB1049" s="3670"/>
      <c r="AC1049" s="3670"/>
      <c r="AD1049" s="3670"/>
      <c r="AE1049" s="3670"/>
      <c r="AF1049" s="3292"/>
      <c r="AG1049" s="3671"/>
      <c r="AH1049" s="3671"/>
      <c r="AI1049" s="3671"/>
      <c r="AJ1049" s="3671"/>
      <c r="AK1049" s="3671"/>
      <c r="AL1049" s="3671"/>
    </row>
    <row r="1050" spans="1:38" ht="15">
      <c r="A1050" s="552"/>
      <c r="B1050" s="6503"/>
      <c r="C1050" s="6770" t="s">
        <v>327</v>
      </c>
      <c r="D1050" s="6771"/>
      <c r="E1050" s="3675">
        <f>SUM(E1051)</f>
        <v>55000</v>
      </c>
      <c r="F1050" s="523">
        <f t="shared" si="120"/>
        <v>0</v>
      </c>
      <c r="G1050" s="3676"/>
      <c r="H1050" s="3676"/>
      <c r="I1050" s="3676"/>
      <c r="J1050" s="3676"/>
      <c r="K1050" s="3676"/>
      <c r="L1050" s="3676"/>
      <c r="M1050" s="639"/>
      <c r="N1050" s="3677"/>
      <c r="O1050" s="3677"/>
      <c r="P1050" s="3677"/>
      <c r="Q1050" s="3292"/>
      <c r="R1050" s="3677"/>
      <c r="S1050" s="3677"/>
      <c r="T1050" s="3677"/>
      <c r="U1050" s="3677"/>
      <c r="V1050" s="3677"/>
      <c r="W1050" s="3677"/>
      <c r="X1050" s="3677"/>
      <c r="Y1050" s="3677"/>
      <c r="Z1050" s="3677"/>
      <c r="AA1050" s="3677"/>
      <c r="AB1050" s="3677"/>
      <c r="AC1050" s="3677"/>
      <c r="AD1050" s="3677"/>
      <c r="AE1050" s="3677"/>
      <c r="AF1050" s="3292"/>
      <c r="AG1050" s="3678"/>
      <c r="AH1050" s="3678"/>
      <c r="AI1050" s="3678"/>
      <c r="AJ1050" s="3678"/>
      <c r="AK1050" s="3678"/>
      <c r="AL1050" s="3678"/>
    </row>
    <row r="1051" spans="1:38" ht="41.25" customHeight="1">
      <c r="A1051" s="552"/>
      <c r="B1051" s="6503"/>
      <c r="C1051" s="3679" t="s">
        <v>883</v>
      </c>
      <c r="D1051" s="3680" t="s">
        <v>884</v>
      </c>
      <c r="E1051" s="3681">
        <f>F1051</f>
        <v>55000</v>
      </c>
      <c r="F1051" s="523">
        <f t="shared" si="120"/>
        <v>55000</v>
      </c>
      <c r="G1051" s="3682"/>
      <c r="H1051" s="3682"/>
      <c r="I1051" s="3682"/>
      <c r="J1051" s="3682"/>
      <c r="K1051" s="3682"/>
      <c r="L1051" s="3682"/>
      <c r="M1051" s="639"/>
      <c r="N1051" s="3683"/>
      <c r="O1051" s="3683"/>
      <c r="P1051" s="3683">
        <v>55000</v>
      </c>
      <c r="Q1051" s="3292"/>
      <c r="R1051" s="3683"/>
      <c r="S1051" s="3683"/>
      <c r="T1051" s="3683"/>
      <c r="U1051" s="3683"/>
      <c r="V1051" s="3683"/>
      <c r="W1051" s="3683"/>
      <c r="X1051" s="3683"/>
      <c r="Y1051" s="3683"/>
      <c r="Z1051" s="3683"/>
      <c r="AA1051" s="3683"/>
      <c r="AB1051" s="3683"/>
      <c r="AC1051" s="3683"/>
      <c r="AD1051" s="3683"/>
      <c r="AE1051" s="3683"/>
      <c r="AF1051" s="3292"/>
      <c r="AG1051" s="3684"/>
      <c r="AH1051" s="3684"/>
      <c r="AI1051" s="3684"/>
      <c r="AJ1051" s="3684"/>
      <c r="AK1051" s="3684"/>
      <c r="AL1051" s="3684"/>
    </row>
    <row r="1052" spans="1:38" ht="15">
      <c r="A1052" s="571"/>
      <c r="B1052" s="6503"/>
      <c r="C1052" s="3685"/>
      <c r="D1052" s="3686"/>
      <c r="E1052" s="3681"/>
      <c r="F1052" s="523">
        <f t="shared" si="120"/>
        <v>0</v>
      </c>
      <c r="G1052" s="3682"/>
      <c r="H1052" s="3682"/>
      <c r="I1052" s="3682"/>
      <c r="J1052" s="3682"/>
      <c r="K1052" s="3682"/>
      <c r="L1052" s="3682"/>
      <c r="M1052" s="639"/>
      <c r="N1052" s="3683"/>
      <c r="O1052" s="3683"/>
      <c r="P1052" s="3683"/>
      <c r="Q1052" s="3292"/>
      <c r="R1052" s="3683"/>
      <c r="S1052" s="3683"/>
      <c r="T1052" s="3683"/>
      <c r="U1052" s="3683"/>
      <c r="V1052" s="3683"/>
      <c r="W1052" s="3683"/>
      <c r="X1052" s="3683"/>
      <c r="Y1052" s="3683"/>
      <c r="Z1052" s="3683"/>
      <c r="AA1052" s="3683"/>
      <c r="AB1052" s="3683"/>
      <c r="AC1052" s="3683"/>
      <c r="AD1052" s="3683"/>
      <c r="AE1052" s="3683"/>
      <c r="AF1052" s="3292"/>
      <c r="AG1052" s="3684"/>
      <c r="AH1052" s="3684"/>
      <c r="AI1052" s="3684"/>
      <c r="AJ1052" s="3684"/>
      <c r="AK1052" s="3684"/>
      <c r="AL1052" s="3684"/>
    </row>
    <row r="1053" spans="1:38" ht="12.75" customHeight="1">
      <c r="A1053" s="571"/>
      <c r="B1053" s="6503"/>
      <c r="C1053" s="6624" t="s">
        <v>639</v>
      </c>
      <c r="D1053" s="6624"/>
      <c r="E1053" s="677">
        <f>SUM(E1054)</f>
        <v>10879631</v>
      </c>
      <c r="F1053" s="523">
        <f t="shared" si="120"/>
        <v>0</v>
      </c>
      <c r="G1053" s="3682"/>
      <c r="H1053" s="3682"/>
      <c r="I1053" s="3682"/>
      <c r="J1053" s="3682"/>
      <c r="K1053" s="3682"/>
      <c r="L1053" s="3682"/>
      <c r="M1053" s="639"/>
      <c r="N1053" s="3683"/>
      <c r="O1053" s="3683"/>
      <c r="P1053" s="3683"/>
      <c r="Q1053" s="3292"/>
      <c r="R1053" s="3683"/>
      <c r="S1053" s="3683"/>
      <c r="T1053" s="3683"/>
      <c r="U1053" s="3683"/>
      <c r="V1053" s="3683"/>
      <c r="W1053" s="3683"/>
      <c r="X1053" s="3683"/>
      <c r="Y1053" s="3683"/>
      <c r="Z1053" s="3683"/>
      <c r="AA1053" s="3683"/>
      <c r="AB1053" s="3683"/>
      <c r="AC1053" s="3683"/>
      <c r="AD1053" s="3683"/>
      <c r="AE1053" s="3683"/>
      <c r="AF1053" s="3292"/>
      <c r="AG1053" s="3684"/>
      <c r="AH1053" s="3684"/>
      <c r="AI1053" s="3684"/>
      <c r="AJ1053" s="3684"/>
      <c r="AK1053" s="3684"/>
      <c r="AL1053" s="3684"/>
    </row>
    <row r="1054" spans="1:38" ht="12.75" customHeight="1">
      <c r="A1054" s="552"/>
      <c r="B1054" s="6503"/>
      <c r="C1054" s="6754" t="s">
        <v>640</v>
      </c>
      <c r="D1054" s="6755"/>
      <c r="E1054" s="3687">
        <f>SUM(E1055:E1057)</f>
        <v>10879631</v>
      </c>
      <c r="F1054" s="523">
        <f>SUM(G1054:AJ1054)</f>
        <v>0</v>
      </c>
      <c r="G1054" s="3682"/>
      <c r="H1054" s="3682"/>
      <c r="I1054" s="3682"/>
      <c r="J1054" s="3682"/>
      <c r="K1054" s="3682"/>
      <c r="L1054" s="3682"/>
      <c r="M1054" s="3688"/>
      <c r="N1054" s="3683"/>
      <c r="O1054" s="3683"/>
      <c r="P1054" s="3683"/>
      <c r="Q1054" s="3689"/>
      <c r="R1054" s="3683"/>
      <c r="S1054" s="3683"/>
      <c r="T1054" s="3683"/>
      <c r="U1054" s="3683"/>
      <c r="V1054" s="3683"/>
      <c r="W1054" s="3683"/>
      <c r="X1054" s="3683"/>
      <c r="Y1054" s="3683"/>
      <c r="Z1054" s="3683"/>
      <c r="AA1054" s="3683"/>
      <c r="AB1054" s="3683"/>
      <c r="AC1054" s="3683"/>
      <c r="AD1054" s="3683"/>
      <c r="AE1054" s="3683"/>
      <c r="AF1054" s="3689"/>
      <c r="AG1054" s="3684"/>
      <c r="AH1054" s="3684"/>
      <c r="AI1054" s="3684"/>
      <c r="AJ1054" s="3684"/>
      <c r="AK1054" s="3684"/>
      <c r="AL1054" s="3684"/>
    </row>
    <row r="1055" spans="1:38" ht="12.75" customHeight="1">
      <c r="A1055" s="552"/>
      <c r="B1055" s="6503"/>
      <c r="C1055" s="1695" t="s">
        <v>641</v>
      </c>
      <c r="D1055" s="3690" t="s">
        <v>642</v>
      </c>
      <c r="E1055" s="3687">
        <f>F1055</f>
        <v>563650</v>
      </c>
      <c r="F1055" s="523">
        <f>SUM(G1055:AJ1055)</f>
        <v>563650</v>
      </c>
      <c r="G1055" s="3682"/>
      <c r="H1055" s="3682"/>
      <c r="I1055" s="3682"/>
      <c r="J1055" s="3682"/>
      <c r="K1055" s="3682"/>
      <c r="L1055" s="3682"/>
      <c r="M1055" s="3688"/>
      <c r="N1055" s="3683"/>
      <c r="O1055" s="3683"/>
      <c r="P1055" s="3683">
        <v>563650</v>
      </c>
      <c r="Q1055" s="3689"/>
      <c r="R1055" s="3683"/>
      <c r="S1055" s="3683"/>
      <c r="T1055" s="3683"/>
      <c r="U1055" s="3683"/>
      <c r="V1055" s="3683"/>
      <c r="W1055" s="3683"/>
      <c r="X1055" s="3683"/>
      <c r="Y1055" s="3683"/>
      <c r="Z1055" s="3683"/>
      <c r="AA1055" s="3683"/>
      <c r="AB1055" s="3683"/>
      <c r="AC1055" s="3683"/>
      <c r="AD1055" s="3683"/>
      <c r="AE1055" s="3683"/>
      <c r="AF1055" s="3689"/>
      <c r="AG1055" s="3684"/>
      <c r="AH1055" s="3684"/>
      <c r="AI1055" s="3684"/>
      <c r="AJ1055" s="3684"/>
      <c r="AK1055" s="3684"/>
      <c r="AL1055" s="3684"/>
    </row>
    <row r="1056" spans="1:38" ht="42.75" customHeight="1">
      <c r="A1056" s="571"/>
      <c r="B1056" s="6503"/>
      <c r="C1056" s="3691" t="s">
        <v>885</v>
      </c>
      <c r="D1056" s="3692" t="s">
        <v>886</v>
      </c>
      <c r="E1056" s="3681">
        <f>F1056</f>
        <v>8315981</v>
      </c>
      <c r="F1056" s="523">
        <f>SUM(G1056:AJ1056)</f>
        <v>8315981</v>
      </c>
      <c r="G1056" s="3682"/>
      <c r="H1056" s="3682"/>
      <c r="I1056" s="3682"/>
      <c r="J1056" s="3682"/>
      <c r="K1056" s="3682"/>
      <c r="L1056" s="3682"/>
      <c r="M1056" s="3688"/>
      <c r="N1056" s="3683"/>
      <c r="O1056" s="3683"/>
      <c r="P1056" s="3683">
        <v>8315981</v>
      </c>
      <c r="Q1056" s="3689"/>
      <c r="R1056" s="3683"/>
      <c r="S1056" s="3683"/>
      <c r="T1056" s="3683"/>
      <c r="U1056" s="3683"/>
      <c r="V1056" s="3683"/>
      <c r="W1056" s="3683"/>
      <c r="X1056" s="3683"/>
      <c r="Y1056" s="3683"/>
      <c r="Z1056" s="3683"/>
      <c r="AA1056" s="3683"/>
      <c r="AB1056" s="3683"/>
      <c r="AC1056" s="3683"/>
      <c r="AD1056" s="3683"/>
      <c r="AE1056" s="3683"/>
      <c r="AF1056" s="3689"/>
      <c r="AG1056" s="3684"/>
      <c r="AH1056" s="3684"/>
      <c r="AI1056" s="3684"/>
      <c r="AJ1056" s="3684"/>
      <c r="AK1056" s="3684"/>
      <c r="AL1056" s="3684"/>
    </row>
    <row r="1057" spans="1:38" ht="42.75" customHeight="1" thickBot="1">
      <c r="A1057" s="571"/>
      <c r="B1057" s="6699"/>
      <c r="C1057" s="913" t="s">
        <v>199</v>
      </c>
      <c r="D1057" s="914" t="s">
        <v>887</v>
      </c>
      <c r="E1057" s="3681">
        <f>F1057</f>
        <v>2000000</v>
      </c>
      <c r="F1057" s="523">
        <f>SUM(G1057:AJ1057)</f>
        <v>2000000</v>
      </c>
      <c r="G1057" s="3682"/>
      <c r="H1057" s="3682"/>
      <c r="I1057" s="3682"/>
      <c r="J1057" s="3682"/>
      <c r="K1057" s="3682"/>
      <c r="L1057" s="3682"/>
      <c r="M1057" s="3688"/>
      <c r="N1057" s="3683"/>
      <c r="O1057" s="3683"/>
      <c r="P1057" s="3683">
        <v>2000000</v>
      </c>
      <c r="Q1057" s="3689"/>
      <c r="R1057" s="3683"/>
      <c r="S1057" s="3683"/>
      <c r="T1057" s="3683"/>
      <c r="U1057" s="3683"/>
      <c r="V1057" s="3683"/>
      <c r="W1057" s="3683"/>
      <c r="X1057" s="3683"/>
      <c r="Y1057" s="3683"/>
      <c r="Z1057" s="3683"/>
      <c r="AA1057" s="3683"/>
      <c r="AB1057" s="3683"/>
      <c r="AC1057" s="3683"/>
      <c r="AD1057" s="3683"/>
      <c r="AE1057" s="3683"/>
      <c r="AF1057" s="3689"/>
      <c r="AG1057" s="3684"/>
      <c r="AH1057" s="3684"/>
      <c r="AI1057" s="3684"/>
      <c r="AJ1057" s="3684"/>
      <c r="AK1057" s="3684"/>
      <c r="AL1057" s="3684"/>
    </row>
    <row r="1058" spans="1:38" ht="17.100000000000001" customHeight="1" thickBot="1">
      <c r="A1058" s="571"/>
      <c r="B1058" s="3693" t="s">
        <v>889</v>
      </c>
      <c r="C1058" s="673"/>
      <c r="D1058" s="674" t="s">
        <v>890</v>
      </c>
      <c r="E1058" s="675">
        <f t="shared" ref="E1058" si="122">SUM(E1059,E1063)</f>
        <v>5395235</v>
      </c>
      <c r="F1058" s="523">
        <f t="shared" si="120"/>
        <v>0</v>
      </c>
      <c r="G1058" s="3682"/>
      <c r="H1058" s="3682"/>
      <c r="I1058" s="3682"/>
      <c r="J1058" s="3682"/>
      <c r="K1058" s="3682"/>
      <c r="L1058" s="3682"/>
      <c r="M1058" s="3688"/>
      <c r="N1058" s="3683"/>
      <c r="O1058" s="3683"/>
      <c r="P1058" s="3683"/>
      <c r="Q1058" s="3689"/>
      <c r="R1058" s="3683"/>
      <c r="S1058" s="3683"/>
      <c r="T1058" s="3683"/>
      <c r="U1058" s="3683"/>
      <c r="V1058" s="3683"/>
      <c r="W1058" s="3683"/>
      <c r="X1058" s="3683"/>
      <c r="Y1058" s="3683"/>
      <c r="Z1058" s="3683"/>
      <c r="AA1058" s="3683"/>
      <c r="AB1058" s="3683"/>
      <c r="AC1058" s="3683"/>
      <c r="AD1058" s="3683"/>
      <c r="AE1058" s="3683"/>
      <c r="AF1058" s="3689"/>
      <c r="AG1058" s="3684"/>
      <c r="AH1058" s="3684"/>
      <c r="AI1058" s="3684"/>
      <c r="AJ1058" s="3684"/>
      <c r="AK1058" s="3684"/>
      <c r="AL1058" s="3684"/>
    </row>
    <row r="1059" spans="1:38" ht="15">
      <c r="A1059" s="552"/>
      <c r="B1059" s="3665"/>
      <c r="C1059" s="6756" t="s">
        <v>582</v>
      </c>
      <c r="D1059" s="6748"/>
      <c r="E1059" s="1649">
        <f t="shared" ref="E1059:E1060" si="123">SUM(E1060)</f>
        <v>700000</v>
      </c>
      <c r="F1059" s="523">
        <f t="shared" si="120"/>
        <v>0</v>
      </c>
      <c r="G1059" s="3682"/>
      <c r="H1059" s="3682"/>
      <c r="I1059" s="3682"/>
      <c r="J1059" s="3682"/>
      <c r="K1059" s="3682"/>
      <c r="L1059" s="3682"/>
      <c r="M1059" s="3688"/>
      <c r="N1059" s="3683"/>
      <c r="O1059" s="3683"/>
      <c r="P1059" s="3683"/>
      <c r="Q1059" s="3689"/>
      <c r="R1059" s="3683"/>
      <c r="S1059" s="3683"/>
      <c r="T1059" s="3683"/>
      <c r="U1059" s="3683"/>
      <c r="V1059" s="3683"/>
      <c r="W1059" s="3683"/>
      <c r="X1059" s="3683"/>
      <c r="Y1059" s="3683"/>
      <c r="Z1059" s="3683"/>
      <c r="AA1059" s="3683"/>
      <c r="AB1059" s="3683"/>
      <c r="AC1059" s="3683"/>
      <c r="AD1059" s="3683"/>
      <c r="AE1059" s="3683"/>
      <c r="AF1059" s="3689"/>
      <c r="AG1059" s="3684"/>
      <c r="AH1059" s="3684"/>
      <c r="AI1059" s="3684"/>
      <c r="AJ1059" s="3684"/>
      <c r="AK1059" s="3684"/>
      <c r="AL1059" s="3684"/>
    </row>
    <row r="1060" spans="1:38" ht="15">
      <c r="A1060" s="552"/>
      <c r="B1060" s="3665"/>
      <c r="C1060" s="6757" t="s">
        <v>327</v>
      </c>
      <c r="D1060" s="6758"/>
      <c r="E1060" s="3694">
        <f t="shared" si="123"/>
        <v>700000</v>
      </c>
      <c r="F1060" s="523">
        <f t="shared" si="120"/>
        <v>0</v>
      </c>
      <c r="G1060" s="3695"/>
      <c r="H1060" s="3695"/>
      <c r="I1060" s="3695"/>
      <c r="J1060" s="3695"/>
      <c r="K1060" s="3695"/>
      <c r="L1060" s="3695"/>
      <c r="M1060" s="3688"/>
      <c r="N1060" s="3696"/>
      <c r="O1060" s="3696"/>
      <c r="P1060" s="3696"/>
      <c r="Q1060" s="3689"/>
      <c r="R1060" s="3696"/>
      <c r="S1060" s="3696"/>
      <c r="T1060" s="3696"/>
      <c r="U1060" s="3696"/>
      <c r="V1060" s="3696"/>
      <c r="W1060" s="3696"/>
      <c r="X1060" s="3696"/>
      <c r="Y1060" s="3696"/>
      <c r="Z1060" s="3696"/>
      <c r="AA1060" s="3696"/>
      <c r="AB1060" s="3696"/>
      <c r="AC1060" s="3696"/>
      <c r="AD1060" s="3696"/>
      <c r="AE1060" s="3696"/>
      <c r="AF1060" s="3689"/>
      <c r="AG1060" s="3697"/>
      <c r="AH1060" s="3697"/>
      <c r="AI1060" s="3697"/>
      <c r="AJ1060" s="3697"/>
      <c r="AK1060" s="3697"/>
      <c r="AL1060" s="3697"/>
    </row>
    <row r="1061" spans="1:38" ht="39.75" customHeight="1">
      <c r="A1061" s="552"/>
      <c r="B1061" s="3665"/>
      <c r="C1061" s="3698" t="s">
        <v>883</v>
      </c>
      <c r="D1061" s="3699" t="s">
        <v>884</v>
      </c>
      <c r="E1061" s="3700">
        <f>F1061</f>
        <v>700000</v>
      </c>
      <c r="F1061" s="523">
        <f t="shared" si="120"/>
        <v>700000</v>
      </c>
      <c r="G1061" s="3701"/>
      <c r="H1061" s="3701"/>
      <c r="I1061" s="3701"/>
      <c r="J1061" s="3701"/>
      <c r="K1061" s="3701"/>
      <c r="L1061" s="3701"/>
      <c r="M1061" s="3688"/>
      <c r="N1061" s="3702"/>
      <c r="O1061" s="3702"/>
      <c r="P1061" s="3702">
        <v>700000</v>
      </c>
      <c r="Q1061" s="3689"/>
      <c r="R1061" s="3702"/>
      <c r="S1061" s="3702"/>
      <c r="T1061" s="3702"/>
      <c r="U1061" s="3702"/>
      <c r="V1061" s="3702"/>
      <c r="W1061" s="3702"/>
      <c r="X1061" s="3702"/>
      <c r="Y1061" s="3702"/>
      <c r="Z1061" s="3702"/>
      <c r="AA1061" s="3702"/>
      <c r="AB1061" s="3702"/>
      <c r="AC1061" s="3702"/>
      <c r="AD1061" s="3702"/>
      <c r="AE1061" s="3702"/>
      <c r="AF1061" s="3689"/>
      <c r="AG1061" s="3703"/>
      <c r="AH1061" s="3703"/>
      <c r="AI1061" s="3703"/>
      <c r="AJ1061" s="3703"/>
      <c r="AK1061" s="3703"/>
      <c r="AL1061" s="3703"/>
    </row>
    <row r="1062" spans="1:38" ht="15">
      <c r="A1062" s="552"/>
      <c r="B1062" s="3665"/>
      <c r="C1062" s="3704"/>
      <c r="D1062" s="3705"/>
      <c r="E1062" s="3706"/>
      <c r="F1062" s="523">
        <f t="shared" si="120"/>
        <v>0</v>
      </c>
      <c r="G1062" s="3707"/>
      <c r="H1062" s="3707"/>
      <c r="I1062" s="3707"/>
      <c r="J1062" s="3707"/>
      <c r="K1062" s="3707"/>
      <c r="L1062" s="3707"/>
      <c r="M1062" s="3688"/>
      <c r="N1062" s="3708"/>
      <c r="O1062" s="3708"/>
      <c r="P1062" s="3708"/>
      <c r="Q1062" s="3689"/>
      <c r="R1062" s="3708"/>
      <c r="S1062" s="3708"/>
      <c r="T1062" s="3708"/>
      <c r="U1062" s="3708"/>
      <c r="V1062" s="3708"/>
      <c r="W1062" s="3708"/>
      <c r="X1062" s="3708"/>
      <c r="Y1062" s="3708"/>
      <c r="Z1062" s="3708"/>
      <c r="AA1062" s="3708"/>
      <c r="AB1062" s="3708"/>
      <c r="AC1062" s="3708"/>
      <c r="AD1062" s="3708"/>
      <c r="AE1062" s="3708"/>
      <c r="AF1062" s="3689"/>
      <c r="AG1062" s="3709"/>
      <c r="AH1062" s="3709"/>
      <c r="AI1062" s="3709"/>
      <c r="AJ1062" s="3709"/>
      <c r="AK1062" s="3709"/>
      <c r="AL1062" s="3709"/>
    </row>
    <row r="1063" spans="1:38">
      <c r="A1063" s="552"/>
      <c r="B1063" s="6503"/>
      <c r="C1063" s="6759" t="s">
        <v>639</v>
      </c>
      <c r="D1063" s="6760"/>
      <c r="E1063" s="677">
        <f t="shared" ref="E1063:E1064" si="124">SUM(E1064)</f>
        <v>4695235</v>
      </c>
      <c r="F1063" s="523">
        <f t="shared" si="120"/>
        <v>0</v>
      </c>
      <c r="G1063" s="3707"/>
      <c r="H1063" s="3707"/>
      <c r="I1063" s="3707"/>
      <c r="J1063" s="3707"/>
      <c r="K1063" s="3707"/>
      <c r="L1063" s="3707"/>
      <c r="M1063" s="3688"/>
      <c r="N1063" s="3708"/>
      <c r="O1063" s="3708"/>
      <c r="P1063" s="3708"/>
      <c r="Q1063" s="3689"/>
      <c r="R1063" s="3708"/>
      <c r="S1063" s="3708"/>
      <c r="T1063" s="3708"/>
      <c r="U1063" s="3708"/>
      <c r="V1063" s="3708"/>
      <c r="W1063" s="3708"/>
      <c r="X1063" s="3708"/>
      <c r="Y1063" s="3708"/>
      <c r="Z1063" s="3708"/>
      <c r="AA1063" s="3708"/>
      <c r="AB1063" s="3708"/>
      <c r="AC1063" s="3708"/>
      <c r="AD1063" s="3708"/>
      <c r="AE1063" s="3708"/>
      <c r="AF1063" s="3689"/>
      <c r="AG1063" s="3709"/>
      <c r="AH1063" s="3709"/>
      <c r="AI1063" s="3709"/>
      <c r="AJ1063" s="3709"/>
      <c r="AK1063" s="3709"/>
      <c r="AL1063" s="3709"/>
    </row>
    <row r="1064" spans="1:38">
      <c r="A1064" s="552"/>
      <c r="B1064" s="6503"/>
      <c r="C1064" s="6761" t="s">
        <v>640</v>
      </c>
      <c r="D1064" s="6761"/>
      <c r="E1064" s="3687">
        <f t="shared" si="124"/>
        <v>4695235</v>
      </c>
      <c r="F1064" s="523">
        <f t="shared" si="120"/>
        <v>0</v>
      </c>
      <c r="G1064" s="3707"/>
      <c r="H1064" s="3707"/>
      <c r="I1064" s="3707"/>
      <c r="J1064" s="3707"/>
      <c r="K1064" s="3707"/>
      <c r="L1064" s="3707"/>
      <c r="M1064" s="3688"/>
      <c r="N1064" s="3708"/>
      <c r="O1064" s="3708"/>
      <c r="P1064" s="3708"/>
      <c r="Q1064" s="3689"/>
      <c r="R1064" s="3708"/>
      <c r="S1064" s="3708"/>
      <c r="T1064" s="3708"/>
      <c r="U1064" s="3708"/>
      <c r="V1064" s="3708"/>
      <c r="W1064" s="3708"/>
      <c r="X1064" s="3708"/>
      <c r="Y1064" s="3708"/>
      <c r="Z1064" s="3708"/>
      <c r="AA1064" s="3708"/>
      <c r="AB1064" s="3708"/>
      <c r="AC1064" s="3708"/>
      <c r="AD1064" s="3708"/>
      <c r="AE1064" s="3708"/>
      <c r="AF1064" s="3689"/>
      <c r="AG1064" s="3709"/>
      <c r="AH1064" s="3709"/>
      <c r="AI1064" s="3709"/>
      <c r="AJ1064" s="3709"/>
      <c r="AK1064" s="3709"/>
      <c r="AL1064" s="3709"/>
    </row>
    <row r="1065" spans="1:38" ht="42.75" customHeight="1" thickBot="1">
      <c r="A1065" s="571"/>
      <c r="B1065" s="6699"/>
      <c r="C1065" s="3710" t="s">
        <v>885</v>
      </c>
      <c r="D1065" s="3711" t="s">
        <v>886</v>
      </c>
      <c r="E1065" s="6366">
        <f>F1065</f>
        <v>4695235</v>
      </c>
      <c r="F1065" s="523">
        <f t="shared" si="120"/>
        <v>4695235</v>
      </c>
      <c r="G1065" s="3707"/>
      <c r="H1065" s="3707"/>
      <c r="I1065" s="3707"/>
      <c r="J1065" s="3707"/>
      <c r="K1065" s="3707"/>
      <c r="L1065" s="3707"/>
      <c r="M1065" s="3688"/>
      <c r="N1065" s="3708"/>
      <c r="O1065" s="3708"/>
      <c r="P1065" s="6324">
        <f>4151048+544187</f>
        <v>4695235</v>
      </c>
      <c r="Q1065" s="3689"/>
      <c r="R1065" s="3708"/>
      <c r="S1065" s="3708"/>
      <c r="T1065" s="3708"/>
      <c r="U1065" s="3708"/>
      <c r="V1065" s="3708"/>
      <c r="W1065" s="3708"/>
      <c r="X1065" s="3708"/>
      <c r="Y1065" s="3708"/>
      <c r="Z1065" s="3708"/>
      <c r="AA1065" s="3708"/>
      <c r="AB1065" s="3708"/>
      <c r="AC1065" s="3708"/>
      <c r="AD1065" s="3708"/>
      <c r="AE1065" s="3708"/>
      <c r="AF1065" s="3689"/>
      <c r="AG1065" s="3709"/>
      <c r="AH1065" s="3709"/>
      <c r="AI1065" s="3709"/>
      <c r="AJ1065" s="3709"/>
      <c r="AK1065" s="3709"/>
      <c r="AL1065" s="3709"/>
    </row>
    <row r="1066" spans="1:38" ht="18" customHeight="1" thickBot="1">
      <c r="A1066" s="552"/>
      <c r="B1066" s="672" t="s">
        <v>368</v>
      </c>
      <c r="C1066" s="673"/>
      <c r="D1066" s="674" t="s">
        <v>119</v>
      </c>
      <c r="E1066" s="675">
        <f>SUM(E1067,)</f>
        <v>2861170</v>
      </c>
      <c r="F1066" s="523">
        <f t="shared" si="120"/>
        <v>0</v>
      </c>
      <c r="G1066" s="3707"/>
      <c r="H1066" s="3707"/>
      <c r="I1066" s="3707"/>
      <c r="J1066" s="3707"/>
      <c r="K1066" s="3707"/>
      <c r="L1066" s="3707"/>
      <c r="M1066" s="3688"/>
      <c r="N1066" s="3708"/>
      <c r="O1066" s="3708"/>
      <c r="P1066" s="3708"/>
      <c r="Q1066" s="3689"/>
      <c r="R1066" s="3708"/>
      <c r="S1066" s="3708"/>
      <c r="T1066" s="3708"/>
      <c r="U1066" s="3708"/>
      <c r="V1066" s="3708"/>
      <c r="W1066" s="3708"/>
      <c r="X1066" s="3708"/>
      <c r="Y1066" s="3708"/>
      <c r="Z1066" s="3708"/>
      <c r="AA1066" s="3708"/>
      <c r="AB1066" s="3708"/>
      <c r="AC1066" s="3708"/>
      <c r="AD1066" s="3708"/>
      <c r="AE1066" s="3708"/>
      <c r="AF1066" s="3689"/>
      <c r="AG1066" s="3709"/>
      <c r="AH1066" s="3709"/>
      <c r="AI1066" s="3709"/>
      <c r="AJ1066" s="3709"/>
      <c r="AK1066" s="3709"/>
      <c r="AL1066" s="3709"/>
    </row>
    <row r="1067" spans="1:38" ht="14.25" customHeight="1">
      <c r="A1067" s="552"/>
      <c r="B1067" s="6773"/>
      <c r="C1067" s="6624" t="s">
        <v>639</v>
      </c>
      <c r="D1067" s="6624"/>
      <c r="E1067" s="677">
        <f>SUM(E1068)</f>
        <v>2861170</v>
      </c>
      <c r="F1067" s="523">
        <f t="shared" si="120"/>
        <v>0</v>
      </c>
      <c r="G1067" s="3707"/>
      <c r="H1067" s="3707"/>
      <c r="I1067" s="3707"/>
      <c r="J1067" s="3707"/>
      <c r="K1067" s="3707"/>
      <c r="L1067" s="3707"/>
      <c r="M1067" s="3688"/>
      <c r="N1067" s="3708"/>
      <c r="O1067" s="3708"/>
      <c r="P1067" s="3708"/>
      <c r="Q1067" s="3689"/>
      <c r="R1067" s="3708"/>
      <c r="S1067" s="3708"/>
      <c r="T1067" s="3708"/>
      <c r="U1067" s="3708"/>
      <c r="V1067" s="3708"/>
      <c r="W1067" s="3708"/>
      <c r="X1067" s="3708"/>
      <c r="Y1067" s="3708"/>
      <c r="Z1067" s="3708"/>
      <c r="AA1067" s="3708"/>
      <c r="AB1067" s="3708"/>
      <c r="AC1067" s="3708"/>
      <c r="AD1067" s="3708"/>
      <c r="AE1067" s="3708"/>
      <c r="AF1067" s="3689"/>
      <c r="AG1067" s="3709"/>
      <c r="AH1067" s="3709"/>
      <c r="AI1067" s="3709"/>
      <c r="AJ1067" s="3709"/>
      <c r="AK1067" s="3709"/>
      <c r="AL1067" s="3709"/>
    </row>
    <row r="1068" spans="1:38" ht="15.75" customHeight="1">
      <c r="A1068" s="552"/>
      <c r="B1068" s="6773"/>
      <c r="C1068" s="6730" t="s">
        <v>640</v>
      </c>
      <c r="D1068" s="6645"/>
      <c r="E1068" s="3706">
        <f>SUM(E1069)</f>
        <v>2861170</v>
      </c>
      <c r="F1068" s="523">
        <f t="shared" si="120"/>
        <v>0</v>
      </c>
      <c r="G1068" s="3707"/>
      <c r="H1068" s="3707"/>
      <c r="I1068" s="3707"/>
      <c r="J1068" s="3707"/>
      <c r="K1068" s="3707"/>
      <c r="L1068" s="3707"/>
      <c r="M1068" s="3688"/>
      <c r="N1068" s="3708"/>
      <c r="O1068" s="3708"/>
      <c r="P1068" s="3708"/>
      <c r="Q1068" s="3689"/>
      <c r="R1068" s="3708"/>
      <c r="S1068" s="3708"/>
      <c r="T1068" s="3708"/>
      <c r="U1068" s="3708"/>
      <c r="V1068" s="3708"/>
      <c r="W1068" s="3708"/>
      <c r="X1068" s="3708"/>
      <c r="Y1068" s="3708"/>
      <c r="Z1068" s="3708"/>
      <c r="AA1068" s="3708"/>
      <c r="AB1068" s="3708"/>
      <c r="AC1068" s="3708"/>
      <c r="AD1068" s="3708"/>
      <c r="AE1068" s="3708"/>
      <c r="AF1068" s="3689"/>
      <c r="AG1068" s="3709"/>
      <c r="AH1068" s="3709"/>
      <c r="AI1068" s="3709"/>
      <c r="AJ1068" s="3709"/>
      <c r="AK1068" s="3709"/>
      <c r="AL1068" s="3709"/>
    </row>
    <row r="1069" spans="1:38" ht="45" customHeight="1" thickBot="1">
      <c r="A1069" s="552"/>
      <c r="B1069" s="6773"/>
      <c r="C1069" s="3712" t="s">
        <v>885</v>
      </c>
      <c r="D1069" s="3713" t="s">
        <v>886</v>
      </c>
      <c r="E1069" s="3714">
        <f>F1069</f>
        <v>2861170</v>
      </c>
      <c r="F1069" s="523">
        <f t="shared" si="120"/>
        <v>2861170</v>
      </c>
      <c r="G1069" s="3715"/>
      <c r="H1069" s="3715"/>
      <c r="I1069" s="3715"/>
      <c r="J1069" s="3715"/>
      <c r="K1069" s="3715"/>
      <c r="L1069" s="3715"/>
      <c r="M1069" s="639"/>
      <c r="N1069" s="3716"/>
      <c r="O1069" s="3716"/>
      <c r="P1069" s="3716">
        <v>2861170</v>
      </c>
      <c r="Q1069" s="3292"/>
      <c r="R1069" s="3716"/>
      <c r="S1069" s="3716"/>
      <c r="T1069" s="3716"/>
      <c r="U1069" s="3716"/>
      <c r="V1069" s="3716"/>
      <c r="W1069" s="3716"/>
      <c r="X1069" s="3716"/>
      <c r="Y1069" s="3716"/>
      <c r="Z1069" s="3716"/>
      <c r="AA1069" s="3716"/>
      <c r="AB1069" s="3716"/>
      <c r="AC1069" s="3716"/>
      <c r="AD1069" s="3716"/>
      <c r="AE1069" s="3716"/>
      <c r="AF1069" s="3292"/>
      <c r="AG1069" s="3717"/>
      <c r="AH1069" s="3717"/>
      <c r="AI1069" s="3717"/>
      <c r="AJ1069" s="3717"/>
      <c r="AK1069" s="3717"/>
      <c r="AL1069" s="3717"/>
    </row>
    <row r="1070" spans="1:38" ht="17.100000000000001" customHeight="1" thickBot="1">
      <c r="A1070" s="552"/>
      <c r="B1070" s="803" t="s">
        <v>891</v>
      </c>
      <c r="C1070" s="804"/>
      <c r="D1070" s="805" t="s">
        <v>120</v>
      </c>
      <c r="E1070" s="806">
        <f>SUM(E1071,E1079)</f>
        <v>5460900</v>
      </c>
      <c r="F1070" s="523">
        <f t="shared" si="120"/>
        <v>0</v>
      </c>
      <c r="G1070" s="3707"/>
      <c r="H1070" s="3707"/>
      <c r="I1070" s="3707"/>
      <c r="J1070" s="3707"/>
      <c r="K1070" s="3707"/>
      <c r="L1070" s="3707"/>
      <c r="M1070" s="3688"/>
      <c r="N1070" s="3708"/>
      <c r="O1070" s="3708"/>
      <c r="P1070" s="3708"/>
      <c r="Q1070" s="3689"/>
      <c r="R1070" s="3708"/>
      <c r="S1070" s="3708"/>
      <c r="T1070" s="3708"/>
      <c r="U1070" s="3708"/>
      <c r="V1070" s="3708"/>
      <c r="W1070" s="3708"/>
      <c r="X1070" s="3708"/>
      <c r="Y1070" s="3708"/>
      <c r="Z1070" s="3708"/>
      <c r="AA1070" s="3708"/>
      <c r="AB1070" s="3708"/>
      <c r="AC1070" s="3708"/>
      <c r="AD1070" s="3708"/>
      <c r="AE1070" s="3708"/>
      <c r="AF1070" s="3689"/>
      <c r="AG1070" s="3709"/>
      <c r="AH1070" s="3709"/>
      <c r="AI1070" s="3709"/>
      <c r="AJ1070" s="3709"/>
      <c r="AK1070" s="3709"/>
      <c r="AL1070" s="3709"/>
    </row>
    <row r="1071" spans="1:38" ht="17.100000000000001" customHeight="1">
      <c r="A1071" s="552"/>
      <c r="B1071" s="571"/>
      <c r="C1071" s="6619" t="s">
        <v>582</v>
      </c>
      <c r="D1071" s="6619"/>
      <c r="E1071" s="677">
        <f>SUM(E1072,E1076)</f>
        <v>5356475</v>
      </c>
      <c r="F1071" s="523">
        <f t="shared" si="120"/>
        <v>0</v>
      </c>
      <c r="G1071" s="3707"/>
      <c r="H1071" s="3707"/>
      <c r="I1071" s="3707"/>
      <c r="J1071" s="3707"/>
      <c r="K1071" s="3707"/>
      <c r="L1071" s="3707"/>
      <c r="M1071" s="3688"/>
      <c r="N1071" s="3708"/>
      <c r="O1071" s="3708"/>
      <c r="P1071" s="3708"/>
      <c r="Q1071" s="3689"/>
      <c r="R1071" s="3708"/>
      <c r="S1071" s="3708"/>
      <c r="T1071" s="3708"/>
      <c r="U1071" s="3708"/>
      <c r="V1071" s="3708"/>
      <c r="W1071" s="3708"/>
      <c r="X1071" s="3708"/>
      <c r="Y1071" s="3708"/>
      <c r="Z1071" s="3708"/>
      <c r="AA1071" s="3708"/>
      <c r="AB1071" s="3708"/>
      <c r="AC1071" s="3708"/>
      <c r="AD1071" s="3708"/>
      <c r="AE1071" s="3708"/>
      <c r="AF1071" s="3689"/>
      <c r="AG1071" s="3709"/>
      <c r="AH1071" s="3709"/>
      <c r="AI1071" s="3709"/>
      <c r="AJ1071" s="3709"/>
      <c r="AK1071" s="3709"/>
      <c r="AL1071" s="3709"/>
    </row>
    <row r="1072" spans="1:38" ht="17.100000000000001" customHeight="1">
      <c r="A1072" s="552"/>
      <c r="B1072" s="571"/>
      <c r="C1072" s="6774" t="s">
        <v>583</v>
      </c>
      <c r="D1072" s="6774"/>
      <c r="E1072" s="3714">
        <f>SUM(E1073)</f>
        <v>2891889</v>
      </c>
      <c r="F1072" s="523">
        <f t="shared" si="120"/>
        <v>0</v>
      </c>
      <c r="G1072" s="3715"/>
      <c r="H1072" s="3715"/>
      <c r="I1072" s="3715"/>
      <c r="J1072" s="3715"/>
      <c r="K1072" s="3715"/>
      <c r="L1072" s="3715"/>
      <c r="M1072" s="639"/>
      <c r="N1072" s="3716"/>
      <c r="O1072" s="3716"/>
      <c r="P1072" s="3716"/>
      <c r="Q1072" s="3292"/>
      <c r="R1072" s="3716"/>
      <c r="S1072" s="3716"/>
      <c r="T1072" s="3716"/>
      <c r="U1072" s="3716"/>
      <c r="V1072" s="3716"/>
      <c r="W1072" s="3716"/>
      <c r="X1072" s="3716"/>
      <c r="Y1072" s="3716"/>
      <c r="Z1072" s="3716"/>
      <c r="AA1072" s="3716"/>
      <c r="AB1072" s="3716"/>
      <c r="AC1072" s="3716"/>
      <c r="AD1072" s="3716"/>
      <c r="AE1072" s="3716"/>
      <c r="AF1072" s="3292"/>
      <c r="AG1072" s="3717"/>
      <c r="AH1072" s="3717"/>
      <c r="AI1072" s="3717"/>
      <c r="AJ1072" s="3717"/>
      <c r="AK1072" s="3717"/>
      <c r="AL1072" s="3717"/>
    </row>
    <row r="1073" spans="1:38" ht="17.100000000000001" customHeight="1">
      <c r="A1073" s="552"/>
      <c r="B1073" s="2281"/>
      <c r="C1073" s="6775" t="s">
        <v>597</v>
      </c>
      <c r="D1073" s="6775"/>
      <c r="E1073" s="3718">
        <f>SUM(E1074)</f>
        <v>2891889</v>
      </c>
      <c r="F1073" s="523">
        <f t="shared" si="120"/>
        <v>0</v>
      </c>
      <c r="G1073" s="3719"/>
      <c r="H1073" s="3719"/>
      <c r="I1073" s="3719"/>
      <c r="J1073" s="3719"/>
      <c r="K1073" s="3719"/>
      <c r="L1073" s="3719"/>
      <c r="M1073" s="639"/>
      <c r="N1073" s="3720"/>
      <c r="O1073" s="3720"/>
      <c r="P1073" s="3720"/>
      <c r="Q1073" s="3292"/>
      <c r="R1073" s="3720"/>
      <c r="S1073" s="3720"/>
      <c r="T1073" s="3720"/>
      <c r="U1073" s="3720"/>
      <c r="V1073" s="3720"/>
      <c r="W1073" s="3720"/>
      <c r="X1073" s="3720"/>
      <c r="Y1073" s="3720"/>
      <c r="Z1073" s="3720"/>
      <c r="AA1073" s="3720"/>
      <c r="AB1073" s="3720"/>
      <c r="AC1073" s="3720"/>
      <c r="AD1073" s="3720"/>
      <c r="AE1073" s="3720"/>
      <c r="AF1073" s="3292"/>
      <c r="AG1073" s="3721"/>
      <c r="AH1073" s="3721"/>
      <c r="AI1073" s="3721"/>
      <c r="AJ1073" s="3721"/>
      <c r="AK1073" s="3721"/>
      <c r="AL1073" s="3721"/>
    </row>
    <row r="1074" spans="1:38" ht="17.100000000000001" customHeight="1">
      <c r="A1074" s="552"/>
      <c r="B1074" s="2281"/>
      <c r="C1074" s="3722" t="s">
        <v>608</v>
      </c>
      <c r="D1074" s="3723" t="s">
        <v>609</v>
      </c>
      <c r="E1074" s="3724">
        <f>F1074</f>
        <v>2891889</v>
      </c>
      <c r="F1074" s="523">
        <f t="shared" si="120"/>
        <v>2891889</v>
      </c>
      <c r="G1074" s="3725"/>
      <c r="H1074" s="3725"/>
      <c r="I1074" s="3725"/>
      <c r="J1074" s="3725"/>
      <c r="K1074" s="3725"/>
      <c r="L1074" s="3725"/>
      <c r="M1074" s="639"/>
      <c r="N1074" s="3726"/>
      <c r="O1074" s="3726"/>
      <c r="P1074" s="3726">
        <v>2891889</v>
      </c>
      <c r="Q1074" s="3292"/>
      <c r="R1074" s="3726"/>
      <c r="S1074" s="3726"/>
      <c r="T1074" s="3726"/>
      <c r="U1074" s="3726"/>
      <c r="V1074" s="3726"/>
      <c r="W1074" s="3726"/>
      <c r="X1074" s="3726"/>
      <c r="Y1074" s="3726"/>
      <c r="Z1074" s="3726"/>
      <c r="AA1074" s="3726"/>
      <c r="AB1074" s="3726"/>
      <c r="AC1074" s="3726"/>
      <c r="AD1074" s="3726"/>
      <c r="AE1074" s="3726"/>
      <c r="AF1074" s="3292"/>
      <c r="AG1074" s="3727"/>
      <c r="AH1074" s="3727"/>
      <c r="AI1074" s="3727"/>
      <c r="AJ1074" s="3727"/>
      <c r="AK1074" s="3727"/>
      <c r="AL1074" s="3727"/>
    </row>
    <row r="1075" spans="1:38" ht="13.5" customHeight="1">
      <c r="A1075" s="552"/>
      <c r="B1075" s="2281"/>
      <c r="C1075" s="3504"/>
      <c r="D1075" s="3504"/>
      <c r="E1075" s="3724"/>
      <c r="F1075" s="523">
        <f t="shared" si="120"/>
        <v>0</v>
      </c>
      <c r="G1075" s="3725"/>
      <c r="H1075" s="3725"/>
      <c r="I1075" s="3725"/>
      <c r="J1075" s="3725"/>
      <c r="K1075" s="3725"/>
      <c r="L1075" s="3725"/>
      <c r="M1075" s="639"/>
      <c r="N1075" s="3726"/>
      <c r="O1075" s="3726"/>
      <c r="P1075" s="3726"/>
      <c r="Q1075" s="3292"/>
      <c r="R1075" s="3726"/>
      <c r="S1075" s="3726"/>
      <c r="T1075" s="3726"/>
      <c r="U1075" s="3726"/>
      <c r="V1075" s="3726"/>
      <c r="W1075" s="3726"/>
      <c r="X1075" s="3726"/>
      <c r="Y1075" s="3726"/>
      <c r="Z1075" s="3726"/>
      <c r="AA1075" s="3726"/>
      <c r="AB1075" s="3726"/>
      <c r="AC1075" s="3726"/>
      <c r="AD1075" s="3726"/>
      <c r="AE1075" s="3726"/>
      <c r="AF1075" s="3292"/>
      <c r="AG1075" s="3727"/>
      <c r="AH1075" s="3727"/>
      <c r="AI1075" s="3727"/>
      <c r="AJ1075" s="3727"/>
      <c r="AK1075" s="3727"/>
      <c r="AL1075" s="3727"/>
    </row>
    <row r="1076" spans="1:38" ht="17.100000000000001" customHeight="1">
      <c r="A1076" s="552"/>
      <c r="B1076" s="2281"/>
      <c r="C1076" s="6645" t="s">
        <v>676</v>
      </c>
      <c r="D1076" s="6645"/>
      <c r="E1076" s="685">
        <f>SUM(E1077)</f>
        <v>2464586</v>
      </c>
      <c r="F1076" s="523">
        <f t="shared" si="120"/>
        <v>0</v>
      </c>
      <c r="G1076" s="3725"/>
      <c r="H1076" s="3725"/>
      <c r="I1076" s="3725"/>
      <c r="J1076" s="3725"/>
      <c r="K1076" s="3725"/>
      <c r="L1076" s="3725"/>
      <c r="M1076" s="639"/>
      <c r="N1076" s="3726"/>
      <c r="O1076" s="3726"/>
      <c r="P1076" s="3726"/>
      <c r="Q1076" s="3292"/>
      <c r="R1076" s="3726"/>
      <c r="S1076" s="3726"/>
      <c r="T1076" s="3726"/>
      <c r="U1076" s="3726"/>
      <c r="V1076" s="3726"/>
      <c r="W1076" s="3726"/>
      <c r="X1076" s="3726"/>
      <c r="Y1076" s="3726"/>
      <c r="Z1076" s="3726"/>
      <c r="AA1076" s="3726"/>
      <c r="AB1076" s="3726"/>
      <c r="AC1076" s="3726"/>
      <c r="AD1076" s="3726"/>
      <c r="AE1076" s="3726"/>
      <c r="AF1076" s="3292"/>
      <c r="AG1076" s="3727"/>
      <c r="AH1076" s="3727"/>
      <c r="AI1076" s="3727"/>
      <c r="AJ1076" s="3727"/>
      <c r="AK1076" s="3727"/>
      <c r="AL1076" s="3727"/>
    </row>
    <row r="1077" spans="1:38" ht="42" customHeight="1">
      <c r="A1077" s="552"/>
      <c r="B1077" s="2281"/>
      <c r="C1077" s="3728" t="s">
        <v>883</v>
      </c>
      <c r="D1077" s="3729" t="s">
        <v>884</v>
      </c>
      <c r="E1077" s="3730">
        <f>F1077</f>
        <v>2464586</v>
      </c>
      <c r="F1077" s="523">
        <f t="shared" si="120"/>
        <v>2464586</v>
      </c>
      <c r="G1077" s="3731"/>
      <c r="H1077" s="3731"/>
      <c r="I1077" s="3731"/>
      <c r="J1077" s="3731"/>
      <c r="K1077" s="3731"/>
      <c r="L1077" s="3731"/>
      <c r="M1077" s="639"/>
      <c r="N1077" s="3732"/>
      <c r="O1077" s="3732"/>
      <c r="P1077" s="3732">
        <v>2464586</v>
      </c>
      <c r="Q1077" s="3292"/>
      <c r="R1077" s="3732"/>
      <c r="S1077" s="3732"/>
      <c r="T1077" s="3732"/>
      <c r="U1077" s="3732"/>
      <c r="V1077" s="3732"/>
      <c r="W1077" s="3732"/>
      <c r="X1077" s="3732"/>
      <c r="Y1077" s="3732"/>
      <c r="Z1077" s="3732"/>
      <c r="AA1077" s="3732"/>
      <c r="AB1077" s="3732"/>
      <c r="AC1077" s="3732"/>
      <c r="AD1077" s="3732"/>
      <c r="AE1077" s="3732"/>
      <c r="AF1077" s="3292"/>
      <c r="AG1077" s="3733"/>
      <c r="AH1077" s="3733"/>
      <c r="AI1077" s="3733"/>
      <c r="AJ1077" s="3733"/>
      <c r="AK1077" s="3733"/>
      <c r="AL1077" s="3733"/>
    </row>
    <row r="1078" spans="1:38" ht="12.75" customHeight="1" thickBot="1">
      <c r="A1078" s="897"/>
      <c r="B1078" s="668"/>
      <c r="C1078" s="3734"/>
      <c r="D1078" s="3735"/>
      <c r="E1078" s="3736"/>
      <c r="F1078" s="523">
        <f t="shared" si="120"/>
        <v>0</v>
      </c>
      <c r="G1078" s="3731"/>
      <c r="H1078" s="3731"/>
      <c r="I1078" s="3731"/>
      <c r="J1078" s="3731"/>
      <c r="K1078" s="3731"/>
      <c r="L1078" s="3731"/>
      <c r="M1078" s="639"/>
      <c r="N1078" s="3732"/>
      <c r="O1078" s="3732"/>
      <c r="P1078" s="3732"/>
      <c r="Q1078" s="3292"/>
      <c r="R1078" s="3732"/>
      <c r="S1078" s="3732"/>
      <c r="T1078" s="3732"/>
      <c r="U1078" s="3732"/>
      <c r="V1078" s="3732"/>
      <c r="W1078" s="3732"/>
      <c r="X1078" s="3732"/>
      <c r="Y1078" s="3732"/>
      <c r="Z1078" s="3732"/>
      <c r="AA1078" s="3732"/>
      <c r="AB1078" s="3732"/>
      <c r="AC1078" s="3732"/>
      <c r="AD1078" s="3732"/>
      <c r="AE1078" s="3732"/>
      <c r="AF1078" s="3292"/>
      <c r="AG1078" s="3733"/>
      <c r="AH1078" s="3733"/>
      <c r="AI1078" s="3733"/>
      <c r="AJ1078" s="3733"/>
      <c r="AK1078" s="3733"/>
      <c r="AL1078" s="3733"/>
    </row>
    <row r="1079" spans="1:38" ht="14.25" customHeight="1">
      <c r="A1079" s="552"/>
      <c r="B1079" s="571"/>
      <c r="C1079" s="6624" t="s">
        <v>639</v>
      </c>
      <c r="D1079" s="6624"/>
      <c r="E1079" s="677">
        <f>SUM(E1080)</f>
        <v>104425</v>
      </c>
      <c r="F1079" s="523">
        <f t="shared" si="120"/>
        <v>0</v>
      </c>
      <c r="G1079" s="3731"/>
      <c r="H1079" s="3731"/>
      <c r="I1079" s="3731"/>
      <c r="J1079" s="3731"/>
      <c r="K1079" s="3731"/>
      <c r="L1079" s="3731"/>
      <c r="M1079" s="639"/>
      <c r="N1079" s="3732"/>
      <c r="O1079" s="3732"/>
      <c r="P1079" s="3732"/>
      <c r="Q1079" s="3292"/>
      <c r="R1079" s="3732"/>
      <c r="S1079" s="3732"/>
      <c r="T1079" s="3732"/>
      <c r="U1079" s="3732"/>
      <c r="V1079" s="3732"/>
      <c r="W1079" s="3732"/>
      <c r="X1079" s="3732"/>
      <c r="Y1079" s="3732"/>
      <c r="Z1079" s="3732"/>
      <c r="AA1079" s="3732"/>
      <c r="AB1079" s="3732"/>
      <c r="AC1079" s="3732"/>
      <c r="AD1079" s="3732"/>
      <c r="AE1079" s="3732"/>
      <c r="AF1079" s="3292"/>
      <c r="AG1079" s="3733"/>
      <c r="AH1079" s="3733"/>
      <c r="AI1079" s="3733"/>
      <c r="AJ1079" s="3733"/>
      <c r="AK1079" s="3733"/>
      <c r="AL1079" s="3733"/>
    </row>
    <row r="1080" spans="1:38" ht="18" customHeight="1">
      <c r="A1080" s="552"/>
      <c r="B1080" s="571"/>
      <c r="C1080" s="6730" t="s">
        <v>640</v>
      </c>
      <c r="D1080" s="6645"/>
      <c r="E1080" s="3730">
        <f>SUM(E1081)</f>
        <v>104425</v>
      </c>
      <c r="F1080" s="523">
        <f t="shared" si="120"/>
        <v>0</v>
      </c>
      <c r="G1080" s="3731"/>
      <c r="H1080" s="3731"/>
      <c r="I1080" s="3731"/>
      <c r="J1080" s="3731"/>
      <c r="K1080" s="3731"/>
      <c r="L1080" s="3731"/>
      <c r="M1080" s="639"/>
      <c r="N1080" s="3732"/>
      <c r="O1080" s="3732"/>
      <c r="P1080" s="3732"/>
      <c r="Q1080" s="3292"/>
      <c r="R1080" s="3732"/>
      <c r="S1080" s="3732"/>
      <c r="T1080" s="3732"/>
      <c r="U1080" s="3732"/>
      <c r="V1080" s="3732"/>
      <c r="W1080" s="3732"/>
      <c r="X1080" s="3732"/>
      <c r="Y1080" s="3732"/>
      <c r="Z1080" s="3732"/>
      <c r="AA1080" s="3732"/>
      <c r="AB1080" s="3732"/>
      <c r="AC1080" s="3732"/>
      <c r="AD1080" s="3732"/>
      <c r="AE1080" s="3732"/>
      <c r="AF1080" s="3292"/>
      <c r="AG1080" s="3733"/>
      <c r="AH1080" s="3733"/>
      <c r="AI1080" s="3733"/>
      <c r="AJ1080" s="3733"/>
      <c r="AK1080" s="3733"/>
      <c r="AL1080" s="3733"/>
    </row>
    <row r="1081" spans="1:38" ht="43.5" customHeight="1" thickBot="1">
      <c r="A1081" s="571"/>
      <c r="B1081" s="668"/>
      <c r="C1081" s="3737" t="s">
        <v>885</v>
      </c>
      <c r="D1081" s="3738" t="s">
        <v>886</v>
      </c>
      <c r="E1081" s="3736">
        <f>F1081</f>
        <v>104425</v>
      </c>
      <c r="F1081" s="523">
        <f t="shared" si="120"/>
        <v>104425</v>
      </c>
      <c r="G1081" s="3731"/>
      <c r="H1081" s="3731"/>
      <c r="I1081" s="3731"/>
      <c r="J1081" s="3731"/>
      <c r="K1081" s="3731"/>
      <c r="L1081" s="3731"/>
      <c r="M1081" s="3739"/>
      <c r="N1081" s="3732"/>
      <c r="O1081" s="3732"/>
      <c r="P1081" s="3732">
        <v>104425</v>
      </c>
      <c r="Q1081" s="3740"/>
      <c r="R1081" s="3732"/>
      <c r="S1081" s="3732"/>
      <c r="T1081" s="3732"/>
      <c r="U1081" s="3732"/>
      <c r="V1081" s="3732"/>
      <c r="W1081" s="3732"/>
      <c r="X1081" s="3732"/>
      <c r="Y1081" s="3732"/>
      <c r="Z1081" s="3732"/>
      <c r="AA1081" s="3732"/>
      <c r="AB1081" s="3732"/>
      <c r="AC1081" s="3732"/>
      <c r="AD1081" s="3732"/>
      <c r="AE1081" s="3732"/>
      <c r="AF1081" s="3740"/>
      <c r="AG1081" s="3733"/>
      <c r="AH1081" s="3733"/>
      <c r="AI1081" s="3733"/>
      <c r="AJ1081" s="3733"/>
      <c r="AK1081" s="3733"/>
      <c r="AL1081" s="3733"/>
    </row>
    <row r="1082" spans="1:38" ht="17.100000000000001" customHeight="1" thickBot="1">
      <c r="A1082" s="571"/>
      <c r="B1082" s="803" t="s">
        <v>369</v>
      </c>
      <c r="C1082" s="804"/>
      <c r="D1082" s="805" t="s">
        <v>121</v>
      </c>
      <c r="E1082" s="806">
        <f>SUM(E1083)</f>
        <v>150000</v>
      </c>
      <c r="F1082" s="523">
        <f t="shared" si="120"/>
        <v>0</v>
      </c>
      <c r="G1082" s="3707"/>
      <c r="H1082" s="3707"/>
      <c r="I1082" s="3707"/>
      <c r="J1082" s="3707"/>
      <c r="K1082" s="3707"/>
      <c r="L1082" s="3707"/>
      <c r="M1082" s="3741"/>
      <c r="N1082" s="3716"/>
      <c r="O1082" s="3716"/>
      <c r="P1082" s="3716"/>
      <c r="Q1082" s="3742"/>
      <c r="R1082" s="3716"/>
      <c r="S1082" s="3716"/>
      <c r="T1082" s="3716"/>
      <c r="U1082" s="3716"/>
      <c r="V1082" s="3716"/>
      <c r="W1082" s="3716"/>
      <c r="X1082" s="3716"/>
      <c r="Y1082" s="3716"/>
      <c r="Z1082" s="3716"/>
      <c r="AA1082" s="3716"/>
      <c r="AB1082" s="3716"/>
      <c r="AC1082" s="3716"/>
      <c r="AD1082" s="3716"/>
      <c r="AE1082" s="3716"/>
      <c r="AF1082" s="3742"/>
      <c r="AG1082" s="3717"/>
      <c r="AH1082" s="3717"/>
      <c r="AI1082" s="3717"/>
      <c r="AJ1082" s="3717"/>
      <c r="AK1082" s="3717"/>
      <c r="AL1082" s="3717"/>
    </row>
    <row r="1083" spans="1:38" ht="15" customHeight="1">
      <c r="A1083" s="552"/>
      <c r="B1083" s="6526"/>
      <c r="C1083" s="6624" t="s">
        <v>582</v>
      </c>
      <c r="D1083" s="6624"/>
      <c r="E1083" s="677">
        <f>SUM(E1084)</f>
        <v>150000</v>
      </c>
      <c r="F1083" s="523">
        <f t="shared" si="120"/>
        <v>0</v>
      </c>
      <c r="G1083" s="3715"/>
      <c r="H1083" s="3715"/>
      <c r="I1083" s="3715"/>
      <c r="J1083" s="3715"/>
      <c r="K1083" s="3715"/>
      <c r="L1083" s="3715"/>
      <c r="M1083" s="639"/>
      <c r="N1083" s="3716"/>
      <c r="O1083" s="3716"/>
      <c r="P1083" s="3716"/>
      <c r="Q1083" s="3740"/>
      <c r="R1083" s="3716"/>
      <c r="S1083" s="3716"/>
      <c r="T1083" s="3716"/>
      <c r="U1083" s="3716"/>
      <c r="V1083" s="3716"/>
      <c r="W1083" s="3716"/>
      <c r="X1083" s="3716"/>
      <c r="Y1083" s="3716"/>
      <c r="Z1083" s="3716"/>
      <c r="AA1083" s="3716"/>
      <c r="AB1083" s="3716"/>
      <c r="AC1083" s="3716"/>
      <c r="AD1083" s="3716"/>
      <c r="AE1083" s="3716"/>
      <c r="AF1083" s="3740"/>
      <c r="AG1083" s="3717"/>
      <c r="AH1083" s="3717"/>
      <c r="AI1083" s="3717"/>
      <c r="AJ1083" s="3717"/>
      <c r="AK1083" s="3717"/>
      <c r="AL1083" s="3717"/>
    </row>
    <row r="1084" spans="1:38" ht="13.5" customHeight="1">
      <c r="A1084" s="552"/>
      <c r="B1084" s="6503"/>
      <c r="C1084" s="6772" t="s">
        <v>676</v>
      </c>
      <c r="D1084" s="6772"/>
      <c r="E1084" s="3730">
        <f>SUM(E1085)</f>
        <v>150000</v>
      </c>
      <c r="F1084" s="523">
        <f t="shared" si="120"/>
        <v>0</v>
      </c>
      <c r="G1084" s="3731"/>
      <c r="H1084" s="3731"/>
      <c r="I1084" s="3731"/>
      <c r="J1084" s="3731"/>
      <c r="K1084" s="3731"/>
      <c r="L1084" s="3731"/>
      <c r="M1084" s="639"/>
      <c r="N1084" s="3732"/>
      <c r="O1084" s="3732"/>
      <c r="P1084" s="3732"/>
      <c r="Q1084" s="3740"/>
      <c r="R1084" s="3732"/>
      <c r="S1084" s="3732"/>
      <c r="T1084" s="3732"/>
      <c r="U1084" s="3732"/>
      <c r="V1084" s="3732"/>
      <c r="W1084" s="3732"/>
      <c r="X1084" s="3732"/>
      <c r="Y1084" s="3732"/>
      <c r="Z1084" s="3732"/>
      <c r="AA1084" s="3732"/>
      <c r="AB1084" s="3732"/>
      <c r="AC1084" s="3732"/>
      <c r="AD1084" s="3732"/>
      <c r="AE1084" s="3732"/>
      <c r="AF1084" s="3740"/>
      <c r="AG1084" s="3733"/>
      <c r="AH1084" s="3733"/>
      <c r="AI1084" s="3733"/>
      <c r="AJ1084" s="3733"/>
      <c r="AK1084" s="3733"/>
      <c r="AL1084" s="3733"/>
    </row>
    <row r="1085" spans="1:38" ht="58.5" customHeight="1" thickBot="1">
      <c r="A1085" s="552"/>
      <c r="B1085" s="6699"/>
      <c r="C1085" s="3743" t="s">
        <v>61</v>
      </c>
      <c r="D1085" s="3744" t="s">
        <v>688</v>
      </c>
      <c r="E1085" s="3656">
        <f>F1085</f>
        <v>150000</v>
      </c>
      <c r="F1085" s="523">
        <f t="shared" si="120"/>
        <v>150000</v>
      </c>
      <c r="G1085" s="3731"/>
      <c r="H1085" s="3731"/>
      <c r="I1085" s="3731"/>
      <c r="J1085" s="3731"/>
      <c r="K1085" s="3731"/>
      <c r="L1085" s="3731"/>
      <c r="M1085" s="3745"/>
      <c r="N1085" s="3732"/>
      <c r="O1085" s="3732"/>
      <c r="P1085" s="3732"/>
      <c r="Q1085" s="3746">
        <v>150000</v>
      </c>
      <c r="R1085" s="3732"/>
      <c r="S1085" s="3732"/>
      <c r="T1085" s="3732"/>
      <c r="U1085" s="3732"/>
      <c r="V1085" s="3732"/>
      <c r="W1085" s="3732"/>
      <c r="X1085" s="3732"/>
      <c r="Y1085" s="3732"/>
      <c r="Z1085" s="3732"/>
      <c r="AA1085" s="3732"/>
      <c r="AB1085" s="3732"/>
      <c r="AC1085" s="3732"/>
      <c r="AD1085" s="3732"/>
      <c r="AE1085" s="3732"/>
      <c r="AF1085" s="3746"/>
      <c r="AG1085" s="3733"/>
      <c r="AH1085" s="3733"/>
      <c r="AI1085" s="3733"/>
      <c r="AJ1085" s="3733"/>
      <c r="AK1085" s="3733"/>
      <c r="AL1085" s="3733"/>
    </row>
    <row r="1086" spans="1:38" ht="17.100000000000001" customHeight="1" thickBot="1">
      <c r="A1086" s="552"/>
      <c r="B1086" s="672" t="s">
        <v>370</v>
      </c>
      <c r="C1086" s="2384"/>
      <c r="D1086" s="674" t="s">
        <v>892</v>
      </c>
      <c r="E1086" s="675">
        <f>E1087</f>
        <v>349200</v>
      </c>
      <c r="F1086" s="523">
        <f t="shared" si="120"/>
        <v>0</v>
      </c>
      <c r="G1086" s="3731"/>
      <c r="H1086" s="3731"/>
      <c r="I1086" s="3731"/>
      <c r="J1086" s="3731"/>
      <c r="K1086" s="3731"/>
      <c r="L1086" s="3731"/>
      <c r="M1086" s="3745"/>
      <c r="N1086" s="3732"/>
      <c r="O1086" s="3732"/>
      <c r="P1086" s="3732"/>
      <c r="Q1086" s="3746"/>
      <c r="R1086" s="3732"/>
      <c r="S1086" s="3732"/>
      <c r="T1086" s="3732"/>
      <c r="U1086" s="3732"/>
      <c r="V1086" s="3732"/>
      <c r="W1086" s="3732"/>
      <c r="X1086" s="3732"/>
      <c r="Y1086" s="3732"/>
      <c r="Z1086" s="3732"/>
      <c r="AA1086" s="3732"/>
      <c r="AB1086" s="3732"/>
      <c r="AC1086" s="3732"/>
      <c r="AD1086" s="3732"/>
      <c r="AE1086" s="3732"/>
      <c r="AF1086" s="3746"/>
      <c r="AG1086" s="3733"/>
      <c r="AH1086" s="3733"/>
      <c r="AI1086" s="3733"/>
      <c r="AJ1086" s="3733"/>
      <c r="AK1086" s="3733"/>
      <c r="AL1086" s="3733"/>
    </row>
    <row r="1087" spans="1:38" ht="14.25" customHeight="1">
      <c r="A1087" s="552"/>
      <c r="B1087" s="571"/>
      <c r="C1087" s="6619" t="s">
        <v>582</v>
      </c>
      <c r="D1087" s="6619"/>
      <c r="E1087" s="677">
        <f>SUM(E1088,E1094)</f>
        <v>349200</v>
      </c>
      <c r="F1087" s="523">
        <f t="shared" si="120"/>
        <v>0</v>
      </c>
      <c r="G1087" s="3731"/>
      <c r="H1087" s="3731"/>
      <c r="I1087" s="3731"/>
      <c r="J1087" s="3731"/>
      <c r="K1087" s="3731"/>
      <c r="L1087" s="3731"/>
      <c r="M1087" s="3745"/>
      <c r="N1087" s="3732"/>
      <c r="O1087" s="3732"/>
      <c r="P1087" s="3732"/>
      <c r="Q1087" s="3746"/>
      <c r="R1087" s="3732"/>
      <c r="S1087" s="3732"/>
      <c r="T1087" s="3732"/>
      <c r="U1087" s="3732"/>
      <c r="V1087" s="3732"/>
      <c r="W1087" s="3732"/>
      <c r="X1087" s="3732"/>
      <c r="Y1087" s="3732"/>
      <c r="Z1087" s="3732"/>
      <c r="AA1087" s="3732"/>
      <c r="AB1087" s="3732"/>
      <c r="AC1087" s="3732"/>
      <c r="AD1087" s="3732"/>
      <c r="AE1087" s="3732"/>
      <c r="AF1087" s="3746"/>
      <c r="AG1087" s="3733"/>
      <c r="AH1087" s="3733"/>
      <c r="AI1087" s="3733"/>
      <c r="AJ1087" s="3733"/>
      <c r="AK1087" s="3733"/>
      <c r="AL1087" s="3733"/>
    </row>
    <row r="1088" spans="1:38" ht="17.100000000000001" customHeight="1">
      <c r="A1088" s="552"/>
      <c r="B1088" s="571"/>
      <c r="C1088" s="6782" t="s">
        <v>583</v>
      </c>
      <c r="D1088" s="6782"/>
      <c r="E1088" s="3747">
        <f>SUM(E1089)</f>
        <v>52000</v>
      </c>
      <c r="F1088" s="523">
        <f t="shared" si="120"/>
        <v>0</v>
      </c>
      <c r="G1088" s="3748"/>
      <c r="H1088" s="3748"/>
      <c r="I1088" s="3748"/>
      <c r="J1088" s="3748"/>
      <c r="K1088" s="3748"/>
      <c r="L1088" s="3748"/>
      <c r="M1088" s="3745"/>
      <c r="N1088" s="3749"/>
      <c r="O1088" s="3749"/>
      <c r="P1088" s="3749"/>
      <c r="Q1088" s="3746"/>
      <c r="R1088" s="3749"/>
      <c r="S1088" s="3749"/>
      <c r="T1088" s="3749"/>
      <c r="U1088" s="3749"/>
      <c r="V1088" s="3749"/>
      <c r="W1088" s="3749"/>
      <c r="X1088" s="3749"/>
      <c r="Y1088" s="3749"/>
      <c r="Z1088" s="3749"/>
      <c r="AA1088" s="3749"/>
      <c r="AB1088" s="3749"/>
      <c r="AC1088" s="3749"/>
      <c r="AD1088" s="3749"/>
      <c r="AE1088" s="3749"/>
      <c r="AF1088" s="3746"/>
      <c r="AG1088" s="3750"/>
      <c r="AH1088" s="3750"/>
      <c r="AI1088" s="3750"/>
      <c r="AJ1088" s="3750"/>
      <c r="AK1088" s="3750"/>
      <c r="AL1088" s="3750"/>
    </row>
    <row r="1089" spans="1:38" ht="17.100000000000001" customHeight="1">
      <c r="A1089" s="552"/>
      <c r="B1089" s="571"/>
      <c r="C1089" s="6783" t="s">
        <v>597</v>
      </c>
      <c r="D1089" s="6783"/>
      <c r="E1089" s="3751">
        <f>SUM(E1090:E1092)</f>
        <v>52000</v>
      </c>
      <c r="F1089" s="523">
        <f t="shared" si="120"/>
        <v>0</v>
      </c>
      <c r="G1089" s="3752"/>
      <c r="H1089" s="3752"/>
      <c r="I1089" s="3752"/>
      <c r="J1089" s="3752"/>
      <c r="K1089" s="3752"/>
      <c r="L1089" s="3752"/>
      <c r="M1089" s="3745"/>
      <c r="N1089" s="3753"/>
      <c r="O1089" s="3753"/>
      <c r="P1089" s="3753"/>
      <c r="Q1089" s="3746"/>
      <c r="R1089" s="3753"/>
      <c r="S1089" s="3753"/>
      <c r="T1089" s="3753"/>
      <c r="U1089" s="3753"/>
      <c r="V1089" s="3753"/>
      <c r="W1089" s="3753"/>
      <c r="X1089" s="3753"/>
      <c r="Y1089" s="3753"/>
      <c r="Z1089" s="3753"/>
      <c r="AA1089" s="3753"/>
      <c r="AB1089" s="3753"/>
      <c r="AC1089" s="3753"/>
      <c r="AD1089" s="3753"/>
      <c r="AE1089" s="3753"/>
      <c r="AF1089" s="3746"/>
      <c r="AG1089" s="3754"/>
      <c r="AH1089" s="3754"/>
      <c r="AI1089" s="3754"/>
      <c r="AJ1089" s="3754"/>
      <c r="AK1089" s="3754"/>
      <c r="AL1089" s="3754"/>
    </row>
    <row r="1090" spans="1:38" ht="17.100000000000001" customHeight="1">
      <c r="A1090" s="552"/>
      <c r="B1090" s="571"/>
      <c r="C1090" s="3755" t="s">
        <v>684</v>
      </c>
      <c r="D1090" s="3756" t="s">
        <v>658</v>
      </c>
      <c r="E1090" s="3757">
        <f>F1090</f>
        <v>35000</v>
      </c>
      <c r="F1090" s="523">
        <f t="shared" si="120"/>
        <v>35000</v>
      </c>
      <c r="G1090" s="3758"/>
      <c r="H1090" s="3758"/>
      <c r="I1090" s="3758"/>
      <c r="J1090" s="3758"/>
      <c r="K1090" s="3758"/>
      <c r="L1090" s="3758"/>
      <c r="M1090" s="3745"/>
      <c r="N1090" s="3759"/>
      <c r="O1090" s="3759"/>
      <c r="P1090" s="3759"/>
      <c r="Q1090" s="3746">
        <v>35000</v>
      </c>
      <c r="R1090" s="3759"/>
      <c r="S1090" s="3759"/>
      <c r="T1090" s="3759"/>
      <c r="U1090" s="3759"/>
      <c r="V1090" s="3759"/>
      <c r="W1090" s="3759"/>
      <c r="X1090" s="3759"/>
      <c r="Y1090" s="3759"/>
      <c r="Z1090" s="3759"/>
      <c r="AA1090" s="3759"/>
      <c r="AB1090" s="3759"/>
      <c r="AC1090" s="3759"/>
      <c r="AD1090" s="3759"/>
      <c r="AE1090" s="3759"/>
      <c r="AF1090" s="3746"/>
      <c r="AG1090" s="3760"/>
      <c r="AH1090" s="3760"/>
      <c r="AI1090" s="3760"/>
      <c r="AJ1090" s="3760"/>
      <c r="AK1090" s="3760"/>
      <c r="AL1090" s="3760"/>
    </row>
    <row r="1091" spans="1:38" ht="17.100000000000001" customHeight="1">
      <c r="A1091" s="552"/>
      <c r="B1091" s="571"/>
      <c r="C1091" s="3761" t="s">
        <v>600</v>
      </c>
      <c r="D1091" s="2714" t="s">
        <v>601</v>
      </c>
      <c r="E1091" s="3757">
        <f t="shared" ref="E1091:E1092" si="125">F1091</f>
        <v>5000</v>
      </c>
      <c r="F1091" s="523">
        <f t="shared" si="120"/>
        <v>5000</v>
      </c>
      <c r="G1091" s="3758"/>
      <c r="H1091" s="3758"/>
      <c r="I1091" s="3758"/>
      <c r="J1091" s="3758"/>
      <c r="K1091" s="3758"/>
      <c r="L1091" s="3758"/>
      <c r="M1091" s="3745"/>
      <c r="N1091" s="3759"/>
      <c r="O1091" s="3759"/>
      <c r="P1091" s="3759"/>
      <c r="Q1091" s="3746">
        <v>5000</v>
      </c>
      <c r="R1091" s="3759"/>
      <c r="S1091" s="3759"/>
      <c r="T1091" s="3759"/>
      <c r="U1091" s="3759"/>
      <c r="V1091" s="3759"/>
      <c r="W1091" s="3759"/>
      <c r="X1091" s="3759"/>
      <c r="Y1091" s="3759"/>
      <c r="Z1091" s="3759"/>
      <c r="AA1091" s="3759"/>
      <c r="AB1091" s="3759"/>
      <c r="AC1091" s="3759"/>
      <c r="AD1091" s="3759"/>
      <c r="AE1091" s="3759"/>
      <c r="AF1091" s="3746"/>
      <c r="AG1091" s="3760"/>
      <c r="AH1091" s="3760"/>
      <c r="AI1091" s="3760"/>
      <c r="AJ1091" s="3760"/>
      <c r="AK1091" s="3760"/>
      <c r="AL1091" s="3760"/>
    </row>
    <row r="1092" spans="1:38" ht="17.100000000000001" customHeight="1">
      <c r="A1092" s="571"/>
      <c r="B1092" s="571"/>
      <c r="C1092" s="3762" t="s">
        <v>610</v>
      </c>
      <c r="D1092" s="1114" t="s">
        <v>611</v>
      </c>
      <c r="E1092" s="3757">
        <f t="shared" si="125"/>
        <v>12000</v>
      </c>
      <c r="F1092" s="523">
        <f t="shared" si="120"/>
        <v>12000</v>
      </c>
      <c r="G1092" s="3758"/>
      <c r="H1092" s="3758"/>
      <c r="I1092" s="3758"/>
      <c r="J1092" s="3758"/>
      <c r="K1092" s="3758"/>
      <c r="L1092" s="3758"/>
      <c r="M1092" s="3745"/>
      <c r="N1092" s="3759"/>
      <c r="O1092" s="3759"/>
      <c r="P1092" s="3759"/>
      <c r="Q1092" s="3746">
        <v>12000</v>
      </c>
      <c r="R1092" s="3759"/>
      <c r="S1092" s="3759"/>
      <c r="T1092" s="3759"/>
      <c r="U1092" s="3759"/>
      <c r="V1092" s="3759"/>
      <c r="W1092" s="3759"/>
      <c r="X1092" s="3759"/>
      <c r="Y1092" s="3759"/>
      <c r="Z1092" s="3759"/>
      <c r="AA1092" s="3759"/>
      <c r="AB1092" s="3759"/>
      <c r="AC1092" s="3759"/>
      <c r="AD1092" s="3759"/>
      <c r="AE1092" s="3759"/>
      <c r="AF1092" s="3746"/>
      <c r="AG1092" s="3760"/>
      <c r="AH1092" s="3760"/>
      <c r="AI1092" s="3760"/>
      <c r="AJ1092" s="3760"/>
      <c r="AK1092" s="3760"/>
      <c r="AL1092" s="3760"/>
    </row>
    <row r="1093" spans="1:38" ht="17.100000000000001" customHeight="1">
      <c r="A1093" s="552"/>
      <c r="B1093" s="571"/>
      <c r="C1093" s="2343"/>
      <c r="D1093" s="1492"/>
      <c r="E1093" s="685"/>
      <c r="F1093" s="523">
        <f t="shared" si="120"/>
        <v>0</v>
      </c>
      <c r="G1093" s="3758"/>
      <c r="H1093" s="3758"/>
      <c r="I1093" s="3758"/>
      <c r="J1093" s="3758"/>
      <c r="K1093" s="3758"/>
      <c r="L1093" s="3758"/>
      <c r="M1093" s="3745"/>
      <c r="N1093" s="3759"/>
      <c r="O1093" s="3759"/>
      <c r="P1093" s="3759"/>
      <c r="Q1093" s="3746"/>
      <c r="R1093" s="3759"/>
      <c r="S1093" s="3759"/>
      <c r="T1093" s="3759"/>
      <c r="U1093" s="3759"/>
      <c r="V1093" s="3759"/>
      <c r="W1093" s="3759"/>
      <c r="X1093" s="3759"/>
      <c r="Y1093" s="3759"/>
      <c r="Z1093" s="3759"/>
      <c r="AA1093" s="3759"/>
      <c r="AB1093" s="3759"/>
      <c r="AC1093" s="3759"/>
      <c r="AD1093" s="3759"/>
      <c r="AE1093" s="3759"/>
      <c r="AF1093" s="3746"/>
      <c r="AG1093" s="3760"/>
      <c r="AH1093" s="3760"/>
      <c r="AI1093" s="3760"/>
      <c r="AJ1093" s="3760"/>
      <c r="AK1093" s="3760"/>
      <c r="AL1093" s="3760"/>
    </row>
    <row r="1094" spans="1:38" ht="17.100000000000001" customHeight="1">
      <c r="A1094" s="552"/>
      <c r="B1094" s="571"/>
      <c r="C1094" s="6784" t="s">
        <v>676</v>
      </c>
      <c r="D1094" s="6785"/>
      <c r="E1094" s="3757">
        <f>SUM(E1095:E1095)</f>
        <v>297200</v>
      </c>
      <c r="F1094" s="523">
        <f t="shared" si="120"/>
        <v>0</v>
      </c>
      <c r="G1094" s="3758"/>
      <c r="H1094" s="3758"/>
      <c r="I1094" s="3758"/>
      <c r="J1094" s="3758"/>
      <c r="K1094" s="3758"/>
      <c r="L1094" s="3758"/>
      <c r="M1094" s="3763"/>
      <c r="N1094" s="3759"/>
      <c r="O1094" s="3759"/>
      <c r="P1094" s="3759"/>
      <c r="Q1094" s="3764"/>
      <c r="R1094" s="3759"/>
      <c r="S1094" s="3759"/>
      <c r="T1094" s="3759"/>
      <c r="U1094" s="3759"/>
      <c r="V1094" s="3759"/>
      <c r="W1094" s="3759"/>
      <c r="X1094" s="3759"/>
      <c r="Y1094" s="3759"/>
      <c r="Z1094" s="3759"/>
      <c r="AA1094" s="3759"/>
      <c r="AB1094" s="3759"/>
      <c r="AC1094" s="3759"/>
      <c r="AD1094" s="3759"/>
      <c r="AE1094" s="3759"/>
      <c r="AF1094" s="3764"/>
      <c r="AG1094" s="3760"/>
      <c r="AH1094" s="3760"/>
      <c r="AI1094" s="3760"/>
      <c r="AJ1094" s="3760"/>
      <c r="AK1094" s="3760"/>
      <c r="AL1094" s="3760"/>
    </row>
    <row r="1095" spans="1:38" ht="54" customHeight="1" thickBot="1">
      <c r="A1095" s="571"/>
      <c r="B1095" s="571"/>
      <c r="C1095" s="3765" t="s">
        <v>61</v>
      </c>
      <c r="D1095" s="3766" t="s">
        <v>688</v>
      </c>
      <c r="E1095" s="3767">
        <f>F1095</f>
        <v>297200</v>
      </c>
      <c r="F1095" s="523">
        <f t="shared" si="120"/>
        <v>297200</v>
      </c>
      <c r="G1095" s="3768"/>
      <c r="H1095" s="3768"/>
      <c r="I1095" s="3768"/>
      <c r="J1095" s="3768"/>
      <c r="K1095" s="3768"/>
      <c r="L1095" s="3768"/>
      <c r="M1095" s="3745"/>
      <c r="N1095" s="3769"/>
      <c r="O1095" s="3769"/>
      <c r="P1095" s="3769"/>
      <c r="Q1095" s="3746">
        <v>297200</v>
      </c>
      <c r="R1095" s="3769"/>
      <c r="S1095" s="3769"/>
      <c r="T1095" s="3769"/>
      <c r="U1095" s="3769"/>
      <c r="V1095" s="3769"/>
      <c r="W1095" s="3769"/>
      <c r="X1095" s="3769"/>
      <c r="Y1095" s="3769"/>
      <c r="Z1095" s="3769"/>
      <c r="AA1095" s="3769"/>
      <c r="AB1095" s="3769"/>
      <c r="AC1095" s="3769"/>
      <c r="AD1095" s="3769"/>
      <c r="AE1095" s="3769"/>
      <c r="AF1095" s="3746"/>
      <c r="AG1095" s="3770"/>
      <c r="AH1095" s="3770"/>
      <c r="AI1095" s="3770"/>
      <c r="AJ1095" s="3770"/>
      <c r="AK1095" s="3770"/>
      <c r="AL1095" s="3770"/>
    </row>
    <row r="1096" spans="1:38" ht="17.100000000000001" customHeight="1" thickBot="1">
      <c r="A1096" s="552"/>
      <c r="B1096" s="803" t="s">
        <v>371</v>
      </c>
      <c r="C1096" s="804"/>
      <c r="D1096" s="805" t="s">
        <v>372</v>
      </c>
      <c r="E1096" s="806">
        <f>SUM(E1097)</f>
        <v>26910541</v>
      </c>
      <c r="F1096" s="523">
        <f t="shared" si="120"/>
        <v>0</v>
      </c>
      <c r="G1096" s="3768"/>
      <c r="H1096" s="3768"/>
      <c r="I1096" s="3768"/>
      <c r="J1096" s="3768"/>
      <c r="K1096" s="3768"/>
      <c r="L1096" s="3768"/>
      <c r="M1096" s="3745"/>
      <c r="N1096" s="3769"/>
      <c r="O1096" s="3769"/>
      <c r="P1096" s="3769"/>
      <c r="Q1096" s="3746"/>
      <c r="R1096" s="3769"/>
      <c r="S1096" s="3769"/>
      <c r="T1096" s="3769"/>
      <c r="U1096" s="3769"/>
      <c r="V1096" s="3769"/>
      <c r="W1096" s="3769"/>
      <c r="X1096" s="3769"/>
      <c r="Y1096" s="3769"/>
      <c r="Z1096" s="3769"/>
      <c r="AA1096" s="3769"/>
      <c r="AB1096" s="3769"/>
      <c r="AC1096" s="3769"/>
      <c r="AD1096" s="3769"/>
      <c r="AE1096" s="3769"/>
      <c r="AF1096" s="3746"/>
      <c r="AG1096" s="3770"/>
      <c r="AH1096" s="3770"/>
      <c r="AI1096" s="3770"/>
      <c r="AJ1096" s="3770"/>
      <c r="AK1096" s="3770"/>
      <c r="AL1096" s="3770"/>
    </row>
    <row r="1097" spans="1:38" ht="17.100000000000001" customHeight="1">
      <c r="A1097" s="552"/>
      <c r="B1097" s="829"/>
      <c r="C1097" s="6619" t="s">
        <v>582</v>
      </c>
      <c r="D1097" s="6619"/>
      <c r="E1097" s="3771">
        <f>SUM(E1098)</f>
        <v>26910541</v>
      </c>
      <c r="F1097" s="523">
        <f t="shared" si="120"/>
        <v>0</v>
      </c>
      <c r="G1097" s="3768"/>
      <c r="H1097" s="3768"/>
      <c r="I1097" s="3768"/>
      <c r="J1097" s="3768"/>
      <c r="K1097" s="3768"/>
      <c r="L1097" s="3768"/>
      <c r="M1097" s="3745"/>
      <c r="N1097" s="3769"/>
      <c r="O1097" s="3769"/>
      <c r="P1097" s="3769"/>
      <c r="Q1097" s="3746"/>
      <c r="R1097" s="3769"/>
      <c r="S1097" s="3769"/>
      <c r="T1097" s="3769"/>
      <c r="U1097" s="3769"/>
      <c r="V1097" s="3769"/>
      <c r="W1097" s="3769"/>
      <c r="X1097" s="3769"/>
      <c r="Y1097" s="3769"/>
      <c r="Z1097" s="3769"/>
      <c r="AA1097" s="3769"/>
      <c r="AB1097" s="3769"/>
      <c r="AC1097" s="3769"/>
      <c r="AD1097" s="3769"/>
      <c r="AE1097" s="3769"/>
      <c r="AF1097" s="3746"/>
      <c r="AG1097" s="3770"/>
      <c r="AH1097" s="3770"/>
      <c r="AI1097" s="3770"/>
      <c r="AJ1097" s="3770"/>
      <c r="AK1097" s="3770"/>
      <c r="AL1097" s="3770"/>
    </row>
    <row r="1098" spans="1:38" ht="17.100000000000001" customHeight="1">
      <c r="A1098" s="552"/>
      <c r="B1098" s="829"/>
      <c r="C1098" s="6786" t="s">
        <v>583</v>
      </c>
      <c r="D1098" s="6786"/>
      <c r="E1098" s="3772">
        <f>SUM(E1099,E1106)</f>
        <v>26910541</v>
      </c>
      <c r="F1098" s="523">
        <f t="shared" si="120"/>
        <v>0</v>
      </c>
      <c r="G1098" s="3773"/>
      <c r="H1098" s="3773"/>
      <c r="I1098" s="3773"/>
      <c r="J1098" s="3773"/>
      <c r="K1098" s="3773"/>
      <c r="L1098" s="3773"/>
      <c r="M1098" s="3745"/>
      <c r="N1098" s="3774"/>
      <c r="O1098" s="3774"/>
      <c r="P1098" s="3774"/>
      <c r="Q1098" s="3746"/>
      <c r="R1098" s="3774"/>
      <c r="S1098" s="3774"/>
      <c r="T1098" s="3774"/>
      <c r="U1098" s="3774"/>
      <c r="V1098" s="3774"/>
      <c r="W1098" s="3774"/>
      <c r="X1098" s="3774"/>
      <c r="Y1098" s="3774"/>
      <c r="Z1098" s="3774"/>
      <c r="AA1098" s="3774"/>
      <c r="AB1098" s="3774"/>
      <c r="AC1098" s="3774"/>
      <c r="AD1098" s="3774"/>
      <c r="AE1098" s="3774"/>
      <c r="AF1098" s="3746"/>
      <c r="AG1098" s="3775"/>
      <c r="AH1098" s="3775"/>
      <c r="AI1098" s="3775"/>
      <c r="AJ1098" s="3775"/>
      <c r="AK1098" s="3775"/>
      <c r="AL1098" s="3775"/>
    </row>
    <row r="1099" spans="1:38" ht="17.100000000000001" customHeight="1">
      <c r="A1099" s="552"/>
      <c r="B1099" s="829"/>
      <c r="C1099" s="6776" t="s">
        <v>584</v>
      </c>
      <c r="D1099" s="6776"/>
      <c r="E1099" s="3776">
        <f>SUM(E1100:E1104)</f>
        <v>655541</v>
      </c>
      <c r="F1099" s="523">
        <f t="shared" si="120"/>
        <v>0</v>
      </c>
      <c r="G1099" s="3777"/>
      <c r="H1099" s="3777"/>
      <c r="I1099" s="3777"/>
      <c r="J1099" s="3777"/>
      <c r="K1099" s="3777"/>
      <c r="L1099" s="3777"/>
      <c r="M1099" s="3745"/>
      <c r="N1099" s="3778"/>
      <c r="O1099" s="3778"/>
      <c r="P1099" s="3778"/>
      <c r="Q1099" s="3746"/>
      <c r="R1099" s="3778"/>
      <c r="S1099" s="3778"/>
      <c r="T1099" s="3778"/>
      <c r="U1099" s="3778"/>
      <c r="V1099" s="3778"/>
      <c r="W1099" s="3778"/>
      <c r="X1099" s="3778"/>
      <c r="Y1099" s="3778"/>
      <c r="Z1099" s="3778"/>
      <c r="AA1099" s="3778"/>
      <c r="AB1099" s="3778"/>
      <c r="AC1099" s="3778"/>
      <c r="AD1099" s="3778"/>
      <c r="AE1099" s="3778"/>
      <c r="AF1099" s="3746"/>
      <c r="AG1099" s="3779"/>
      <c r="AH1099" s="3779"/>
      <c r="AI1099" s="3779"/>
      <c r="AJ1099" s="3779"/>
      <c r="AK1099" s="3779"/>
      <c r="AL1099" s="3779"/>
    </row>
    <row r="1100" spans="1:38" ht="17.100000000000001" customHeight="1">
      <c r="A1100" s="552"/>
      <c r="B1100" s="829"/>
      <c r="C1100" s="3780" t="s">
        <v>585</v>
      </c>
      <c r="D1100" s="3781" t="s">
        <v>586</v>
      </c>
      <c r="E1100" s="3782">
        <f>F1100</f>
        <v>506790</v>
      </c>
      <c r="F1100" s="523">
        <f t="shared" si="120"/>
        <v>506790</v>
      </c>
      <c r="G1100" s="3783"/>
      <c r="H1100" s="3783"/>
      <c r="I1100" s="3783">
        <v>506790</v>
      </c>
      <c r="J1100" s="3783"/>
      <c r="K1100" s="3783"/>
      <c r="L1100" s="3783"/>
      <c r="M1100" s="3745"/>
      <c r="N1100" s="3784"/>
      <c r="O1100" s="3784"/>
      <c r="P1100" s="3784"/>
      <c r="Q1100" s="3746"/>
      <c r="R1100" s="3784"/>
      <c r="S1100" s="3784"/>
      <c r="T1100" s="3784"/>
      <c r="U1100" s="3784"/>
      <c r="V1100" s="3784"/>
      <c r="W1100" s="3784"/>
      <c r="X1100" s="3784"/>
      <c r="Y1100" s="3784"/>
      <c r="Z1100" s="3784"/>
      <c r="AA1100" s="3784"/>
      <c r="AB1100" s="3784"/>
      <c r="AC1100" s="3784"/>
      <c r="AD1100" s="3784"/>
      <c r="AE1100" s="3784"/>
      <c r="AF1100" s="3746"/>
      <c r="AG1100" s="3785"/>
      <c r="AH1100" s="3785"/>
      <c r="AI1100" s="3785"/>
      <c r="AJ1100" s="3785"/>
      <c r="AK1100" s="3785"/>
      <c r="AL1100" s="3785"/>
    </row>
    <row r="1101" spans="1:38" ht="17.100000000000001" customHeight="1">
      <c r="A1101" s="552"/>
      <c r="B1101" s="829"/>
      <c r="C1101" s="3786" t="s">
        <v>587</v>
      </c>
      <c r="D1101" s="3787" t="s">
        <v>588</v>
      </c>
      <c r="E1101" s="3788">
        <f>F1101</f>
        <v>38027</v>
      </c>
      <c r="F1101" s="523">
        <f t="shared" si="120"/>
        <v>38027</v>
      </c>
      <c r="G1101" s="3789"/>
      <c r="H1101" s="3789"/>
      <c r="I1101" s="3789">
        <v>38027</v>
      </c>
      <c r="J1101" s="3789"/>
      <c r="K1101" s="3789"/>
      <c r="L1101" s="3789"/>
      <c r="M1101" s="3745"/>
      <c r="N1101" s="3790"/>
      <c r="O1101" s="3790"/>
      <c r="P1101" s="3790"/>
      <c r="Q1101" s="3746"/>
      <c r="R1101" s="3790"/>
      <c r="S1101" s="3790"/>
      <c r="T1101" s="3790"/>
      <c r="U1101" s="3790"/>
      <c r="V1101" s="3790"/>
      <c r="W1101" s="3790"/>
      <c r="X1101" s="3790"/>
      <c r="Y1101" s="3790"/>
      <c r="Z1101" s="3790"/>
      <c r="AA1101" s="3790"/>
      <c r="AB1101" s="3790"/>
      <c r="AC1101" s="3790"/>
      <c r="AD1101" s="3790"/>
      <c r="AE1101" s="3790"/>
      <c r="AF1101" s="3746"/>
      <c r="AG1101" s="3791"/>
      <c r="AH1101" s="3791"/>
      <c r="AI1101" s="3791"/>
      <c r="AJ1101" s="3791"/>
      <c r="AK1101" s="3791"/>
      <c r="AL1101" s="3791"/>
    </row>
    <row r="1102" spans="1:38" ht="17.100000000000001" customHeight="1">
      <c r="A1102" s="552"/>
      <c r="B1102" s="829"/>
      <c r="C1102" s="3792" t="s">
        <v>589</v>
      </c>
      <c r="D1102" s="3793" t="s">
        <v>590</v>
      </c>
      <c r="E1102" s="3794">
        <f t="shared" ref="E1102:E1104" si="126">F1102</f>
        <v>92238</v>
      </c>
      <c r="F1102" s="523">
        <f t="shared" ref="F1102:F1126" si="127">SUM(G1102:AJ1102)</f>
        <v>92238</v>
      </c>
      <c r="G1102" s="3795"/>
      <c r="H1102" s="3795"/>
      <c r="I1102" s="3795">
        <v>92238</v>
      </c>
      <c r="J1102" s="3795"/>
      <c r="K1102" s="3795"/>
      <c r="L1102" s="3795"/>
      <c r="M1102" s="3745"/>
      <c r="N1102" s="3796"/>
      <c r="O1102" s="3796"/>
      <c r="P1102" s="3796"/>
      <c r="Q1102" s="3746"/>
      <c r="R1102" s="3796"/>
      <c r="S1102" s="3796"/>
      <c r="T1102" s="3796"/>
      <c r="U1102" s="3796"/>
      <c r="V1102" s="3796"/>
      <c r="W1102" s="3796"/>
      <c r="X1102" s="3796"/>
      <c r="Y1102" s="3796"/>
      <c r="Z1102" s="3796"/>
      <c r="AA1102" s="3796"/>
      <c r="AB1102" s="3796"/>
      <c r="AC1102" s="3796"/>
      <c r="AD1102" s="3796"/>
      <c r="AE1102" s="3796"/>
      <c r="AF1102" s="3746"/>
      <c r="AG1102" s="3797"/>
      <c r="AH1102" s="3797"/>
      <c r="AI1102" s="3797"/>
      <c r="AJ1102" s="3797"/>
      <c r="AK1102" s="3797"/>
      <c r="AL1102" s="3797"/>
    </row>
    <row r="1103" spans="1:38" ht="16.5" customHeight="1">
      <c r="A1103" s="552"/>
      <c r="B1103" s="829"/>
      <c r="C1103" s="3798" t="s">
        <v>591</v>
      </c>
      <c r="D1103" s="3799" t="s">
        <v>592</v>
      </c>
      <c r="E1103" s="3800">
        <f t="shared" si="126"/>
        <v>13348</v>
      </c>
      <c r="F1103" s="523">
        <f t="shared" si="127"/>
        <v>13348</v>
      </c>
      <c r="G1103" s="3801"/>
      <c r="H1103" s="3801"/>
      <c r="I1103" s="3801">
        <v>13348</v>
      </c>
      <c r="J1103" s="3801"/>
      <c r="K1103" s="3801"/>
      <c r="L1103" s="3801"/>
      <c r="M1103" s="3745"/>
      <c r="N1103" s="3802"/>
      <c r="O1103" s="3802"/>
      <c r="P1103" s="3802"/>
      <c r="Q1103" s="3746"/>
      <c r="R1103" s="3802"/>
      <c r="S1103" s="3802"/>
      <c r="T1103" s="3802"/>
      <c r="U1103" s="3802"/>
      <c r="V1103" s="3802"/>
      <c r="W1103" s="3802"/>
      <c r="X1103" s="3802"/>
      <c r="Y1103" s="3802"/>
      <c r="Z1103" s="3802"/>
      <c r="AA1103" s="3802"/>
      <c r="AB1103" s="3802"/>
      <c r="AC1103" s="3802"/>
      <c r="AD1103" s="3802"/>
      <c r="AE1103" s="3802"/>
      <c r="AF1103" s="3746"/>
      <c r="AG1103" s="3803"/>
      <c r="AH1103" s="3803"/>
      <c r="AI1103" s="3803"/>
      <c r="AJ1103" s="3803"/>
      <c r="AK1103" s="3803"/>
      <c r="AL1103" s="3803"/>
    </row>
    <row r="1104" spans="1:38" ht="16.5" customHeight="1">
      <c r="A1104" s="552"/>
      <c r="B1104" s="829"/>
      <c r="C1104" s="3804" t="s">
        <v>595</v>
      </c>
      <c r="D1104" s="3805" t="s">
        <v>596</v>
      </c>
      <c r="E1104" s="3806">
        <f t="shared" si="126"/>
        <v>5138</v>
      </c>
      <c r="F1104" s="523">
        <f t="shared" si="127"/>
        <v>5138</v>
      </c>
      <c r="G1104" s="3807"/>
      <c r="H1104" s="3807"/>
      <c r="I1104" s="3807">
        <v>5138</v>
      </c>
      <c r="J1104" s="3807"/>
      <c r="K1104" s="3807"/>
      <c r="L1104" s="3807"/>
      <c r="M1104" s="3745"/>
      <c r="N1104" s="3808"/>
      <c r="O1104" s="3808"/>
      <c r="P1104" s="3808"/>
      <c r="Q1104" s="3746"/>
      <c r="R1104" s="3808"/>
      <c r="S1104" s="3808"/>
      <c r="T1104" s="3808"/>
      <c r="U1104" s="3808"/>
      <c r="V1104" s="3808"/>
      <c r="W1104" s="3808"/>
      <c r="X1104" s="3808"/>
      <c r="Y1104" s="3808"/>
      <c r="Z1104" s="3808"/>
      <c r="AA1104" s="3808"/>
      <c r="AB1104" s="3808"/>
      <c r="AC1104" s="3808"/>
      <c r="AD1104" s="3808"/>
      <c r="AE1104" s="3808"/>
      <c r="AF1104" s="3746"/>
      <c r="AG1104" s="3809"/>
      <c r="AH1104" s="3809"/>
      <c r="AI1104" s="3809"/>
      <c r="AJ1104" s="3809"/>
      <c r="AK1104" s="3809"/>
      <c r="AL1104" s="3809"/>
    </row>
    <row r="1105" spans="1:38" ht="14.25" customHeight="1">
      <c r="A1105" s="552"/>
      <c r="B1105" s="829"/>
      <c r="C1105" s="1695"/>
      <c r="D1105" s="3810"/>
      <c r="E1105" s="3806"/>
      <c r="F1105" s="523">
        <f t="shared" si="127"/>
        <v>0</v>
      </c>
      <c r="G1105" s="3807"/>
      <c r="H1105" s="3807"/>
      <c r="I1105" s="3807"/>
      <c r="J1105" s="3807"/>
      <c r="K1105" s="3807"/>
      <c r="L1105" s="3807"/>
      <c r="M1105" s="3745"/>
      <c r="N1105" s="3808"/>
      <c r="O1105" s="3808"/>
      <c r="P1105" s="3808"/>
      <c r="Q1105" s="3746"/>
      <c r="R1105" s="3808"/>
      <c r="S1105" s="3808"/>
      <c r="T1105" s="3808"/>
      <c r="U1105" s="3808"/>
      <c r="V1105" s="3808"/>
      <c r="W1105" s="3808"/>
      <c r="X1105" s="3808"/>
      <c r="Y1105" s="3808"/>
      <c r="Z1105" s="3808"/>
      <c r="AA1105" s="3808"/>
      <c r="AB1105" s="3808"/>
      <c r="AC1105" s="3808"/>
      <c r="AD1105" s="3808"/>
      <c r="AE1105" s="3808"/>
      <c r="AF1105" s="3746"/>
      <c r="AG1105" s="3809"/>
      <c r="AH1105" s="3809"/>
      <c r="AI1105" s="3809"/>
      <c r="AJ1105" s="3809"/>
      <c r="AK1105" s="3809"/>
      <c r="AL1105" s="3809"/>
    </row>
    <row r="1106" spans="1:38" ht="17.100000000000001" customHeight="1">
      <c r="A1106" s="552"/>
      <c r="B1106" s="829"/>
      <c r="C1106" s="6777" t="s">
        <v>597</v>
      </c>
      <c r="D1106" s="6778"/>
      <c r="E1106" s="3811">
        <f>SUM(E1107:E1107)</f>
        <v>26255000</v>
      </c>
      <c r="F1106" s="523">
        <f t="shared" si="127"/>
        <v>0</v>
      </c>
      <c r="G1106" s="3812"/>
      <c r="H1106" s="3812"/>
      <c r="I1106" s="3812"/>
      <c r="J1106" s="3812"/>
      <c r="K1106" s="3812"/>
      <c r="L1106" s="3812"/>
      <c r="M1106" s="639"/>
      <c r="N1106" s="3813"/>
      <c r="O1106" s="3813"/>
      <c r="P1106" s="3813"/>
      <c r="Q1106" s="3740"/>
      <c r="R1106" s="3813"/>
      <c r="S1106" s="3813"/>
      <c r="T1106" s="3813"/>
      <c r="U1106" s="3813"/>
      <c r="V1106" s="3813"/>
      <c r="W1106" s="3813"/>
      <c r="X1106" s="3813"/>
      <c r="Y1106" s="3813"/>
      <c r="Z1106" s="3813"/>
      <c r="AA1106" s="3813"/>
      <c r="AB1106" s="3813"/>
      <c r="AC1106" s="3813"/>
      <c r="AD1106" s="3813"/>
      <c r="AE1106" s="3813"/>
      <c r="AF1106" s="3740"/>
      <c r="AG1106" s="3814"/>
      <c r="AH1106" s="3814"/>
      <c r="AI1106" s="3814"/>
      <c r="AJ1106" s="3814"/>
      <c r="AK1106" s="3814"/>
      <c r="AL1106" s="3814"/>
    </row>
    <row r="1107" spans="1:38" ht="17.100000000000001" customHeight="1" thickBot="1">
      <c r="A1107" s="571"/>
      <c r="B1107" s="1259"/>
      <c r="C1107" s="3815" t="s">
        <v>893</v>
      </c>
      <c r="D1107" s="3816" t="s">
        <v>894</v>
      </c>
      <c r="E1107" s="3817">
        <f t="shared" ref="E1107" si="128">F1107</f>
        <v>26255000</v>
      </c>
      <c r="F1107" s="523">
        <f t="shared" si="127"/>
        <v>26255000</v>
      </c>
      <c r="G1107" s="3812"/>
      <c r="H1107" s="3812"/>
      <c r="I1107" s="3812"/>
      <c r="J1107" s="3812"/>
      <c r="K1107" s="3812"/>
      <c r="L1107" s="3812"/>
      <c r="M1107" s="3818"/>
      <c r="N1107" s="3813"/>
      <c r="O1107" s="3813"/>
      <c r="P1107" s="3813">
        <v>26255000</v>
      </c>
      <c r="Q1107" s="3819"/>
      <c r="R1107" s="3813"/>
      <c r="S1107" s="3813"/>
      <c r="T1107" s="3813"/>
      <c r="U1107" s="3813"/>
      <c r="V1107" s="3813"/>
      <c r="W1107" s="3813"/>
      <c r="X1107" s="3813"/>
      <c r="Y1107" s="3813"/>
      <c r="Z1107" s="3813"/>
      <c r="AA1107" s="3813"/>
      <c r="AB1107" s="3813"/>
      <c r="AC1107" s="3813"/>
      <c r="AD1107" s="3813"/>
      <c r="AE1107" s="3813"/>
      <c r="AF1107" s="3819"/>
      <c r="AG1107" s="3814"/>
      <c r="AH1107" s="3814"/>
      <c r="AI1107" s="3814"/>
      <c r="AJ1107" s="3814"/>
      <c r="AK1107" s="3814"/>
      <c r="AL1107" s="3814"/>
    </row>
    <row r="1108" spans="1:38" ht="17.100000000000001" customHeight="1" thickBot="1">
      <c r="A1108" s="552"/>
      <c r="B1108" s="803" t="s">
        <v>373</v>
      </c>
      <c r="C1108" s="804"/>
      <c r="D1108" s="805" t="s">
        <v>30</v>
      </c>
      <c r="E1108" s="806">
        <f>SUM(E1109,E1129)</f>
        <v>3611704</v>
      </c>
      <c r="F1108" s="523">
        <f t="shared" si="127"/>
        <v>0</v>
      </c>
      <c r="G1108" s="3812"/>
      <c r="H1108" s="3812"/>
      <c r="I1108" s="3812"/>
      <c r="J1108" s="3812"/>
      <c r="K1108" s="3812"/>
      <c r="L1108" s="3812"/>
      <c r="M1108" s="3818"/>
      <c r="N1108" s="3813"/>
      <c r="O1108" s="3813"/>
      <c r="P1108" s="3813"/>
      <c r="Q1108" s="3819"/>
      <c r="R1108" s="3813"/>
      <c r="S1108" s="3813"/>
      <c r="T1108" s="3813"/>
      <c r="U1108" s="3813"/>
      <c r="V1108" s="3813"/>
      <c r="W1108" s="3813"/>
      <c r="X1108" s="3813"/>
      <c r="Y1108" s="3813"/>
      <c r="Z1108" s="3813"/>
      <c r="AA1108" s="3813"/>
      <c r="AB1108" s="3813"/>
      <c r="AC1108" s="3813"/>
      <c r="AD1108" s="3813"/>
      <c r="AE1108" s="3813"/>
      <c r="AF1108" s="3819"/>
      <c r="AG1108" s="3814"/>
      <c r="AH1108" s="3814"/>
      <c r="AI1108" s="3814"/>
      <c r="AJ1108" s="3814"/>
      <c r="AK1108" s="3814"/>
      <c r="AL1108" s="3814"/>
    </row>
    <row r="1109" spans="1:38" ht="17.100000000000001" customHeight="1">
      <c r="A1109" s="552"/>
      <c r="B1109" s="829"/>
      <c r="C1109" s="6619" t="s">
        <v>582</v>
      </c>
      <c r="D1109" s="6619"/>
      <c r="E1109" s="677">
        <f t="shared" ref="E1109" si="129">SUM(E1110,E1122,E1125,)</f>
        <v>1401276</v>
      </c>
      <c r="F1109" s="523">
        <f t="shared" si="127"/>
        <v>0</v>
      </c>
      <c r="G1109" s="3812"/>
      <c r="H1109" s="3812"/>
      <c r="I1109" s="3812"/>
      <c r="J1109" s="3812"/>
      <c r="K1109" s="3812"/>
      <c r="L1109" s="3812"/>
      <c r="M1109" s="3818"/>
      <c r="N1109" s="3813"/>
      <c r="O1109" s="3813"/>
      <c r="P1109" s="3813"/>
      <c r="Q1109" s="3819"/>
      <c r="R1109" s="3813"/>
      <c r="S1109" s="3813"/>
      <c r="T1109" s="3813"/>
      <c r="U1109" s="3813"/>
      <c r="V1109" s="3813"/>
      <c r="W1109" s="3813"/>
      <c r="X1109" s="3813"/>
      <c r="Y1109" s="3813"/>
      <c r="Z1109" s="3813"/>
      <c r="AA1109" s="3813"/>
      <c r="AB1109" s="3813"/>
      <c r="AC1109" s="3813"/>
      <c r="AD1109" s="3813"/>
      <c r="AE1109" s="3813"/>
      <c r="AF1109" s="3819"/>
      <c r="AG1109" s="3814"/>
      <c r="AH1109" s="3814"/>
      <c r="AI1109" s="3814"/>
      <c r="AJ1109" s="3814"/>
      <c r="AK1109" s="3814"/>
      <c r="AL1109" s="3814"/>
    </row>
    <row r="1110" spans="1:38" ht="17.100000000000001" customHeight="1">
      <c r="A1110" s="552"/>
      <c r="B1110" s="571"/>
      <c r="C1110" s="6779" t="s">
        <v>583</v>
      </c>
      <c r="D1110" s="6779"/>
      <c r="E1110" s="3820">
        <f>SUM(E1111,E1119)</f>
        <v>447125</v>
      </c>
      <c r="F1110" s="523">
        <f t="shared" si="127"/>
        <v>0</v>
      </c>
      <c r="G1110" s="3821"/>
      <c r="H1110" s="3821"/>
      <c r="I1110" s="3821"/>
      <c r="J1110" s="3821"/>
      <c r="K1110" s="3821"/>
      <c r="L1110" s="3821"/>
      <c r="M1110" s="3818"/>
      <c r="N1110" s="3822"/>
      <c r="O1110" s="3822"/>
      <c r="P1110" s="3822"/>
      <c r="Q1110" s="3819"/>
      <c r="R1110" s="3822"/>
      <c r="S1110" s="3822"/>
      <c r="T1110" s="3822"/>
      <c r="U1110" s="3822"/>
      <c r="V1110" s="3822"/>
      <c r="W1110" s="3822"/>
      <c r="X1110" s="3822"/>
      <c r="Y1110" s="3822"/>
      <c r="Z1110" s="3822"/>
      <c r="AA1110" s="3822"/>
      <c r="AB1110" s="3822"/>
      <c r="AC1110" s="3822"/>
      <c r="AD1110" s="3822"/>
      <c r="AE1110" s="3822"/>
      <c r="AF1110" s="3819"/>
      <c r="AG1110" s="3823"/>
      <c r="AH1110" s="3823"/>
      <c r="AI1110" s="3823"/>
      <c r="AJ1110" s="3823"/>
      <c r="AK1110" s="3823"/>
      <c r="AL1110" s="3823"/>
    </row>
    <row r="1111" spans="1:38" ht="17.100000000000001" customHeight="1">
      <c r="A1111" s="552"/>
      <c r="B1111" s="571"/>
      <c r="C1111" s="6780" t="s">
        <v>584</v>
      </c>
      <c r="D1111" s="6780"/>
      <c r="E1111" s="3824">
        <f>SUM(E1112:E1117)</f>
        <v>427255</v>
      </c>
      <c r="F1111" s="523">
        <f t="shared" si="127"/>
        <v>0</v>
      </c>
      <c r="G1111" s="3825"/>
      <c r="H1111" s="3825"/>
      <c r="I1111" s="3825"/>
      <c r="J1111" s="3825"/>
      <c r="K1111" s="3825"/>
      <c r="L1111" s="3825"/>
      <c r="M1111" s="639"/>
      <c r="N1111" s="3826"/>
      <c r="O1111" s="3826"/>
      <c r="P1111" s="3826"/>
      <c r="Q1111" s="3740"/>
      <c r="R1111" s="3826"/>
      <c r="S1111" s="3826"/>
      <c r="T1111" s="3826"/>
      <c r="U1111" s="3826"/>
      <c r="V1111" s="3826"/>
      <c r="W1111" s="3826"/>
      <c r="X1111" s="3826"/>
      <c r="Y1111" s="3826"/>
      <c r="Z1111" s="3826"/>
      <c r="AA1111" s="3826"/>
      <c r="AB1111" s="3826"/>
      <c r="AC1111" s="3826"/>
      <c r="AD1111" s="3826"/>
      <c r="AE1111" s="3826"/>
      <c r="AF1111" s="3740"/>
      <c r="AG1111" s="3827"/>
      <c r="AH1111" s="3827"/>
      <c r="AI1111" s="3827"/>
      <c r="AJ1111" s="3827"/>
      <c r="AK1111" s="3827"/>
      <c r="AL1111" s="3827"/>
    </row>
    <row r="1112" spans="1:38" ht="17.100000000000001" customHeight="1">
      <c r="A1112" s="552"/>
      <c r="B1112" s="571"/>
      <c r="C1112" s="3828">
        <v>4010</v>
      </c>
      <c r="D1112" s="3829" t="s">
        <v>586</v>
      </c>
      <c r="E1112" s="3830">
        <f>F1112</f>
        <v>269257</v>
      </c>
      <c r="F1112" s="523">
        <f t="shared" si="127"/>
        <v>269257</v>
      </c>
      <c r="G1112" s="3831"/>
      <c r="H1112" s="3831"/>
      <c r="I1112" s="3831">
        <v>269257</v>
      </c>
      <c r="J1112" s="3831"/>
      <c r="K1112" s="3831"/>
      <c r="L1112" s="3831"/>
      <c r="M1112" s="639"/>
      <c r="N1112" s="3832"/>
      <c r="O1112" s="3832"/>
      <c r="P1112" s="3832"/>
      <c r="Q1112" s="3740"/>
      <c r="R1112" s="3832"/>
      <c r="S1112" s="3832"/>
      <c r="T1112" s="3832"/>
      <c r="U1112" s="3832"/>
      <c r="V1112" s="3832"/>
      <c r="W1112" s="3832"/>
      <c r="X1112" s="3832"/>
      <c r="Y1112" s="3832"/>
      <c r="Z1112" s="3832"/>
      <c r="AA1112" s="3832"/>
      <c r="AB1112" s="3832"/>
      <c r="AC1112" s="3832"/>
      <c r="AD1112" s="3832"/>
      <c r="AE1112" s="3832"/>
      <c r="AF1112" s="3740"/>
      <c r="AG1112" s="3833"/>
      <c r="AH1112" s="3833"/>
      <c r="AI1112" s="3833"/>
      <c r="AJ1112" s="3833"/>
      <c r="AK1112" s="3833"/>
      <c r="AL1112" s="3833"/>
    </row>
    <row r="1113" spans="1:38" ht="17.100000000000001" customHeight="1">
      <c r="A1113" s="552"/>
      <c r="B1113" s="571"/>
      <c r="C1113" s="3834">
        <v>4040</v>
      </c>
      <c r="D1113" s="3835" t="s">
        <v>588</v>
      </c>
      <c r="E1113" s="3836">
        <f t="shared" ref="E1113:E1115" si="130">F1113</f>
        <v>22576</v>
      </c>
      <c r="F1113" s="523">
        <f t="shared" si="127"/>
        <v>22576</v>
      </c>
      <c r="G1113" s="3837"/>
      <c r="H1113" s="3837"/>
      <c r="I1113" s="3837">
        <v>22576</v>
      </c>
      <c r="J1113" s="3837"/>
      <c r="K1113" s="3837"/>
      <c r="L1113" s="3837"/>
      <c r="M1113" s="639"/>
      <c r="N1113" s="3838"/>
      <c r="O1113" s="3838"/>
      <c r="P1113" s="3838"/>
      <c r="Q1113" s="3740"/>
      <c r="R1113" s="3838"/>
      <c r="S1113" s="3838"/>
      <c r="T1113" s="3838"/>
      <c r="U1113" s="3838"/>
      <c r="V1113" s="3838"/>
      <c r="W1113" s="3838"/>
      <c r="X1113" s="3838"/>
      <c r="Y1113" s="3838"/>
      <c r="Z1113" s="3838"/>
      <c r="AA1113" s="3838"/>
      <c r="AB1113" s="3838"/>
      <c r="AC1113" s="3838"/>
      <c r="AD1113" s="3838"/>
      <c r="AE1113" s="3838"/>
      <c r="AF1113" s="3740"/>
      <c r="AG1113" s="3839"/>
      <c r="AH1113" s="3839"/>
      <c r="AI1113" s="3839"/>
      <c r="AJ1113" s="3839"/>
      <c r="AK1113" s="3839"/>
      <c r="AL1113" s="3839"/>
    </row>
    <row r="1114" spans="1:38" ht="17.100000000000001" customHeight="1">
      <c r="A1114" s="552"/>
      <c r="B1114" s="571"/>
      <c r="C1114" s="3840">
        <v>4110</v>
      </c>
      <c r="D1114" s="3841" t="s">
        <v>590</v>
      </c>
      <c r="E1114" s="3842">
        <f t="shared" si="130"/>
        <v>49407</v>
      </c>
      <c r="F1114" s="523">
        <f t="shared" si="127"/>
        <v>49407</v>
      </c>
      <c r="G1114" s="3843"/>
      <c r="H1114" s="3843"/>
      <c r="I1114" s="3843">
        <v>49407</v>
      </c>
      <c r="J1114" s="3843"/>
      <c r="K1114" s="3843"/>
      <c r="L1114" s="3843"/>
      <c r="M1114" s="639"/>
      <c r="N1114" s="3844"/>
      <c r="O1114" s="3844"/>
      <c r="P1114" s="3844"/>
      <c r="Q1114" s="3740"/>
      <c r="R1114" s="3844"/>
      <c r="S1114" s="3844"/>
      <c r="T1114" s="3844"/>
      <c r="U1114" s="3844"/>
      <c r="V1114" s="3844"/>
      <c r="W1114" s="3844"/>
      <c r="X1114" s="3844"/>
      <c r="Y1114" s="3844"/>
      <c r="Z1114" s="3844"/>
      <c r="AA1114" s="3844"/>
      <c r="AB1114" s="3844"/>
      <c r="AC1114" s="3844"/>
      <c r="AD1114" s="3844"/>
      <c r="AE1114" s="3844"/>
      <c r="AF1114" s="3740"/>
      <c r="AG1114" s="3845"/>
      <c r="AH1114" s="3845"/>
      <c r="AI1114" s="3845"/>
      <c r="AJ1114" s="3845"/>
      <c r="AK1114" s="3845"/>
      <c r="AL1114" s="3845"/>
    </row>
    <row r="1115" spans="1:38" ht="17.100000000000001" customHeight="1">
      <c r="A1115" s="552"/>
      <c r="B1115" s="571"/>
      <c r="C1115" s="3846">
        <v>4120</v>
      </c>
      <c r="D1115" s="3847" t="s">
        <v>592</v>
      </c>
      <c r="E1115" s="3848">
        <f t="shared" si="130"/>
        <v>7150</v>
      </c>
      <c r="F1115" s="523">
        <f t="shared" si="127"/>
        <v>7150</v>
      </c>
      <c r="G1115" s="3849"/>
      <c r="H1115" s="3849"/>
      <c r="I1115" s="3849">
        <v>7150</v>
      </c>
      <c r="J1115" s="3849"/>
      <c r="K1115" s="3849"/>
      <c r="L1115" s="3849"/>
      <c r="M1115" s="639"/>
      <c r="N1115" s="3850"/>
      <c r="O1115" s="3850"/>
      <c r="P1115" s="3850"/>
      <c r="Q1115" s="3740"/>
      <c r="R1115" s="3850"/>
      <c r="S1115" s="3850"/>
      <c r="T1115" s="3850"/>
      <c r="U1115" s="3850"/>
      <c r="V1115" s="3850"/>
      <c r="W1115" s="3850"/>
      <c r="X1115" s="3850"/>
      <c r="Y1115" s="3850"/>
      <c r="Z1115" s="3850"/>
      <c r="AA1115" s="3850"/>
      <c r="AB1115" s="3850"/>
      <c r="AC1115" s="3850"/>
      <c r="AD1115" s="3850"/>
      <c r="AE1115" s="3850"/>
      <c r="AF1115" s="3740"/>
      <c r="AG1115" s="3851"/>
      <c r="AH1115" s="3851"/>
      <c r="AI1115" s="3851"/>
      <c r="AJ1115" s="3851"/>
      <c r="AK1115" s="3851"/>
      <c r="AL1115" s="3851"/>
    </row>
    <row r="1116" spans="1:38" ht="15.75" customHeight="1">
      <c r="A1116" s="552"/>
      <c r="B1116" s="571"/>
      <c r="C1116" s="3852" t="s">
        <v>593</v>
      </c>
      <c r="D1116" s="3853" t="s">
        <v>594</v>
      </c>
      <c r="E1116" s="3854">
        <f>F1116</f>
        <v>76200</v>
      </c>
      <c r="F1116" s="523">
        <f>SUM(G1116:AJ1116)</f>
        <v>76200</v>
      </c>
      <c r="G1116" s="3855"/>
      <c r="H1116" s="3855"/>
      <c r="I1116" s="3855">
        <v>0</v>
      </c>
      <c r="J1116" s="3855"/>
      <c r="K1116" s="3855"/>
      <c r="L1116" s="3855"/>
      <c r="M1116" s="639"/>
      <c r="N1116" s="3856"/>
      <c r="O1116" s="3856"/>
      <c r="P1116" s="3856">
        <v>76200</v>
      </c>
      <c r="Q1116" s="3740"/>
      <c r="R1116" s="3856"/>
      <c r="S1116" s="3856"/>
      <c r="T1116" s="3856"/>
      <c r="U1116" s="3856"/>
      <c r="V1116" s="3856"/>
      <c r="W1116" s="3856"/>
      <c r="X1116" s="3856"/>
      <c r="Y1116" s="3856"/>
      <c r="Z1116" s="3856"/>
      <c r="AA1116" s="3856"/>
      <c r="AB1116" s="3856"/>
      <c r="AC1116" s="3856"/>
      <c r="AD1116" s="3856"/>
      <c r="AE1116" s="3856"/>
      <c r="AF1116" s="3740"/>
      <c r="AG1116" s="3857"/>
      <c r="AH1116" s="3857"/>
      <c r="AI1116" s="3857"/>
      <c r="AJ1116" s="3857"/>
      <c r="AK1116" s="3857"/>
      <c r="AL1116" s="3857"/>
    </row>
    <row r="1117" spans="1:38" ht="15.75" customHeight="1">
      <c r="A1117" s="552"/>
      <c r="B1117" s="571"/>
      <c r="C1117" s="3858" t="s">
        <v>595</v>
      </c>
      <c r="D1117" s="3859" t="s">
        <v>596</v>
      </c>
      <c r="E1117" s="3860">
        <f>F1117</f>
        <v>2665</v>
      </c>
      <c r="F1117" s="523">
        <f>SUM(G1117:AJ1117)</f>
        <v>2665</v>
      </c>
      <c r="G1117" s="3861"/>
      <c r="H1117" s="3861"/>
      <c r="I1117" s="3861">
        <v>2665</v>
      </c>
      <c r="J1117" s="3861"/>
      <c r="K1117" s="3861"/>
      <c r="L1117" s="3861"/>
      <c r="M1117" s="639"/>
      <c r="N1117" s="3862"/>
      <c r="O1117" s="3862"/>
      <c r="P1117" s="3862"/>
      <c r="Q1117" s="3740"/>
      <c r="R1117" s="3862"/>
      <c r="S1117" s="3862"/>
      <c r="T1117" s="3862"/>
      <c r="U1117" s="3862"/>
      <c r="V1117" s="3862"/>
      <c r="W1117" s="3862"/>
      <c r="X1117" s="3862"/>
      <c r="Y1117" s="3862"/>
      <c r="Z1117" s="3862"/>
      <c r="AA1117" s="3862"/>
      <c r="AB1117" s="3862"/>
      <c r="AC1117" s="3862"/>
      <c r="AD1117" s="3862"/>
      <c r="AE1117" s="3862"/>
      <c r="AF1117" s="3740"/>
      <c r="AG1117" s="3863"/>
      <c r="AH1117" s="3863"/>
      <c r="AI1117" s="3863"/>
      <c r="AJ1117" s="3863"/>
      <c r="AK1117" s="3863"/>
      <c r="AL1117" s="3863"/>
    </row>
    <row r="1118" spans="1:38" ht="13.5" customHeight="1">
      <c r="A1118" s="552"/>
      <c r="B1118" s="571"/>
      <c r="C1118" s="1492"/>
      <c r="D1118" s="1492"/>
      <c r="E1118" s="3860"/>
      <c r="F1118" s="523">
        <f t="shared" si="127"/>
        <v>0</v>
      </c>
      <c r="G1118" s="3861"/>
      <c r="H1118" s="3861"/>
      <c r="I1118" s="3861"/>
      <c r="J1118" s="3861"/>
      <c r="K1118" s="3861"/>
      <c r="L1118" s="3861"/>
      <c r="M1118" s="639"/>
      <c r="N1118" s="3862"/>
      <c r="O1118" s="3862"/>
      <c r="P1118" s="3862"/>
      <c r="Q1118" s="3740"/>
      <c r="R1118" s="3862"/>
      <c r="S1118" s="3862"/>
      <c r="T1118" s="3862"/>
      <c r="U1118" s="3862"/>
      <c r="V1118" s="3862"/>
      <c r="W1118" s="3862"/>
      <c r="X1118" s="3862"/>
      <c r="Y1118" s="3862"/>
      <c r="Z1118" s="3862"/>
      <c r="AA1118" s="3862"/>
      <c r="AB1118" s="3862"/>
      <c r="AC1118" s="3862"/>
      <c r="AD1118" s="3862"/>
      <c r="AE1118" s="3862"/>
      <c r="AF1118" s="3740"/>
      <c r="AG1118" s="3863"/>
      <c r="AH1118" s="3863"/>
      <c r="AI1118" s="3863"/>
      <c r="AJ1118" s="3863"/>
      <c r="AK1118" s="3863"/>
      <c r="AL1118" s="3863"/>
    </row>
    <row r="1119" spans="1:38" ht="17.100000000000001" customHeight="1">
      <c r="A1119" s="552"/>
      <c r="B1119" s="571"/>
      <c r="C1119" s="6781" t="s">
        <v>597</v>
      </c>
      <c r="D1119" s="6781"/>
      <c r="E1119" s="3864">
        <f>SUM(E1120)</f>
        <v>19870</v>
      </c>
      <c r="F1119" s="523">
        <f t="shared" si="127"/>
        <v>0</v>
      </c>
      <c r="G1119" s="3861"/>
      <c r="H1119" s="3861"/>
      <c r="I1119" s="3861"/>
      <c r="J1119" s="3861"/>
      <c r="K1119" s="3861"/>
      <c r="L1119" s="3861"/>
      <c r="M1119" s="3865"/>
      <c r="N1119" s="3862"/>
      <c r="O1119" s="3862"/>
      <c r="P1119" s="3862"/>
      <c r="Q1119" s="3866"/>
      <c r="R1119" s="3862"/>
      <c r="S1119" s="3862"/>
      <c r="T1119" s="3862"/>
      <c r="U1119" s="3862"/>
      <c r="V1119" s="3862"/>
      <c r="W1119" s="3862"/>
      <c r="X1119" s="3862"/>
      <c r="Y1119" s="3862"/>
      <c r="Z1119" s="3862"/>
      <c r="AA1119" s="3862"/>
      <c r="AB1119" s="3862"/>
      <c r="AC1119" s="3862"/>
      <c r="AD1119" s="3862"/>
      <c r="AE1119" s="3862"/>
      <c r="AF1119" s="3866"/>
      <c r="AG1119" s="3863"/>
      <c r="AH1119" s="3863"/>
      <c r="AI1119" s="3863"/>
      <c r="AJ1119" s="3863"/>
      <c r="AK1119" s="3863"/>
      <c r="AL1119" s="3863"/>
    </row>
    <row r="1120" spans="1:38" ht="17.25" customHeight="1">
      <c r="A1120" s="552"/>
      <c r="B1120" s="571"/>
      <c r="C1120" s="3867" t="s">
        <v>610</v>
      </c>
      <c r="D1120" s="3868" t="s">
        <v>611</v>
      </c>
      <c r="E1120" s="3860">
        <f>F1120</f>
        <v>19870</v>
      </c>
      <c r="F1120" s="523">
        <f t="shared" si="127"/>
        <v>19870</v>
      </c>
      <c r="G1120" s="3861"/>
      <c r="H1120" s="3861"/>
      <c r="I1120" s="3861"/>
      <c r="J1120" s="3861"/>
      <c r="K1120" s="3861"/>
      <c r="L1120" s="3861"/>
      <c r="M1120" s="639"/>
      <c r="N1120" s="3862"/>
      <c r="O1120" s="3862"/>
      <c r="P1120" s="3862">
        <v>19870</v>
      </c>
      <c r="Q1120" s="3740"/>
      <c r="R1120" s="3862"/>
      <c r="S1120" s="3862"/>
      <c r="T1120" s="3862"/>
      <c r="U1120" s="3862"/>
      <c r="V1120" s="3862"/>
      <c r="W1120" s="3862"/>
      <c r="X1120" s="3862"/>
      <c r="Y1120" s="3862"/>
      <c r="Z1120" s="3862"/>
      <c r="AA1120" s="3862"/>
      <c r="AB1120" s="3862"/>
      <c r="AC1120" s="3862"/>
      <c r="AD1120" s="3862"/>
      <c r="AE1120" s="3862"/>
      <c r="AF1120" s="3740"/>
      <c r="AG1120" s="3863"/>
      <c r="AH1120" s="3863"/>
      <c r="AI1120" s="3863"/>
      <c r="AJ1120" s="3863"/>
      <c r="AK1120" s="3863"/>
      <c r="AL1120" s="3863"/>
    </row>
    <row r="1121" spans="1:38" ht="15" customHeight="1" thickBot="1">
      <c r="A1121" s="668"/>
      <c r="B1121" s="668"/>
      <c r="C1121" s="6791"/>
      <c r="D1121" s="6792"/>
      <c r="E1121" s="3869"/>
      <c r="F1121" s="523">
        <f t="shared" si="127"/>
        <v>0</v>
      </c>
      <c r="G1121" s="3855"/>
      <c r="H1121" s="3855"/>
      <c r="I1121" s="3855"/>
      <c r="J1121" s="3855"/>
      <c r="K1121" s="3855"/>
      <c r="L1121" s="3855"/>
      <c r="M1121" s="639"/>
      <c r="N1121" s="3856"/>
      <c r="O1121" s="3856"/>
      <c r="P1121" s="3856"/>
      <c r="Q1121" s="3740"/>
      <c r="R1121" s="3856"/>
      <c r="S1121" s="3856"/>
      <c r="T1121" s="3856"/>
      <c r="U1121" s="3856"/>
      <c r="V1121" s="3856"/>
      <c r="W1121" s="3856"/>
      <c r="X1121" s="3856"/>
      <c r="Y1121" s="3856"/>
      <c r="Z1121" s="3856"/>
      <c r="AA1121" s="3856"/>
      <c r="AB1121" s="3856"/>
      <c r="AC1121" s="3856"/>
      <c r="AD1121" s="3856"/>
      <c r="AE1121" s="3856"/>
      <c r="AF1121" s="3740"/>
      <c r="AG1121" s="3857"/>
      <c r="AH1121" s="3857"/>
      <c r="AI1121" s="3857"/>
      <c r="AJ1121" s="3857"/>
      <c r="AK1121" s="3857"/>
      <c r="AL1121" s="3857"/>
    </row>
    <row r="1122" spans="1:38" ht="15" customHeight="1">
      <c r="A1122" s="552"/>
      <c r="B1122" s="571"/>
      <c r="C1122" s="6629" t="s">
        <v>676</v>
      </c>
      <c r="D1122" s="6630"/>
      <c r="E1122" s="685">
        <f>SUM(E1123)</f>
        <v>266430</v>
      </c>
      <c r="F1122" s="523">
        <f t="shared" si="127"/>
        <v>0</v>
      </c>
      <c r="G1122" s="3855"/>
      <c r="H1122" s="3855"/>
      <c r="I1122" s="3855"/>
      <c r="J1122" s="3855"/>
      <c r="K1122" s="3855"/>
      <c r="L1122" s="3855"/>
      <c r="M1122" s="639"/>
      <c r="N1122" s="3856"/>
      <c r="O1122" s="3856"/>
      <c r="P1122" s="3856"/>
      <c r="Q1122" s="3740"/>
      <c r="R1122" s="3856"/>
      <c r="S1122" s="3856"/>
      <c r="T1122" s="3856"/>
      <c r="U1122" s="3856"/>
      <c r="V1122" s="3856"/>
      <c r="W1122" s="3856"/>
      <c r="X1122" s="3856"/>
      <c r="Y1122" s="3856"/>
      <c r="Z1122" s="3856"/>
      <c r="AA1122" s="3856"/>
      <c r="AB1122" s="3856"/>
      <c r="AC1122" s="3856"/>
      <c r="AD1122" s="3856"/>
      <c r="AE1122" s="3856"/>
      <c r="AF1122" s="3740"/>
      <c r="AG1122" s="3857"/>
      <c r="AH1122" s="3857"/>
      <c r="AI1122" s="3857"/>
      <c r="AJ1122" s="3857"/>
      <c r="AK1122" s="3857"/>
      <c r="AL1122" s="3857"/>
    </row>
    <row r="1123" spans="1:38" ht="51" customHeight="1">
      <c r="A1123" s="552"/>
      <c r="B1123" s="571"/>
      <c r="C1123" s="2111" t="s">
        <v>61</v>
      </c>
      <c r="D1123" s="2112" t="s">
        <v>688</v>
      </c>
      <c r="E1123" s="685">
        <f>F1123</f>
        <v>266430</v>
      </c>
      <c r="F1123" s="523">
        <f t="shared" si="127"/>
        <v>266430</v>
      </c>
      <c r="G1123" s="3855"/>
      <c r="H1123" s="3855"/>
      <c r="I1123" s="3855"/>
      <c r="J1123" s="3855"/>
      <c r="K1123" s="3855"/>
      <c r="L1123" s="3855"/>
      <c r="M1123" s="639"/>
      <c r="N1123" s="3856"/>
      <c r="O1123" s="3856"/>
      <c r="P1123" s="3856">
        <v>266430</v>
      </c>
      <c r="Q1123" s="3740"/>
      <c r="R1123" s="3856"/>
      <c r="S1123" s="3856"/>
      <c r="T1123" s="3856"/>
      <c r="U1123" s="3856"/>
      <c r="V1123" s="3856"/>
      <c r="W1123" s="3856"/>
      <c r="X1123" s="3856"/>
      <c r="Y1123" s="3856"/>
      <c r="Z1123" s="3856"/>
      <c r="AA1123" s="3856"/>
      <c r="AB1123" s="3856"/>
      <c r="AC1123" s="3856"/>
      <c r="AD1123" s="3856"/>
      <c r="AE1123" s="3856"/>
      <c r="AF1123" s="3740"/>
      <c r="AG1123" s="3857"/>
      <c r="AH1123" s="3857"/>
      <c r="AI1123" s="3857"/>
      <c r="AJ1123" s="3857"/>
      <c r="AK1123" s="3857"/>
      <c r="AL1123" s="3857"/>
    </row>
    <row r="1124" spans="1:38" ht="17.100000000000001" customHeight="1">
      <c r="A1124" s="552"/>
      <c r="B1124" s="571"/>
      <c r="C1124" s="3870"/>
      <c r="D1124" s="3871"/>
      <c r="E1124" s="685"/>
      <c r="F1124" s="523">
        <f t="shared" si="127"/>
        <v>0</v>
      </c>
      <c r="G1124" s="3855"/>
      <c r="H1124" s="3855"/>
      <c r="I1124" s="3855"/>
      <c r="J1124" s="3855"/>
      <c r="K1124" s="3855"/>
      <c r="L1124" s="3855"/>
      <c r="M1124" s="639"/>
      <c r="N1124" s="3856"/>
      <c r="O1124" s="3856"/>
      <c r="P1124" s="3856"/>
      <c r="Q1124" s="3740"/>
      <c r="R1124" s="3856"/>
      <c r="S1124" s="3856"/>
      <c r="T1124" s="3856"/>
      <c r="U1124" s="3856"/>
      <c r="V1124" s="3856"/>
      <c r="W1124" s="3856"/>
      <c r="X1124" s="3856"/>
      <c r="Y1124" s="3856"/>
      <c r="Z1124" s="3856"/>
      <c r="AA1124" s="3856"/>
      <c r="AB1124" s="3856"/>
      <c r="AC1124" s="3856"/>
      <c r="AD1124" s="3856"/>
      <c r="AE1124" s="3856"/>
      <c r="AF1124" s="3740"/>
      <c r="AG1124" s="3857"/>
      <c r="AH1124" s="3857"/>
      <c r="AI1124" s="3857"/>
      <c r="AJ1124" s="3857"/>
      <c r="AK1124" s="3857"/>
      <c r="AL1124" s="3857"/>
    </row>
    <row r="1125" spans="1:38" ht="18.75" customHeight="1">
      <c r="A1125" s="552"/>
      <c r="B1125" s="571"/>
      <c r="C1125" s="6793" t="s">
        <v>646</v>
      </c>
      <c r="D1125" s="6794"/>
      <c r="E1125" s="3872">
        <f>SUM(E1126:E1127)</f>
        <v>687721</v>
      </c>
      <c r="F1125" s="523">
        <f t="shared" si="127"/>
        <v>0</v>
      </c>
      <c r="G1125" s="3873"/>
      <c r="H1125" s="3873"/>
      <c r="I1125" s="3873"/>
      <c r="J1125" s="3873"/>
      <c r="K1125" s="3873"/>
      <c r="L1125" s="3873"/>
      <c r="M1125" s="639"/>
      <c r="N1125" s="3874"/>
      <c r="O1125" s="3874"/>
      <c r="P1125" s="3874"/>
      <c r="Q1125" s="3866"/>
      <c r="R1125" s="3874"/>
      <c r="S1125" s="3874"/>
      <c r="T1125" s="3874"/>
      <c r="U1125" s="3874"/>
      <c r="V1125" s="3874"/>
      <c r="W1125" s="3874"/>
      <c r="X1125" s="3874"/>
      <c r="Y1125" s="3874"/>
      <c r="Z1125" s="3874"/>
      <c r="AA1125" s="3874"/>
      <c r="AB1125" s="3874"/>
      <c r="AC1125" s="3874"/>
      <c r="AD1125" s="3874"/>
      <c r="AE1125" s="3874"/>
      <c r="AF1125" s="3866"/>
      <c r="AG1125" s="3875"/>
      <c r="AH1125" s="3875"/>
      <c r="AI1125" s="3875"/>
      <c r="AJ1125" s="3875"/>
      <c r="AK1125" s="3875"/>
      <c r="AL1125" s="3875"/>
    </row>
    <row r="1126" spans="1:38" ht="63" customHeight="1">
      <c r="A1126" s="552"/>
      <c r="B1126" s="571"/>
      <c r="C1126" s="3876" t="s">
        <v>720</v>
      </c>
      <c r="D1126" s="3877" t="s">
        <v>695</v>
      </c>
      <c r="E1126" s="3872">
        <f>F1126</f>
        <v>585688</v>
      </c>
      <c r="F1126" s="523">
        <f t="shared" si="127"/>
        <v>585688</v>
      </c>
      <c r="G1126" s="3873"/>
      <c r="H1126" s="3873"/>
      <c r="I1126" s="3873"/>
      <c r="J1126" s="3873"/>
      <c r="K1126" s="3873"/>
      <c r="L1126" s="3873">
        <v>585688</v>
      </c>
      <c r="M1126" s="639"/>
      <c r="N1126" s="3874"/>
      <c r="O1126" s="3874"/>
      <c r="P1126" s="3874"/>
      <c r="Q1126" s="3866"/>
      <c r="R1126" s="3874"/>
      <c r="S1126" s="3874"/>
      <c r="T1126" s="3874"/>
      <c r="U1126" s="3874"/>
      <c r="V1126" s="3874"/>
      <c r="W1126" s="3874"/>
      <c r="X1126" s="3874"/>
      <c r="Y1126" s="3874"/>
      <c r="Z1126" s="3874"/>
      <c r="AA1126" s="3874"/>
      <c r="AB1126" s="3874"/>
      <c r="AC1126" s="3874"/>
      <c r="AD1126" s="3874"/>
      <c r="AE1126" s="3874"/>
      <c r="AF1126" s="3866"/>
      <c r="AG1126" s="3875"/>
      <c r="AH1126" s="3875"/>
      <c r="AI1126" s="3875"/>
      <c r="AJ1126" s="3875"/>
      <c r="AK1126" s="3875"/>
      <c r="AL1126" s="3875"/>
    </row>
    <row r="1127" spans="1:38" ht="51">
      <c r="A1127" s="552"/>
      <c r="B1127" s="571"/>
      <c r="C1127" s="3876" t="s">
        <v>89</v>
      </c>
      <c r="D1127" s="3878" t="s">
        <v>696</v>
      </c>
      <c r="E1127" s="3872">
        <f>F1127</f>
        <v>102033</v>
      </c>
      <c r="F1127" s="523">
        <f t="shared" ref="F1127:F1192" si="131">SUM(G1127:AJ1127)</f>
        <v>102033</v>
      </c>
      <c r="G1127" s="3873"/>
      <c r="H1127" s="3873"/>
      <c r="I1127" s="3873"/>
      <c r="J1127" s="3873"/>
      <c r="K1127" s="3873"/>
      <c r="L1127" s="3873">
        <v>102033</v>
      </c>
      <c r="M1127" s="639"/>
      <c r="N1127" s="3874"/>
      <c r="O1127" s="3874"/>
      <c r="P1127" s="3874"/>
      <c r="Q1127" s="3866"/>
      <c r="R1127" s="3874"/>
      <c r="S1127" s="3874"/>
      <c r="T1127" s="3874"/>
      <c r="U1127" s="3874"/>
      <c r="V1127" s="3874"/>
      <c r="W1127" s="3874"/>
      <c r="X1127" s="3874"/>
      <c r="Y1127" s="3874"/>
      <c r="Z1127" s="3874"/>
      <c r="AA1127" s="3874"/>
      <c r="AB1127" s="3874"/>
      <c r="AC1127" s="3874"/>
      <c r="AD1127" s="3874"/>
      <c r="AE1127" s="3874"/>
      <c r="AF1127" s="3866"/>
      <c r="AG1127" s="3875"/>
      <c r="AH1127" s="3875"/>
      <c r="AI1127" s="3875"/>
      <c r="AJ1127" s="3875"/>
      <c r="AK1127" s="3875"/>
      <c r="AL1127" s="3875"/>
    </row>
    <row r="1128" spans="1:38" ht="13.5" customHeight="1">
      <c r="A1128" s="552"/>
      <c r="B1128" s="571"/>
      <c r="C1128" s="6795"/>
      <c r="D1128" s="6796"/>
      <c r="E1128" s="3872"/>
      <c r="F1128" s="523">
        <f t="shared" si="131"/>
        <v>0</v>
      </c>
      <c r="G1128" s="3873"/>
      <c r="H1128" s="3873"/>
      <c r="I1128" s="3873"/>
      <c r="J1128" s="3873"/>
      <c r="K1128" s="3873"/>
      <c r="L1128" s="3873"/>
      <c r="M1128" s="639"/>
      <c r="N1128" s="3874"/>
      <c r="O1128" s="3874"/>
      <c r="P1128" s="3874"/>
      <c r="Q1128" s="3866"/>
      <c r="R1128" s="3874"/>
      <c r="S1128" s="3874"/>
      <c r="T1128" s="3874"/>
      <c r="U1128" s="3874"/>
      <c r="V1128" s="3874"/>
      <c r="W1128" s="3874"/>
      <c r="X1128" s="3874"/>
      <c r="Y1128" s="3874"/>
      <c r="Z1128" s="3874"/>
      <c r="AA1128" s="3874"/>
      <c r="AB1128" s="3874"/>
      <c r="AC1128" s="3874"/>
      <c r="AD1128" s="3874"/>
      <c r="AE1128" s="3874"/>
      <c r="AF1128" s="3866"/>
      <c r="AG1128" s="3875"/>
      <c r="AH1128" s="3875"/>
      <c r="AI1128" s="3875"/>
      <c r="AJ1128" s="3875"/>
      <c r="AK1128" s="3875"/>
      <c r="AL1128" s="3875"/>
    </row>
    <row r="1129" spans="1:38" ht="18.75" customHeight="1">
      <c r="A1129" s="552"/>
      <c r="B1129" s="571"/>
      <c r="C1129" s="6797" t="s">
        <v>639</v>
      </c>
      <c r="D1129" s="6797"/>
      <c r="E1129" s="3879">
        <f>SUM(E1130)</f>
        <v>2210428</v>
      </c>
      <c r="F1129" s="523">
        <f t="shared" si="131"/>
        <v>0</v>
      </c>
      <c r="G1129" s="3880"/>
      <c r="H1129" s="3880"/>
      <c r="I1129" s="3880"/>
      <c r="J1129" s="3880"/>
      <c r="K1129" s="3880"/>
      <c r="L1129" s="3880"/>
      <c r="M1129" s="639"/>
      <c r="N1129" s="3881"/>
      <c r="O1129" s="3881"/>
      <c r="P1129" s="3881"/>
      <c r="Q1129" s="3866"/>
      <c r="R1129" s="3881"/>
      <c r="S1129" s="3881"/>
      <c r="T1129" s="3881"/>
      <c r="U1129" s="3881"/>
      <c r="V1129" s="3881"/>
      <c r="W1129" s="3881"/>
      <c r="X1129" s="3881"/>
      <c r="Y1129" s="3881"/>
      <c r="Z1129" s="3881"/>
      <c r="AA1129" s="3881"/>
      <c r="AB1129" s="3881"/>
      <c r="AC1129" s="3881"/>
      <c r="AD1129" s="3881"/>
      <c r="AE1129" s="3881"/>
      <c r="AF1129" s="3866"/>
      <c r="AG1129" s="3882"/>
      <c r="AH1129" s="3882"/>
      <c r="AI1129" s="3882"/>
      <c r="AJ1129" s="3882"/>
      <c r="AK1129" s="3882"/>
      <c r="AL1129" s="3882"/>
    </row>
    <row r="1130" spans="1:38" ht="15.75" customHeight="1">
      <c r="A1130" s="552"/>
      <c r="B1130" s="571"/>
      <c r="C1130" s="6645" t="s">
        <v>640</v>
      </c>
      <c r="D1130" s="6748"/>
      <c r="E1130" s="915">
        <f>SUM(E1131:E1134)</f>
        <v>2210428</v>
      </c>
      <c r="F1130" s="523">
        <f t="shared" si="131"/>
        <v>0</v>
      </c>
      <c r="G1130" s="3880"/>
      <c r="H1130" s="3880"/>
      <c r="I1130" s="3880"/>
      <c r="J1130" s="3880"/>
      <c r="K1130" s="3880"/>
      <c r="L1130" s="3880"/>
      <c r="M1130" s="639"/>
      <c r="N1130" s="3881"/>
      <c r="O1130" s="3881"/>
      <c r="P1130" s="3881"/>
      <c r="Q1130" s="3866"/>
      <c r="R1130" s="3881"/>
      <c r="S1130" s="3881"/>
      <c r="T1130" s="3881"/>
      <c r="U1130" s="3881"/>
      <c r="V1130" s="3881"/>
      <c r="W1130" s="3881"/>
      <c r="X1130" s="3881"/>
      <c r="Y1130" s="3881"/>
      <c r="Z1130" s="3881"/>
      <c r="AA1130" s="3881"/>
      <c r="AB1130" s="3881"/>
      <c r="AC1130" s="3881"/>
      <c r="AD1130" s="3881"/>
      <c r="AE1130" s="3881"/>
      <c r="AF1130" s="3866"/>
      <c r="AG1130" s="3882"/>
      <c r="AH1130" s="3882"/>
      <c r="AI1130" s="3882"/>
      <c r="AJ1130" s="3882"/>
      <c r="AK1130" s="3882"/>
      <c r="AL1130" s="3882"/>
    </row>
    <row r="1131" spans="1:38" ht="63" customHeight="1">
      <c r="A1131" s="552"/>
      <c r="B1131" s="571"/>
      <c r="C1131" s="3883" t="s">
        <v>809</v>
      </c>
      <c r="D1131" s="3884" t="s">
        <v>716</v>
      </c>
      <c r="E1131" s="3885">
        <f>F1131</f>
        <v>29284</v>
      </c>
      <c r="F1131" s="523">
        <f t="shared" si="131"/>
        <v>29284</v>
      </c>
      <c r="G1131" s="3880"/>
      <c r="H1131" s="3880"/>
      <c r="I1131" s="3880"/>
      <c r="J1131" s="3880"/>
      <c r="K1131" s="3880"/>
      <c r="L1131" s="3880">
        <v>29284</v>
      </c>
      <c r="M1131" s="639"/>
      <c r="N1131" s="3881"/>
      <c r="O1131" s="3881"/>
      <c r="P1131" s="3881"/>
      <c r="Q1131" s="3866"/>
      <c r="R1131" s="3881"/>
      <c r="S1131" s="3881"/>
      <c r="T1131" s="3881"/>
      <c r="U1131" s="3881"/>
      <c r="V1131" s="3881"/>
      <c r="W1131" s="3881"/>
      <c r="X1131" s="3881"/>
      <c r="Y1131" s="3881"/>
      <c r="Z1131" s="3881"/>
      <c r="AA1131" s="3881"/>
      <c r="AB1131" s="3881"/>
      <c r="AC1131" s="3881"/>
      <c r="AD1131" s="3881"/>
      <c r="AE1131" s="3881"/>
      <c r="AF1131" s="3866"/>
      <c r="AG1131" s="3882"/>
      <c r="AH1131" s="3882"/>
      <c r="AI1131" s="3882"/>
      <c r="AJ1131" s="3882"/>
      <c r="AK1131" s="3882"/>
      <c r="AL1131" s="3882"/>
    </row>
    <row r="1132" spans="1:38" ht="38.25">
      <c r="A1132" s="552"/>
      <c r="B1132" s="571"/>
      <c r="C1132" s="6367" t="s">
        <v>885</v>
      </c>
      <c r="D1132" s="6368" t="s">
        <v>886</v>
      </c>
      <c r="E1132" s="6369">
        <f>F1132</f>
        <v>2045250</v>
      </c>
      <c r="F1132" s="6306">
        <f t="shared" ref="F1132:F1133" si="132">SUM(G1132:AJ1132)</f>
        <v>2045250</v>
      </c>
      <c r="G1132" s="4505"/>
      <c r="H1132" s="4505"/>
      <c r="I1132" s="4505"/>
      <c r="J1132" s="4505"/>
      <c r="K1132" s="4505"/>
      <c r="L1132" s="4505"/>
      <c r="M1132" s="6322"/>
      <c r="N1132" s="4506"/>
      <c r="O1132" s="4506"/>
      <c r="P1132" s="6326">
        <v>2045250</v>
      </c>
      <c r="Q1132" s="6323"/>
      <c r="R1132" s="4506"/>
      <c r="S1132" s="4506"/>
      <c r="T1132" s="4506"/>
      <c r="U1132" s="4506"/>
      <c r="V1132" s="4506"/>
      <c r="W1132" s="4506"/>
      <c r="X1132" s="4506"/>
      <c r="Y1132" s="4506"/>
      <c r="Z1132" s="4506"/>
      <c r="AA1132" s="4506"/>
      <c r="AB1132" s="4506"/>
      <c r="AC1132" s="4506"/>
      <c r="AD1132" s="4506"/>
      <c r="AE1132" s="4506"/>
      <c r="AF1132" s="6323"/>
      <c r="AG1132" s="4507"/>
      <c r="AH1132" s="4507"/>
      <c r="AI1132" s="4507"/>
      <c r="AJ1132" s="4507"/>
      <c r="AK1132" s="4507"/>
      <c r="AL1132" s="4507"/>
    </row>
    <row r="1133" spans="1:38" ht="38.25">
      <c r="A1133" s="552"/>
      <c r="B1133" s="571"/>
      <c r="C1133" s="6367" t="s">
        <v>1194</v>
      </c>
      <c r="D1133" s="6368" t="s">
        <v>1195</v>
      </c>
      <c r="E1133" s="6369">
        <f>F1133</f>
        <v>130725</v>
      </c>
      <c r="F1133" s="6306">
        <f t="shared" si="132"/>
        <v>130725</v>
      </c>
      <c r="G1133" s="4505"/>
      <c r="H1133" s="4505"/>
      <c r="I1133" s="4505"/>
      <c r="J1133" s="4505"/>
      <c r="K1133" s="4505"/>
      <c r="L1133" s="4505"/>
      <c r="M1133" s="6322"/>
      <c r="N1133" s="4506"/>
      <c r="O1133" s="4506"/>
      <c r="P1133" s="6326">
        <v>130725</v>
      </c>
      <c r="Q1133" s="6323"/>
      <c r="R1133" s="4506"/>
      <c r="S1133" s="4506"/>
      <c r="T1133" s="4506"/>
      <c r="U1133" s="4506"/>
      <c r="V1133" s="4506"/>
      <c r="W1133" s="4506"/>
      <c r="X1133" s="4506"/>
      <c r="Y1133" s="4506"/>
      <c r="Z1133" s="4506"/>
      <c r="AA1133" s="4506"/>
      <c r="AB1133" s="4506"/>
      <c r="AC1133" s="4506"/>
      <c r="AD1133" s="4506"/>
      <c r="AE1133" s="4506"/>
      <c r="AF1133" s="6323"/>
      <c r="AG1133" s="4507"/>
      <c r="AH1133" s="4507"/>
      <c r="AI1133" s="4507"/>
      <c r="AJ1133" s="4507"/>
      <c r="AK1133" s="4507"/>
      <c r="AL1133" s="4507"/>
    </row>
    <row r="1134" spans="1:38" ht="49.5" customHeight="1">
      <c r="A1134" s="552"/>
      <c r="B1134" s="571"/>
      <c r="C1134" s="3883" t="s">
        <v>183</v>
      </c>
      <c r="D1134" s="3886" t="s">
        <v>811</v>
      </c>
      <c r="E1134" s="3885">
        <f>F1134</f>
        <v>5169</v>
      </c>
      <c r="F1134" s="523">
        <f t="shared" si="131"/>
        <v>5169</v>
      </c>
      <c r="G1134" s="3880"/>
      <c r="H1134" s="3880"/>
      <c r="I1134" s="3880"/>
      <c r="J1134" s="3880"/>
      <c r="K1134" s="3880"/>
      <c r="L1134" s="3880">
        <v>5169</v>
      </c>
      <c r="M1134" s="639"/>
      <c r="N1134" s="3881"/>
      <c r="O1134" s="3881"/>
      <c r="P1134" s="3881"/>
      <c r="Q1134" s="3866"/>
      <c r="R1134" s="3881"/>
      <c r="S1134" s="3881"/>
      <c r="T1134" s="3881"/>
      <c r="U1134" s="3881"/>
      <c r="V1134" s="3881"/>
      <c r="W1134" s="3881"/>
      <c r="X1134" s="3881"/>
      <c r="Y1134" s="3881"/>
      <c r="Z1134" s="3881"/>
      <c r="AA1134" s="3881"/>
      <c r="AB1134" s="3881"/>
      <c r="AC1134" s="3881"/>
      <c r="AD1134" s="3881"/>
      <c r="AE1134" s="3881"/>
      <c r="AF1134" s="3866"/>
      <c r="AG1134" s="3882"/>
      <c r="AH1134" s="3882"/>
      <c r="AI1134" s="3882"/>
      <c r="AJ1134" s="3882"/>
      <c r="AK1134" s="3882"/>
      <c r="AL1134" s="3882"/>
    </row>
    <row r="1135" spans="1:38" ht="12.75" customHeight="1">
      <c r="A1135" s="552"/>
      <c r="B1135" s="571"/>
      <c r="C1135" s="3883"/>
      <c r="D1135" s="3887"/>
      <c r="E1135" s="3885"/>
      <c r="F1135" s="523">
        <f t="shared" si="131"/>
        <v>0</v>
      </c>
      <c r="G1135" s="3880"/>
      <c r="H1135" s="3880"/>
      <c r="I1135" s="3880"/>
      <c r="J1135" s="3880"/>
      <c r="K1135" s="3880"/>
      <c r="L1135" s="3880"/>
      <c r="M1135" s="639"/>
      <c r="N1135" s="3881"/>
      <c r="O1135" s="3881"/>
      <c r="P1135" s="3881"/>
      <c r="Q1135" s="3866"/>
      <c r="R1135" s="3881"/>
      <c r="S1135" s="3881"/>
      <c r="T1135" s="3881"/>
      <c r="U1135" s="3881"/>
      <c r="V1135" s="3881"/>
      <c r="W1135" s="3881"/>
      <c r="X1135" s="3881"/>
      <c r="Y1135" s="3881"/>
      <c r="Z1135" s="3881"/>
      <c r="AA1135" s="3881"/>
      <c r="AB1135" s="3881"/>
      <c r="AC1135" s="3881"/>
      <c r="AD1135" s="3881"/>
      <c r="AE1135" s="3881"/>
      <c r="AF1135" s="3866"/>
      <c r="AG1135" s="3882"/>
      <c r="AH1135" s="3882"/>
      <c r="AI1135" s="3882"/>
      <c r="AJ1135" s="3882"/>
      <c r="AK1135" s="3882"/>
      <c r="AL1135" s="3882"/>
    </row>
    <row r="1136" spans="1:38" ht="17.25" customHeight="1">
      <c r="A1136" s="552"/>
      <c r="B1136" s="571"/>
      <c r="C1136" s="6787" t="s">
        <v>717</v>
      </c>
      <c r="D1136" s="6788"/>
      <c r="E1136" s="1697">
        <f>SUM(E1137:E1138)</f>
        <v>34453</v>
      </c>
      <c r="F1136" s="523">
        <f t="shared" si="131"/>
        <v>0</v>
      </c>
      <c r="G1136" s="3880"/>
      <c r="H1136" s="3880"/>
      <c r="I1136" s="3880"/>
      <c r="J1136" s="3880"/>
      <c r="K1136" s="3880"/>
      <c r="L1136" s="3880"/>
      <c r="M1136" s="639"/>
      <c r="N1136" s="3881"/>
      <c r="O1136" s="3881"/>
      <c r="P1136" s="3881"/>
      <c r="Q1136" s="3866"/>
      <c r="R1136" s="3881"/>
      <c r="S1136" s="3881"/>
      <c r="T1136" s="3881"/>
      <c r="U1136" s="3881"/>
      <c r="V1136" s="3881"/>
      <c r="W1136" s="3881"/>
      <c r="X1136" s="3881"/>
      <c r="Y1136" s="3881"/>
      <c r="Z1136" s="3881"/>
      <c r="AA1136" s="3881"/>
      <c r="AB1136" s="3881"/>
      <c r="AC1136" s="3881"/>
      <c r="AD1136" s="3881"/>
      <c r="AE1136" s="3881"/>
      <c r="AF1136" s="3866"/>
      <c r="AG1136" s="3882"/>
      <c r="AH1136" s="3882"/>
      <c r="AI1136" s="3882"/>
      <c r="AJ1136" s="3882"/>
      <c r="AK1136" s="3882"/>
      <c r="AL1136" s="3882"/>
    </row>
    <row r="1137" spans="1:38" ht="67.5" customHeight="1">
      <c r="A1137" s="552"/>
      <c r="B1137" s="571"/>
      <c r="C1137" s="3888" t="s">
        <v>809</v>
      </c>
      <c r="D1137" s="3889" t="s">
        <v>716</v>
      </c>
      <c r="E1137" s="3890">
        <f>F1137</f>
        <v>29284</v>
      </c>
      <c r="F1137" s="523">
        <f>SUM(G1137:AJ1137)</f>
        <v>29284</v>
      </c>
      <c r="G1137" s="3880"/>
      <c r="H1137" s="3880"/>
      <c r="I1137" s="3880"/>
      <c r="J1137" s="3880"/>
      <c r="K1137" s="3880"/>
      <c r="L1137" s="3880">
        <v>29284</v>
      </c>
      <c r="M1137" s="639"/>
      <c r="N1137" s="3881"/>
      <c r="O1137" s="3881"/>
      <c r="P1137" s="3881"/>
      <c r="Q1137" s="3866"/>
      <c r="R1137" s="3881"/>
      <c r="S1137" s="3881"/>
      <c r="T1137" s="3881"/>
      <c r="U1137" s="3881"/>
      <c r="V1137" s="3881"/>
      <c r="W1137" s="3881"/>
      <c r="X1137" s="3881"/>
      <c r="Y1137" s="3881"/>
      <c r="Z1137" s="3881"/>
      <c r="AA1137" s="3881"/>
      <c r="AB1137" s="3881"/>
      <c r="AC1137" s="3881"/>
      <c r="AD1137" s="3881"/>
      <c r="AE1137" s="3881"/>
      <c r="AF1137" s="3866"/>
      <c r="AG1137" s="3882"/>
      <c r="AH1137" s="3882"/>
      <c r="AI1137" s="3882"/>
      <c r="AJ1137" s="3882"/>
      <c r="AK1137" s="3882"/>
      <c r="AL1137" s="3882"/>
    </row>
    <row r="1138" spans="1:38" ht="61.5" customHeight="1" thickBot="1">
      <c r="A1138" s="552"/>
      <c r="B1138" s="571"/>
      <c r="C1138" s="3891" t="s">
        <v>183</v>
      </c>
      <c r="D1138" s="3892" t="s">
        <v>811</v>
      </c>
      <c r="E1138" s="3890">
        <f>F1138</f>
        <v>5169</v>
      </c>
      <c r="F1138" s="523">
        <f t="shared" si="131"/>
        <v>5169</v>
      </c>
      <c r="G1138" s="3880"/>
      <c r="H1138" s="3880"/>
      <c r="I1138" s="3880"/>
      <c r="J1138" s="3880"/>
      <c r="K1138" s="3880"/>
      <c r="L1138" s="3880">
        <v>5169</v>
      </c>
      <c r="M1138" s="639"/>
      <c r="N1138" s="3881"/>
      <c r="O1138" s="3881"/>
      <c r="P1138" s="3881"/>
      <c r="Q1138" s="3866"/>
      <c r="R1138" s="3881"/>
      <c r="S1138" s="3881"/>
      <c r="T1138" s="3881"/>
      <c r="U1138" s="3881"/>
      <c r="V1138" s="3881"/>
      <c r="W1138" s="3881"/>
      <c r="X1138" s="3881"/>
      <c r="Y1138" s="3881"/>
      <c r="Z1138" s="3881"/>
      <c r="AA1138" s="3881"/>
      <c r="AB1138" s="3881"/>
      <c r="AC1138" s="3881"/>
      <c r="AD1138" s="3881"/>
      <c r="AE1138" s="3881"/>
      <c r="AF1138" s="3866"/>
      <c r="AG1138" s="3882"/>
      <c r="AH1138" s="3882"/>
      <c r="AI1138" s="3882"/>
      <c r="AJ1138" s="3882"/>
      <c r="AK1138" s="3882"/>
      <c r="AL1138" s="3882"/>
    </row>
    <row r="1139" spans="1:38" ht="17.100000000000001" customHeight="1" thickBot="1">
      <c r="A1139" s="546" t="s">
        <v>374</v>
      </c>
      <c r="B1139" s="916"/>
      <c r="C1139" s="917"/>
      <c r="D1139" s="918" t="s">
        <v>895</v>
      </c>
      <c r="E1139" s="919">
        <f>SUM(E1140,E1144,E1184,E1218)</f>
        <v>55815587</v>
      </c>
      <c r="F1139" s="523">
        <f t="shared" si="131"/>
        <v>0</v>
      </c>
      <c r="G1139" s="3880"/>
      <c r="H1139" s="3880"/>
      <c r="I1139" s="3880"/>
      <c r="J1139" s="3880"/>
      <c r="K1139" s="3880"/>
      <c r="L1139" s="3880"/>
      <c r="M1139" s="639"/>
      <c r="N1139" s="3881"/>
      <c r="O1139" s="3881"/>
      <c r="P1139" s="3881"/>
      <c r="Q1139" s="3866"/>
      <c r="R1139" s="3881"/>
      <c r="S1139" s="3881"/>
      <c r="T1139" s="3881"/>
      <c r="U1139" s="3881"/>
      <c r="V1139" s="3881"/>
      <c r="W1139" s="3881"/>
      <c r="X1139" s="3881"/>
      <c r="Y1139" s="3881"/>
      <c r="Z1139" s="3881"/>
      <c r="AA1139" s="3881"/>
      <c r="AB1139" s="3881"/>
      <c r="AC1139" s="3881"/>
      <c r="AD1139" s="3881"/>
      <c r="AE1139" s="3881"/>
      <c r="AF1139" s="3866"/>
      <c r="AG1139" s="3882"/>
      <c r="AH1139" s="3882"/>
      <c r="AI1139" s="3882"/>
      <c r="AJ1139" s="3882"/>
      <c r="AK1139" s="3882"/>
      <c r="AL1139" s="3882"/>
    </row>
    <row r="1140" spans="1:38" ht="17.100000000000001" customHeight="1" thickBot="1">
      <c r="A1140" s="2815"/>
      <c r="B1140" s="2456" t="s">
        <v>375</v>
      </c>
      <c r="C1140" s="2457"/>
      <c r="D1140" s="2458" t="s">
        <v>200</v>
      </c>
      <c r="E1140" s="806">
        <f>SUM(E1141)</f>
        <v>350000</v>
      </c>
      <c r="F1140" s="523">
        <f t="shared" si="131"/>
        <v>0</v>
      </c>
      <c r="G1140" s="3880"/>
      <c r="H1140" s="3880"/>
      <c r="I1140" s="3880"/>
      <c r="J1140" s="3880"/>
      <c r="K1140" s="3880"/>
      <c r="L1140" s="3880"/>
      <c r="M1140" s="639"/>
      <c r="N1140" s="3881"/>
      <c r="O1140" s="3881"/>
      <c r="P1140" s="3881"/>
      <c r="Q1140" s="3866"/>
      <c r="R1140" s="3881"/>
      <c r="S1140" s="3881"/>
      <c r="T1140" s="3881"/>
      <c r="U1140" s="3881"/>
      <c r="V1140" s="3881"/>
      <c r="W1140" s="3881"/>
      <c r="X1140" s="3881"/>
      <c r="Y1140" s="3881"/>
      <c r="Z1140" s="3881"/>
      <c r="AA1140" s="3881"/>
      <c r="AB1140" s="3881"/>
      <c r="AC1140" s="3881"/>
      <c r="AD1140" s="3881"/>
      <c r="AE1140" s="3881"/>
      <c r="AF1140" s="3866"/>
      <c r="AG1140" s="3882"/>
      <c r="AH1140" s="3882"/>
      <c r="AI1140" s="3882"/>
      <c r="AJ1140" s="3882"/>
      <c r="AK1140" s="3882"/>
      <c r="AL1140" s="3882"/>
    </row>
    <row r="1141" spans="1:38" ht="17.100000000000001" customHeight="1">
      <c r="A1141" s="2815"/>
      <c r="B1141" s="6789"/>
      <c r="C1141" s="6619" t="s">
        <v>582</v>
      </c>
      <c r="D1141" s="6619"/>
      <c r="E1141" s="677">
        <f t="shared" ref="E1141" si="133">SUM(E1142)</f>
        <v>350000</v>
      </c>
      <c r="F1141" s="523">
        <f t="shared" si="131"/>
        <v>0</v>
      </c>
      <c r="G1141" s="3880"/>
      <c r="H1141" s="3880"/>
      <c r="I1141" s="3880"/>
      <c r="J1141" s="3880"/>
      <c r="K1141" s="3880"/>
      <c r="L1141" s="3880"/>
      <c r="M1141" s="639"/>
      <c r="N1141" s="3881"/>
      <c r="O1141" s="3881"/>
      <c r="P1141" s="3881"/>
      <c r="Q1141" s="3866"/>
      <c r="R1141" s="3881"/>
      <c r="S1141" s="3881"/>
      <c r="T1141" s="3881"/>
      <c r="U1141" s="3881"/>
      <c r="V1141" s="3881"/>
      <c r="W1141" s="3881"/>
      <c r="X1141" s="3881"/>
      <c r="Y1141" s="3881"/>
      <c r="Z1141" s="3881"/>
      <c r="AA1141" s="3881"/>
      <c r="AB1141" s="3881"/>
      <c r="AC1141" s="3881"/>
      <c r="AD1141" s="3881"/>
      <c r="AE1141" s="3881"/>
      <c r="AF1141" s="3866"/>
      <c r="AG1141" s="3882"/>
      <c r="AH1141" s="3882"/>
      <c r="AI1141" s="3882"/>
      <c r="AJ1141" s="3882"/>
      <c r="AK1141" s="3882"/>
      <c r="AL1141" s="3882"/>
    </row>
    <row r="1142" spans="1:38" ht="17.100000000000001" customHeight="1">
      <c r="A1142" s="2815"/>
      <c r="B1142" s="6789"/>
      <c r="C1142" s="6790" t="s">
        <v>676</v>
      </c>
      <c r="D1142" s="6790"/>
      <c r="E1142" s="3893">
        <f>SUM(E1143)</f>
        <v>350000</v>
      </c>
      <c r="F1142" s="523">
        <f t="shared" si="131"/>
        <v>0</v>
      </c>
      <c r="G1142" s="3894"/>
      <c r="H1142" s="3894"/>
      <c r="I1142" s="3894"/>
      <c r="J1142" s="3894"/>
      <c r="K1142" s="3894"/>
      <c r="L1142" s="3894"/>
      <c r="M1142" s="639"/>
      <c r="N1142" s="3895"/>
      <c r="O1142" s="3895"/>
      <c r="P1142" s="3895"/>
      <c r="Q1142" s="3866"/>
      <c r="R1142" s="3895"/>
      <c r="S1142" s="3895"/>
      <c r="T1142" s="3895"/>
      <c r="U1142" s="3895"/>
      <c r="V1142" s="3895"/>
      <c r="W1142" s="3895"/>
      <c r="X1142" s="3895"/>
      <c r="Y1142" s="3895"/>
      <c r="Z1142" s="3895"/>
      <c r="AA1142" s="3895"/>
      <c r="AB1142" s="3895"/>
      <c r="AC1142" s="3895"/>
      <c r="AD1142" s="3895"/>
      <c r="AE1142" s="3895"/>
      <c r="AF1142" s="3866"/>
      <c r="AG1142" s="3896"/>
      <c r="AH1142" s="3896"/>
      <c r="AI1142" s="3896"/>
      <c r="AJ1142" s="3896"/>
      <c r="AK1142" s="3896"/>
      <c r="AL1142" s="3896"/>
    </row>
    <row r="1143" spans="1:38" ht="54.75" customHeight="1" thickBot="1">
      <c r="A1143" s="2815"/>
      <c r="B1143" s="6789"/>
      <c r="C1143" s="3897" t="s">
        <v>61</v>
      </c>
      <c r="D1143" s="3898" t="s">
        <v>688</v>
      </c>
      <c r="E1143" s="3893">
        <f>F1143</f>
        <v>350000</v>
      </c>
      <c r="F1143" s="523">
        <f t="shared" si="131"/>
        <v>350000</v>
      </c>
      <c r="G1143" s="3894"/>
      <c r="H1143" s="3894"/>
      <c r="I1143" s="3894"/>
      <c r="J1143" s="3894"/>
      <c r="K1143" s="3894"/>
      <c r="L1143" s="3894"/>
      <c r="M1143" s="639"/>
      <c r="N1143" s="3895"/>
      <c r="O1143" s="3895"/>
      <c r="P1143" s="3895"/>
      <c r="Q1143" s="3866">
        <v>350000</v>
      </c>
      <c r="R1143" s="3895"/>
      <c r="S1143" s="3895"/>
      <c r="T1143" s="3895"/>
      <c r="U1143" s="3895"/>
      <c r="V1143" s="3895"/>
      <c r="W1143" s="3895"/>
      <c r="X1143" s="3895"/>
      <c r="Y1143" s="3895"/>
      <c r="Z1143" s="3895"/>
      <c r="AA1143" s="3895"/>
      <c r="AB1143" s="3895"/>
      <c r="AC1143" s="3895"/>
      <c r="AD1143" s="3895"/>
      <c r="AE1143" s="3895"/>
      <c r="AF1143" s="3866"/>
      <c r="AG1143" s="3896"/>
      <c r="AH1143" s="3896"/>
      <c r="AI1143" s="3896"/>
      <c r="AJ1143" s="3896"/>
      <c r="AK1143" s="3896"/>
      <c r="AL1143" s="3896"/>
    </row>
    <row r="1144" spans="1:38" ht="17.100000000000001" customHeight="1" thickBot="1">
      <c r="A1144" s="552"/>
      <c r="B1144" s="803" t="s">
        <v>376</v>
      </c>
      <c r="C1144" s="804"/>
      <c r="D1144" s="805" t="s">
        <v>129</v>
      </c>
      <c r="E1144" s="806">
        <f>SUM(E1145,E1180)</f>
        <v>10088871</v>
      </c>
      <c r="F1144" s="523">
        <f t="shared" si="131"/>
        <v>0</v>
      </c>
      <c r="G1144" s="3880"/>
      <c r="H1144" s="3880"/>
      <c r="I1144" s="3880"/>
      <c r="J1144" s="3880"/>
      <c r="K1144" s="3880"/>
      <c r="L1144" s="3880"/>
      <c r="M1144" s="639"/>
      <c r="N1144" s="3881"/>
      <c r="O1144" s="3881"/>
      <c r="P1144" s="3881"/>
      <c r="Q1144" s="3866"/>
      <c r="R1144" s="3881"/>
      <c r="S1144" s="3881"/>
      <c r="T1144" s="3881"/>
      <c r="U1144" s="3881"/>
      <c r="V1144" s="3881"/>
      <c r="W1144" s="3881"/>
      <c r="X1144" s="3881"/>
      <c r="Y1144" s="3881"/>
      <c r="Z1144" s="3881"/>
      <c r="AA1144" s="3881"/>
      <c r="AB1144" s="3881"/>
      <c r="AC1144" s="3881"/>
      <c r="AD1144" s="3881"/>
      <c r="AE1144" s="3881"/>
      <c r="AF1144" s="3866"/>
      <c r="AG1144" s="3882"/>
      <c r="AH1144" s="3882"/>
      <c r="AI1144" s="3882"/>
      <c r="AJ1144" s="3882"/>
      <c r="AK1144" s="3882"/>
      <c r="AL1144" s="3882"/>
    </row>
    <row r="1145" spans="1:38" ht="17.100000000000001" customHeight="1">
      <c r="A1145" s="552"/>
      <c r="B1145" s="571"/>
      <c r="C1145" s="6619" t="s">
        <v>582</v>
      </c>
      <c r="D1145" s="6619"/>
      <c r="E1145" s="677">
        <f>SUM(E1146,E1174,E1177)</f>
        <v>9163491</v>
      </c>
      <c r="F1145" s="523">
        <f t="shared" si="131"/>
        <v>0</v>
      </c>
      <c r="G1145" s="3880"/>
      <c r="H1145" s="3880"/>
      <c r="I1145" s="3880"/>
      <c r="J1145" s="3880"/>
      <c r="K1145" s="3880"/>
      <c r="L1145" s="3880"/>
      <c r="M1145" s="639"/>
      <c r="N1145" s="3881"/>
      <c r="O1145" s="3881"/>
      <c r="P1145" s="3881"/>
      <c r="Q1145" s="3866"/>
      <c r="R1145" s="3881"/>
      <c r="S1145" s="3881"/>
      <c r="T1145" s="3881"/>
      <c r="U1145" s="3881"/>
      <c r="V1145" s="3881"/>
      <c r="W1145" s="3881"/>
      <c r="X1145" s="3881"/>
      <c r="Y1145" s="3881"/>
      <c r="Z1145" s="3881"/>
      <c r="AA1145" s="3881"/>
      <c r="AB1145" s="3881"/>
      <c r="AC1145" s="3881"/>
      <c r="AD1145" s="3881"/>
      <c r="AE1145" s="3881"/>
      <c r="AF1145" s="3866"/>
      <c r="AG1145" s="3882"/>
      <c r="AH1145" s="3882"/>
      <c r="AI1145" s="3882"/>
      <c r="AJ1145" s="3882"/>
      <c r="AK1145" s="3882"/>
      <c r="AL1145" s="3882"/>
    </row>
    <row r="1146" spans="1:38" ht="17.100000000000001" customHeight="1">
      <c r="A1146" s="552"/>
      <c r="B1146" s="571"/>
      <c r="C1146" s="6790" t="s">
        <v>583</v>
      </c>
      <c r="D1146" s="6790"/>
      <c r="E1146" s="3893">
        <f>SUM(E1147,E1155)</f>
        <v>8007799</v>
      </c>
      <c r="F1146" s="523">
        <f t="shared" si="131"/>
        <v>0</v>
      </c>
      <c r="G1146" s="3894"/>
      <c r="H1146" s="3894"/>
      <c r="I1146" s="3894"/>
      <c r="J1146" s="3894"/>
      <c r="K1146" s="3894"/>
      <c r="L1146" s="3894"/>
      <c r="M1146" s="639"/>
      <c r="N1146" s="3895"/>
      <c r="O1146" s="3895"/>
      <c r="P1146" s="3895"/>
      <c r="Q1146" s="3866"/>
      <c r="R1146" s="3895"/>
      <c r="S1146" s="3895"/>
      <c r="T1146" s="3895"/>
      <c r="U1146" s="3895"/>
      <c r="V1146" s="3895"/>
      <c r="W1146" s="3895"/>
      <c r="X1146" s="3895"/>
      <c r="Y1146" s="3895"/>
      <c r="Z1146" s="3895"/>
      <c r="AA1146" s="3895"/>
      <c r="AB1146" s="3895"/>
      <c r="AC1146" s="3895"/>
      <c r="AD1146" s="3895"/>
      <c r="AE1146" s="3895"/>
      <c r="AF1146" s="3866"/>
      <c r="AG1146" s="3896"/>
      <c r="AH1146" s="3896"/>
      <c r="AI1146" s="3896"/>
      <c r="AJ1146" s="3896"/>
      <c r="AK1146" s="3896"/>
      <c r="AL1146" s="3896"/>
    </row>
    <row r="1147" spans="1:38" ht="17.100000000000001" customHeight="1">
      <c r="A1147" s="552"/>
      <c r="B1147" s="571"/>
      <c r="C1147" s="6803" t="s">
        <v>584</v>
      </c>
      <c r="D1147" s="6803"/>
      <c r="E1147" s="3899">
        <f>SUM(E1148:E1153)</f>
        <v>6601282</v>
      </c>
      <c r="F1147" s="523">
        <f t="shared" si="131"/>
        <v>0</v>
      </c>
      <c r="G1147" s="3900"/>
      <c r="H1147" s="3900"/>
      <c r="I1147" s="3900"/>
      <c r="J1147" s="3900"/>
      <c r="K1147" s="3900"/>
      <c r="L1147" s="3900"/>
      <c r="M1147" s="639"/>
      <c r="N1147" s="3901"/>
      <c r="O1147" s="3901"/>
      <c r="P1147" s="3901"/>
      <c r="Q1147" s="3866"/>
      <c r="R1147" s="3901"/>
      <c r="S1147" s="3901"/>
      <c r="T1147" s="3901"/>
      <c r="U1147" s="3901"/>
      <c r="V1147" s="3901"/>
      <c r="W1147" s="3901"/>
      <c r="X1147" s="3901"/>
      <c r="Y1147" s="3901"/>
      <c r="Z1147" s="3901"/>
      <c r="AA1147" s="3901"/>
      <c r="AB1147" s="3901"/>
      <c r="AC1147" s="3901"/>
      <c r="AD1147" s="3901"/>
      <c r="AE1147" s="3901"/>
      <c r="AF1147" s="3866"/>
      <c r="AG1147" s="3902"/>
      <c r="AH1147" s="3902"/>
      <c r="AI1147" s="3902"/>
      <c r="AJ1147" s="3902"/>
      <c r="AK1147" s="3902"/>
      <c r="AL1147" s="3902"/>
    </row>
    <row r="1148" spans="1:38" ht="17.100000000000001" customHeight="1">
      <c r="A1148" s="552"/>
      <c r="B1148" s="571"/>
      <c r="C1148" s="3903" t="s">
        <v>585</v>
      </c>
      <c r="D1148" s="3904" t="s">
        <v>586</v>
      </c>
      <c r="E1148" s="3905">
        <f>F1148</f>
        <v>4986456</v>
      </c>
      <c r="F1148" s="523">
        <f t="shared" si="131"/>
        <v>4986456</v>
      </c>
      <c r="G1148" s="3906"/>
      <c r="H1148" s="3906"/>
      <c r="I1148" s="3906"/>
      <c r="J1148" s="3906"/>
      <c r="K1148" s="3906"/>
      <c r="L1148" s="3906"/>
      <c r="M1148" s="639"/>
      <c r="N1148" s="3907"/>
      <c r="O1148" s="3907"/>
      <c r="P1148" s="3907"/>
      <c r="Q1148" s="3866">
        <v>4986456</v>
      </c>
      <c r="R1148" s="3907"/>
      <c r="S1148" s="3907"/>
      <c r="T1148" s="3907"/>
      <c r="U1148" s="3907"/>
      <c r="V1148" s="3907"/>
      <c r="W1148" s="3907"/>
      <c r="X1148" s="3907"/>
      <c r="Y1148" s="3907"/>
      <c r="Z1148" s="3907"/>
      <c r="AA1148" s="3907"/>
      <c r="AB1148" s="3907"/>
      <c r="AC1148" s="3907"/>
      <c r="AD1148" s="3907"/>
      <c r="AE1148" s="3907"/>
      <c r="AF1148" s="3866"/>
      <c r="AG1148" s="3908"/>
      <c r="AH1148" s="3908"/>
      <c r="AI1148" s="3908"/>
      <c r="AJ1148" s="3908"/>
      <c r="AK1148" s="3908"/>
      <c r="AL1148" s="3908"/>
    </row>
    <row r="1149" spans="1:38" ht="17.100000000000001" customHeight="1">
      <c r="A1149" s="552"/>
      <c r="B1149" s="571"/>
      <c r="C1149" s="3909" t="s">
        <v>587</v>
      </c>
      <c r="D1149" s="3910" t="s">
        <v>588</v>
      </c>
      <c r="E1149" s="3911">
        <f t="shared" ref="E1149:E1153" si="134">F1149</f>
        <v>310266</v>
      </c>
      <c r="F1149" s="523">
        <f t="shared" si="131"/>
        <v>310266</v>
      </c>
      <c r="G1149" s="3912"/>
      <c r="H1149" s="3912"/>
      <c r="I1149" s="3912"/>
      <c r="J1149" s="3912"/>
      <c r="K1149" s="3912"/>
      <c r="L1149" s="3912"/>
      <c r="M1149" s="639"/>
      <c r="N1149" s="3913"/>
      <c r="O1149" s="3913"/>
      <c r="P1149" s="3913"/>
      <c r="Q1149" s="3866">
        <v>310266</v>
      </c>
      <c r="R1149" s="3913"/>
      <c r="S1149" s="3913"/>
      <c r="T1149" s="3913"/>
      <c r="U1149" s="3913"/>
      <c r="V1149" s="3913"/>
      <c r="W1149" s="3913"/>
      <c r="X1149" s="3913"/>
      <c r="Y1149" s="3913"/>
      <c r="Z1149" s="3913"/>
      <c r="AA1149" s="3913"/>
      <c r="AB1149" s="3913"/>
      <c r="AC1149" s="3913"/>
      <c r="AD1149" s="3913"/>
      <c r="AE1149" s="3913"/>
      <c r="AF1149" s="3866"/>
      <c r="AG1149" s="3914"/>
      <c r="AH1149" s="3914"/>
      <c r="AI1149" s="3914"/>
      <c r="AJ1149" s="3914"/>
      <c r="AK1149" s="3914"/>
      <c r="AL1149" s="3914"/>
    </row>
    <row r="1150" spans="1:38" ht="17.100000000000001" customHeight="1">
      <c r="A1150" s="552"/>
      <c r="B1150" s="571"/>
      <c r="C1150" s="3915" t="s">
        <v>589</v>
      </c>
      <c r="D1150" s="3916" t="s">
        <v>590</v>
      </c>
      <c r="E1150" s="3917">
        <f t="shared" si="134"/>
        <v>1044066</v>
      </c>
      <c r="F1150" s="523">
        <f t="shared" si="131"/>
        <v>1044066</v>
      </c>
      <c r="G1150" s="3918"/>
      <c r="H1150" s="3918"/>
      <c r="I1150" s="3918"/>
      <c r="J1150" s="3918"/>
      <c r="K1150" s="3918"/>
      <c r="L1150" s="3918"/>
      <c r="M1150" s="639"/>
      <c r="N1150" s="3919"/>
      <c r="O1150" s="3919"/>
      <c r="P1150" s="3919"/>
      <c r="Q1150" s="3866">
        <v>1044066</v>
      </c>
      <c r="R1150" s="3919"/>
      <c r="S1150" s="3919"/>
      <c r="T1150" s="3919"/>
      <c r="U1150" s="3919"/>
      <c r="V1150" s="3919"/>
      <c r="W1150" s="3919"/>
      <c r="X1150" s="3919"/>
      <c r="Y1150" s="3919"/>
      <c r="Z1150" s="3919"/>
      <c r="AA1150" s="3919"/>
      <c r="AB1150" s="3919"/>
      <c r="AC1150" s="3919"/>
      <c r="AD1150" s="3919"/>
      <c r="AE1150" s="3919"/>
      <c r="AF1150" s="3866"/>
      <c r="AG1150" s="3920"/>
      <c r="AH1150" s="3920"/>
      <c r="AI1150" s="3920"/>
      <c r="AJ1150" s="3920"/>
      <c r="AK1150" s="3920"/>
      <c r="AL1150" s="3920"/>
    </row>
    <row r="1151" spans="1:38" ht="16.5" customHeight="1">
      <c r="A1151" s="552"/>
      <c r="B1151" s="571"/>
      <c r="C1151" s="3921" t="s">
        <v>591</v>
      </c>
      <c r="D1151" s="3922" t="s">
        <v>592</v>
      </c>
      <c r="E1151" s="3923">
        <f t="shared" si="134"/>
        <v>148117</v>
      </c>
      <c r="F1151" s="523">
        <f t="shared" si="131"/>
        <v>148117</v>
      </c>
      <c r="G1151" s="3924"/>
      <c r="H1151" s="3924"/>
      <c r="I1151" s="3924"/>
      <c r="J1151" s="3924"/>
      <c r="K1151" s="3924"/>
      <c r="L1151" s="3924"/>
      <c r="M1151" s="639"/>
      <c r="N1151" s="3925"/>
      <c r="O1151" s="3925"/>
      <c r="P1151" s="3925"/>
      <c r="Q1151" s="3866">
        <v>148117</v>
      </c>
      <c r="R1151" s="3925"/>
      <c r="S1151" s="3925"/>
      <c r="T1151" s="3925"/>
      <c r="U1151" s="3925"/>
      <c r="V1151" s="3925"/>
      <c r="W1151" s="3925"/>
      <c r="X1151" s="3925"/>
      <c r="Y1151" s="3925"/>
      <c r="Z1151" s="3925"/>
      <c r="AA1151" s="3925"/>
      <c r="AB1151" s="3925"/>
      <c r="AC1151" s="3925"/>
      <c r="AD1151" s="3925"/>
      <c r="AE1151" s="3925"/>
      <c r="AF1151" s="3866"/>
      <c r="AG1151" s="3926"/>
      <c r="AH1151" s="3926"/>
      <c r="AI1151" s="3926"/>
      <c r="AJ1151" s="3926"/>
      <c r="AK1151" s="3926"/>
      <c r="AL1151" s="3926"/>
    </row>
    <row r="1152" spans="1:38" ht="17.100000000000001" customHeight="1">
      <c r="A1152" s="552"/>
      <c r="B1152" s="571"/>
      <c r="C1152" s="1505" t="s">
        <v>593</v>
      </c>
      <c r="D1152" s="2860" t="s">
        <v>594</v>
      </c>
      <c r="E1152" s="685">
        <f t="shared" si="134"/>
        <v>23840</v>
      </c>
      <c r="F1152" s="523">
        <f t="shared" si="131"/>
        <v>23840</v>
      </c>
      <c r="G1152" s="3924"/>
      <c r="H1152" s="3924"/>
      <c r="I1152" s="3924"/>
      <c r="J1152" s="3924"/>
      <c r="K1152" s="3924"/>
      <c r="L1152" s="3924"/>
      <c r="M1152" s="639"/>
      <c r="N1152" s="3925"/>
      <c r="O1152" s="3925"/>
      <c r="P1152" s="3925"/>
      <c r="Q1152" s="3866">
        <v>23840</v>
      </c>
      <c r="R1152" s="3925"/>
      <c r="S1152" s="3925"/>
      <c r="T1152" s="3925"/>
      <c r="U1152" s="3925"/>
      <c r="V1152" s="3925"/>
      <c r="W1152" s="3925"/>
      <c r="X1152" s="3925"/>
      <c r="Y1152" s="3925"/>
      <c r="Z1152" s="3925"/>
      <c r="AA1152" s="3925"/>
      <c r="AB1152" s="3925"/>
      <c r="AC1152" s="3925"/>
      <c r="AD1152" s="3925"/>
      <c r="AE1152" s="3925"/>
      <c r="AF1152" s="3866"/>
      <c r="AG1152" s="3926"/>
      <c r="AH1152" s="3926"/>
      <c r="AI1152" s="3926"/>
      <c r="AJ1152" s="3926"/>
      <c r="AK1152" s="3926"/>
      <c r="AL1152" s="3926"/>
    </row>
    <row r="1153" spans="1:38" ht="17.100000000000001" customHeight="1">
      <c r="A1153" s="552"/>
      <c r="B1153" s="571"/>
      <c r="C1153" s="3287" t="s">
        <v>595</v>
      </c>
      <c r="D1153" s="3927" t="s">
        <v>596</v>
      </c>
      <c r="E1153" s="3928">
        <f t="shared" si="134"/>
        <v>88537</v>
      </c>
      <c r="F1153" s="523">
        <f t="shared" si="131"/>
        <v>88537</v>
      </c>
      <c r="G1153" s="3929"/>
      <c r="H1153" s="3929"/>
      <c r="I1153" s="3929"/>
      <c r="J1153" s="3929"/>
      <c r="K1153" s="3929"/>
      <c r="L1153" s="3929"/>
      <c r="M1153" s="639"/>
      <c r="N1153" s="3930"/>
      <c r="O1153" s="3930"/>
      <c r="P1153" s="3930"/>
      <c r="Q1153" s="3866">
        <v>88537</v>
      </c>
      <c r="R1153" s="3930"/>
      <c r="S1153" s="3930"/>
      <c r="T1153" s="3930"/>
      <c r="U1153" s="3930"/>
      <c r="V1153" s="3930"/>
      <c r="W1153" s="3930"/>
      <c r="X1153" s="3930"/>
      <c r="Y1153" s="3930"/>
      <c r="Z1153" s="3930"/>
      <c r="AA1153" s="3930"/>
      <c r="AB1153" s="3930"/>
      <c r="AC1153" s="3930"/>
      <c r="AD1153" s="3930"/>
      <c r="AE1153" s="3930"/>
      <c r="AF1153" s="3866"/>
      <c r="AG1153" s="3931"/>
      <c r="AH1153" s="3931"/>
      <c r="AI1153" s="3931"/>
      <c r="AJ1153" s="3931"/>
      <c r="AK1153" s="3931"/>
      <c r="AL1153" s="3931"/>
    </row>
    <row r="1154" spans="1:38" ht="14.25" customHeight="1" thickBot="1">
      <c r="A1154" s="897"/>
      <c r="B1154" s="668"/>
      <c r="C1154" s="2007"/>
      <c r="D1154" s="2007"/>
      <c r="E1154" s="3932"/>
      <c r="F1154" s="523">
        <f t="shared" si="131"/>
        <v>0</v>
      </c>
      <c r="G1154" s="3929"/>
      <c r="H1154" s="3929"/>
      <c r="I1154" s="3929"/>
      <c r="J1154" s="3929"/>
      <c r="K1154" s="3929"/>
      <c r="L1154" s="3929"/>
      <c r="M1154" s="639"/>
      <c r="N1154" s="3930"/>
      <c r="O1154" s="3930"/>
      <c r="P1154" s="3930"/>
      <c r="Q1154" s="3866"/>
      <c r="R1154" s="3930"/>
      <c r="S1154" s="3930"/>
      <c r="T1154" s="3930"/>
      <c r="U1154" s="3930"/>
      <c r="V1154" s="3930"/>
      <c r="W1154" s="3930"/>
      <c r="X1154" s="3930"/>
      <c r="Y1154" s="3930"/>
      <c r="Z1154" s="3930"/>
      <c r="AA1154" s="3930"/>
      <c r="AB1154" s="3930"/>
      <c r="AC1154" s="3930"/>
      <c r="AD1154" s="3930"/>
      <c r="AE1154" s="3930"/>
      <c r="AF1154" s="3866"/>
      <c r="AG1154" s="3931"/>
      <c r="AH1154" s="3931"/>
      <c r="AI1154" s="3931"/>
      <c r="AJ1154" s="3931"/>
      <c r="AK1154" s="3931"/>
      <c r="AL1154" s="3931"/>
    </row>
    <row r="1155" spans="1:38" ht="17.100000000000001" customHeight="1">
      <c r="A1155" s="552"/>
      <c r="B1155" s="571"/>
      <c r="C1155" s="6618" t="s">
        <v>597</v>
      </c>
      <c r="D1155" s="6618"/>
      <c r="E1155" s="867">
        <f>SUM(E1156:E1172)</f>
        <v>1406517</v>
      </c>
      <c r="F1155" s="523">
        <f t="shared" si="131"/>
        <v>0</v>
      </c>
      <c r="G1155" s="3929"/>
      <c r="H1155" s="3929"/>
      <c r="I1155" s="3929"/>
      <c r="J1155" s="3929"/>
      <c r="K1155" s="3929"/>
      <c r="L1155" s="3929"/>
      <c r="M1155" s="639"/>
      <c r="N1155" s="3930"/>
      <c r="O1155" s="3930"/>
      <c r="P1155" s="3930"/>
      <c r="Q1155" s="3866"/>
      <c r="R1155" s="3930"/>
      <c r="S1155" s="3930"/>
      <c r="T1155" s="3930"/>
      <c r="U1155" s="3930"/>
      <c r="V1155" s="3930"/>
      <c r="W1155" s="3930"/>
      <c r="X1155" s="3930"/>
      <c r="Y1155" s="3930"/>
      <c r="Z1155" s="3930"/>
      <c r="AA1155" s="3930"/>
      <c r="AB1155" s="3930"/>
      <c r="AC1155" s="3930"/>
      <c r="AD1155" s="3930"/>
      <c r="AE1155" s="3930"/>
      <c r="AF1155" s="3866"/>
      <c r="AG1155" s="3931"/>
      <c r="AH1155" s="3931"/>
      <c r="AI1155" s="3931"/>
      <c r="AJ1155" s="3931"/>
      <c r="AK1155" s="3931"/>
      <c r="AL1155" s="3931"/>
    </row>
    <row r="1156" spans="1:38" ht="17.100000000000001" customHeight="1">
      <c r="A1156" s="552"/>
      <c r="B1156" s="571"/>
      <c r="C1156" s="3933" t="s">
        <v>598</v>
      </c>
      <c r="D1156" s="3934" t="s">
        <v>599</v>
      </c>
      <c r="E1156" s="3935">
        <f>F1156</f>
        <v>17602</v>
      </c>
      <c r="F1156" s="523">
        <f t="shared" si="131"/>
        <v>17602</v>
      </c>
      <c r="G1156" s="3936"/>
      <c r="H1156" s="3936"/>
      <c r="I1156" s="3936"/>
      <c r="J1156" s="3936"/>
      <c r="K1156" s="3936"/>
      <c r="L1156" s="3936"/>
      <c r="M1156" s="639"/>
      <c r="N1156" s="3937"/>
      <c r="O1156" s="3937"/>
      <c r="P1156" s="3937"/>
      <c r="Q1156" s="3866">
        <v>17602</v>
      </c>
      <c r="R1156" s="3937"/>
      <c r="S1156" s="3937"/>
      <c r="T1156" s="3937"/>
      <c r="U1156" s="3937"/>
      <c r="V1156" s="3937"/>
      <c r="W1156" s="3937"/>
      <c r="X1156" s="3937"/>
      <c r="Y1156" s="3937"/>
      <c r="Z1156" s="3937"/>
      <c r="AA1156" s="3937"/>
      <c r="AB1156" s="3937"/>
      <c r="AC1156" s="3937"/>
      <c r="AD1156" s="3937"/>
      <c r="AE1156" s="3937"/>
      <c r="AF1156" s="3866"/>
      <c r="AG1156" s="3938"/>
      <c r="AH1156" s="3938"/>
      <c r="AI1156" s="3938"/>
      <c r="AJ1156" s="3938"/>
      <c r="AK1156" s="3938"/>
      <c r="AL1156" s="3938"/>
    </row>
    <row r="1157" spans="1:38" ht="17.100000000000001" customHeight="1">
      <c r="A1157" s="552"/>
      <c r="B1157" s="571"/>
      <c r="C1157" s="3939" t="s">
        <v>600</v>
      </c>
      <c r="D1157" s="3940" t="s">
        <v>601</v>
      </c>
      <c r="E1157" s="3941">
        <f t="shared" ref="E1157:E1172" si="135">F1157</f>
        <v>319760</v>
      </c>
      <c r="F1157" s="523">
        <f t="shared" si="131"/>
        <v>319760</v>
      </c>
      <c r="G1157" s="3942"/>
      <c r="H1157" s="3942"/>
      <c r="I1157" s="3942"/>
      <c r="J1157" s="3942"/>
      <c r="K1157" s="3942"/>
      <c r="L1157" s="3942"/>
      <c r="M1157" s="639"/>
      <c r="N1157" s="3943"/>
      <c r="O1157" s="3943"/>
      <c r="P1157" s="3943"/>
      <c r="Q1157" s="3866">
        <v>319760</v>
      </c>
      <c r="R1157" s="3943"/>
      <c r="S1157" s="3943"/>
      <c r="T1157" s="3943"/>
      <c r="U1157" s="3943"/>
      <c r="V1157" s="3943"/>
      <c r="W1157" s="3943"/>
      <c r="X1157" s="3943"/>
      <c r="Y1157" s="3943"/>
      <c r="Z1157" s="3943"/>
      <c r="AA1157" s="3943"/>
      <c r="AB1157" s="3943"/>
      <c r="AC1157" s="3943"/>
      <c r="AD1157" s="3943"/>
      <c r="AE1157" s="3943"/>
      <c r="AF1157" s="3866"/>
      <c r="AG1157" s="3944"/>
      <c r="AH1157" s="3944"/>
      <c r="AI1157" s="3944"/>
      <c r="AJ1157" s="3944"/>
      <c r="AK1157" s="3944"/>
      <c r="AL1157" s="3944"/>
    </row>
    <row r="1158" spans="1:38" ht="17.100000000000001" customHeight="1">
      <c r="A1158" s="552"/>
      <c r="B1158" s="571"/>
      <c r="C1158" s="3945" t="s">
        <v>602</v>
      </c>
      <c r="D1158" s="3946" t="s">
        <v>603</v>
      </c>
      <c r="E1158" s="3947">
        <f t="shared" si="135"/>
        <v>10000</v>
      </c>
      <c r="F1158" s="523">
        <f t="shared" si="131"/>
        <v>10000</v>
      </c>
      <c r="G1158" s="3948"/>
      <c r="H1158" s="3948"/>
      <c r="I1158" s="3948"/>
      <c r="J1158" s="3948"/>
      <c r="K1158" s="3948"/>
      <c r="L1158" s="3948"/>
      <c r="M1158" s="639"/>
      <c r="N1158" s="3949"/>
      <c r="O1158" s="3949"/>
      <c r="P1158" s="3949"/>
      <c r="Q1158" s="3866">
        <v>10000</v>
      </c>
      <c r="R1158" s="3949"/>
      <c r="S1158" s="3949"/>
      <c r="T1158" s="3949"/>
      <c r="U1158" s="3949"/>
      <c r="V1158" s="3949"/>
      <c r="W1158" s="3949"/>
      <c r="X1158" s="3949"/>
      <c r="Y1158" s="3949"/>
      <c r="Z1158" s="3949"/>
      <c r="AA1158" s="3949"/>
      <c r="AB1158" s="3949"/>
      <c r="AC1158" s="3949"/>
      <c r="AD1158" s="3949"/>
      <c r="AE1158" s="3949"/>
      <c r="AF1158" s="3866"/>
      <c r="AG1158" s="3950"/>
      <c r="AH1158" s="3950"/>
      <c r="AI1158" s="3950"/>
      <c r="AJ1158" s="3950"/>
      <c r="AK1158" s="3950"/>
      <c r="AL1158" s="3950"/>
    </row>
    <row r="1159" spans="1:38" ht="17.100000000000001" customHeight="1">
      <c r="A1159" s="552"/>
      <c r="B1159" s="571"/>
      <c r="C1159" s="3951" t="s">
        <v>604</v>
      </c>
      <c r="D1159" s="3952" t="s">
        <v>605</v>
      </c>
      <c r="E1159" s="3953">
        <f t="shared" si="135"/>
        <v>220005</v>
      </c>
      <c r="F1159" s="523">
        <f t="shared" si="131"/>
        <v>220005</v>
      </c>
      <c r="G1159" s="3954"/>
      <c r="H1159" s="3954"/>
      <c r="I1159" s="3954"/>
      <c r="J1159" s="3954"/>
      <c r="K1159" s="3954"/>
      <c r="L1159" s="3954"/>
      <c r="M1159" s="639"/>
      <c r="N1159" s="3955"/>
      <c r="O1159" s="3955"/>
      <c r="P1159" s="3955"/>
      <c r="Q1159" s="3866">
        <v>220005</v>
      </c>
      <c r="R1159" s="3955"/>
      <c r="S1159" s="3955"/>
      <c r="T1159" s="3955"/>
      <c r="U1159" s="3955"/>
      <c r="V1159" s="3955"/>
      <c r="W1159" s="3955"/>
      <c r="X1159" s="3955"/>
      <c r="Y1159" s="3955"/>
      <c r="Z1159" s="3955"/>
      <c r="AA1159" s="3955"/>
      <c r="AB1159" s="3955"/>
      <c r="AC1159" s="3955"/>
      <c r="AD1159" s="3955"/>
      <c r="AE1159" s="3955"/>
      <c r="AF1159" s="3866"/>
      <c r="AG1159" s="3956"/>
      <c r="AH1159" s="3956"/>
      <c r="AI1159" s="3956"/>
      <c r="AJ1159" s="3956"/>
      <c r="AK1159" s="3956"/>
      <c r="AL1159" s="3956"/>
    </row>
    <row r="1160" spans="1:38" ht="17.100000000000001" customHeight="1">
      <c r="A1160" s="571"/>
      <c r="B1160" s="571"/>
      <c r="C1160" s="3957" t="s">
        <v>606</v>
      </c>
      <c r="D1160" s="3958" t="s">
        <v>607</v>
      </c>
      <c r="E1160" s="3959">
        <f t="shared" si="135"/>
        <v>81496</v>
      </c>
      <c r="F1160" s="523">
        <f t="shared" si="131"/>
        <v>81496</v>
      </c>
      <c r="G1160" s="3960"/>
      <c r="H1160" s="3960"/>
      <c r="I1160" s="3960"/>
      <c r="J1160" s="3960"/>
      <c r="K1160" s="3960"/>
      <c r="L1160" s="3960"/>
      <c r="M1160" s="639"/>
      <c r="N1160" s="3961"/>
      <c r="O1160" s="3961"/>
      <c r="P1160" s="3961"/>
      <c r="Q1160" s="3866">
        <v>81496</v>
      </c>
      <c r="R1160" s="3961"/>
      <c r="S1160" s="3961"/>
      <c r="T1160" s="3961"/>
      <c r="U1160" s="3961"/>
      <c r="V1160" s="3961"/>
      <c r="W1160" s="3961"/>
      <c r="X1160" s="3961"/>
      <c r="Y1160" s="3961"/>
      <c r="Z1160" s="3961"/>
      <c r="AA1160" s="3961"/>
      <c r="AB1160" s="3961"/>
      <c r="AC1160" s="3961"/>
      <c r="AD1160" s="3961"/>
      <c r="AE1160" s="3961"/>
      <c r="AF1160" s="3866"/>
      <c r="AG1160" s="3962"/>
      <c r="AH1160" s="3962"/>
      <c r="AI1160" s="3962"/>
      <c r="AJ1160" s="3962"/>
      <c r="AK1160" s="3962"/>
      <c r="AL1160" s="3962"/>
    </row>
    <row r="1161" spans="1:38" ht="17.100000000000001" customHeight="1">
      <c r="A1161" s="552"/>
      <c r="B1161" s="571"/>
      <c r="C1161" s="3216" t="s">
        <v>608</v>
      </c>
      <c r="D1161" s="2112" t="s">
        <v>609</v>
      </c>
      <c r="E1161" s="3959">
        <f t="shared" si="135"/>
        <v>8531</v>
      </c>
      <c r="F1161" s="523">
        <f t="shared" si="131"/>
        <v>8531</v>
      </c>
      <c r="G1161" s="3960"/>
      <c r="H1161" s="3960"/>
      <c r="I1161" s="3960"/>
      <c r="J1161" s="3960"/>
      <c r="K1161" s="3960"/>
      <c r="L1161" s="3960"/>
      <c r="M1161" s="639"/>
      <c r="N1161" s="3961"/>
      <c r="O1161" s="3961"/>
      <c r="P1161" s="3961"/>
      <c r="Q1161" s="3866">
        <v>8531</v>
      </c>
      <c r="R1161" s="3961"/>
      <c r="S1161" s="3961"/>
      <c r="T1161" s="3961"/>
      <c r="U1161" s="3961"/>
      <c r="V1161" s="3961"/>
      <c r="W1161" s="3961"/>
      <c r="X1161" s="3961"/>
      <c r="Y1161" s="3961"/>
      <c r="Z1161" s="3961"/>
      <c r="AA1161" s="3961"/>
      <c r="AB1161" s="3961"/>
      <c r="AC1161" s="3961"/>
      <c r="AD1161" s="3961"/>
      <c r="AE1161" s="3961"/>
      <c r="AF1161" s="3866"/>
      <c r="AG1161" s="3962"/>
      <c r="AH1161" s="3962"/>
      <c r="AI1161" s="3962"/>
      <c r="AJ1161" s="3962"/>
      <c r="AK1161" s="3962"/>
      <c r="AL1161" s="3962"/>
    </row>
    <row r="1162" spans="1:38" ht="17.100000000000001" customHeight="1">
      <c r="A1162" s="571"/>
      <c r="B1162" s="571"/>
      <c r="C1162" s="2111" t="s">
        <v>610</v>
      </c>
      <c r="D1162" s="2112" t="s">
        <v>611</v>
      </c>
      <c r="E1162" s="3959">
        <f t="shared" si="135"/>
        <v>449708</v>
      </c>
      <c r="F1162" s="523">
        <f t="shared" si="131"/>
        <v>449708</v>
      </c>
      <c r="G1162" s="3960"/>
      <c r="H1162" s="3960"/>
      <c r="I1162" s="3960"/>
      <c r="J1162" s="3960"/>
      <c r="K1162" s="3960"/>
      <c r="L1162" s="3960"/>
      <c r="M1162" s="639"/>
      <c r="N1162" s="3961"/>
      <c r="O1162" s="3961"/>
      <c r="P1162" s="3961"/>
      <c r="Q1162" s="3866">
        <v>449708</v>
      </c>
      <c r="R1162" s="3961"/>
      <c r="S1162" s="3961"/>
      <c r="T1162" s="3961"/>
      <c r="U1162" s="3961"/>
      <c r="V1162" s="3961"/>
      <c r="W1162" s="3961"/>
      <c r="X1162" s="3961"/>
      <c r="Y1162" s="3961"/>
      <c r="Z1162" s="3961"/>
      <c r="AA1162" s="3961"/>
      <c r="AB1162" s="3961"/>
      <c r="AC1162" s="3961"/>
      <c r="AD1162" s="3961"/>
      <c r="AE1162" s="3961"/>
      <c r="AF1162" s="3866"/>
      <c r="AG1162" s="3962"/>
      <c r="AH1162" s="3962"/>
      <c r="AI1162" s="3962"/>
      <c r="AJ1162" s="3962"/>
      <c r="AK1162" s="3962"/>
      <c r="AL1162" s="3962"/>
    </row>
    <row r="1163" spans="1:38" ht="16.5" customHeight="1">
      <c r="A1163" s="552"/>
      <c r="B1163" s="571"/>
      <c r="C1163" s="2111" t="s">
        <v>612</v>
      </c>
      <c r="D1163" s="2112" t="s">
        <v>613</v>
      </c>
      <c r="E1163" s="3959">
        <f t="shared" si="135"/>
        <v>19710</v>
      </c>
      <c r="F1163" s="523">
        <f t="shared" si="131"/>
        <v>19710</v>
      </c>
      <c r="G1163" s="3960"/>
      <c r="H1163" s="3960"/>
      <c r="I1163" s="3960"/>
      <c r="J1163" s="3960"/>
      <c r="K1163" s="3960"/>
      <c r="L1163" s="3960"/>
      <c r="M1163" s="639"/>
      <c r="N1163" s="3961"/>
      <c r="O1163" s="3961"/>
      <c r="P1163" s="3961"/>
      <c r="Q1163" s="3866">
        <v>19710</v>
      </c>
      <c r="R1163" s="3961"/>
      <c r="S1163" s="3961"/>
      <c r="T1163" s="3961"/>
      <c r="U1163" s="3961"/>
      <c r="V1163" s="3961"/>
      <c r="W1163" s="3961"/>
      <c r="X1163" s="3961"/>
      <c r="Y1163" s="3961"/>
      <c r="Z1163" s="3961"/>
      <c r="AA1163" s="3961"/>
      <c r="AB1163" s="3961"/>
      <c r="AC1163" s="3961"/>
      <c r="AD1163" s="3961"/>
      <c r="AE1163" s="3961"/>
      <c r="AF1163" s="3866"/>
      <c r="AG1163" s="3962"/>
      <c r="AH1163" s="3962"/>
      <c r="AI1163" s="3962"/>
      <c r="AJ1163" s="3962"/>
      <c r="AK1163" s="3962"/>
      <c r="AL1163" s="3962"/>
    </row>
    <row r="1164" spans="1:38" ht="17.100000000000001" customHeight="1">
      <c r="A1164" s="552"/>
      <c r="B1164" s="571"/>
      <c r="C1164" s="3963" t="s">
        <v>618</v>
      </c>
      <c r="D1164" s="3964" t="s">
        <v>619</v>
      </c>
      <c r="E1164" s="3965">
        <f t="shared" si="135"/>
        <v>12447</v>
      </c>
      <c r="F1164" s="523">
        <f t="shared" si="131"/>
        <v>12447</v>
      </c>
      <c r="G1164" s="3966"/>
      <c r="H1164" s="3966"/>
      <c r="I1164" s="3966"/>
      <c r="J1164" s="3966"/>
      <c r="K1164" s="3966"/>
      <c r="L1164" s="3966"/>
      <c r="M1164" s="639"/>
      <c r="N1164" s="3967"/>
      <c r="O1164" s="3967"/>
      <c r="P1164" s="3967"/>
      <c r="Q1164" s="3866">
        <v>12447</v>
      </c>
      <c r="R1164" s="3967"/>
      <c r="S1164" s="3967"/>
      <c r="T1164" s="3967"/>
      <c r="U1164" s="3967"/>
      <c r="V1164" s="3967"/>
      <c r="W1164" s="3967"/>
      <c r="X1164" s="3967"/>
      <c r="Y1164" s="3967"/>
      <c r="Z1164" s="3967"/>
      <c r="AA1164" s="3967"/>
      <c r="AB1164" s="3967"/>
      <c r="AC1164" s="3967"/>
      <c r="AD1164" s="3967"/>
      <c r="AE1164" s="3967"/>
      <c r="AF1164" s="3866"/>
      <c r="AG1164" s="3968"/>
      <c r="AH1164" s="3968"/>
      <c r="AI1164" s="3968"/>
      <c r="AJ1164" s="3968"/>
      <c r="AK1164" s="3968"/>
      <c r="AL1164" s="3968"/>
    </row>
    <row r="1165" spans="1:38" ht="17.100000000000001" customHeight="1">
      <c r="A1165" s="571"/>
      <c r="B1165" s="571"/>
      <c r="C1165" s="3969" t="s">
        <v>620</v>
      </c>
      <c r="D1165" s="3970" t="s">
        <v>621</v>
      </c>
      <c r="E1165" s="3971">
        <f t="shared" si="135"/>
        <v>2660</v>
      </c>
      <c r="F1165" s="523">
        <f t="shared" si="131"/>
        <v>2660</v>
      </c>
      <c r="G1165" s="3972"/>
      <c r="H1165" s="3972"/>
      <c r="I1165" s="3972"/>
      <c r="J1165" s="3972"/>
      <c r="K1165" s="3972"/>
      <c r="L1165" s="3972"/>
      <c r="M1165" s="639"/>
      <c r="N1165" s="3973"/>
      <c r="O1165" s="3973"/>
      <c r="P1165" s="3973"/>
      <c r="Q1165" s="3866">
        <v>2660</v>
      </c>
      <c r="R1165" s="3973"/>
      <c r="S1165" s="3973"/>
      <c r="T1165" s="3973"/>
      <c r="U1165" s="3973"/>
      <c r="V1165" s="3973"/>
      <c r="W1165" s="3973"/>
      <c r="X1165" s="3973"/>
      <c r="Y1165" s="3973"/>
      <c r="Z1165" s="3973"/>
      <c r="AA1165" s="3973"/>
      <c r="AB1165" s="3973"/>
      <c r="AC1165" s="3973"/>
      <c r="AD1165" s="3973"/>
      <c r="AE1165" s="3973"/>
      <c r="AF1165" s="3866"/>
      <c r="AG1165" s="3974"/>
      <c r="AH1165" s="3974"/>
      <c r="AI1165" s="3974"/>
      <c r="AJ1165" s="3974"/>
      <c r="AK1165" s="3974"/>
      <c r="AL1165" s="3974"/>
    </row>
    <row r="1166" spans="1:38" ht="17.100000000000001" customHeight="1">
      <c r="A1166" s="552"/>
      <c r="B1166" s="571"/>
      <c r="C1166" s="1505" t="s">
        <v>622</v>
      </c>
      <c r="D1166" s="2860" t="s">
        <v>623</v>
      </c>
      <c r="E1166" s="3971">
        <f t="shared" si="135"/>
        <v>25394</v>
      </c>
      <c r="F1166" s="523">
        <f t="shared" si="131"/>
        <v>25394</v>
      </c>
      <c r="G1166" s="3972"/>
      <c r="H1166" s="3972"/>
      <c r="I1166" s="3972"/>
      <c r="J1166" s="3972"/>
      <c r="K1166" s="3972"/>
      <c r="L1166" s="3972"/>
      <c r="M1166" s="639"/>
      <c r="N1166" s="3973"/>
      <c r="O1166" s="3973"/>
      <c r="P1166" s="3973"/>
      <c r="Q1166" s="3866">
        <v>25394</v>
      </c>
      <c r="R1166" s="3973"/>
      <c r="S1166" s="3973"/>
      <c r="T1166" s="3973"/>
      <c r="U1166" s="3973"/>
      <c r="V1166" s="3973"/>
      <c r="W1166" s="3973"/>
      <c r="X1166" s="3973"/>
      <c r="Y1166" s="3973"/>
      <c r="Z1166" s="3973"/>
      <c r="AA1166" s="3973"/>
      <c r="AB1166" s="3973"/>
      <c r="AC1166" s="3973"/>
      <c r="AD1166" s="3973"/>
      <c r="AE1166" s="3973"/>
      <c r="AF1166" s="3866"/>
      <c r="AG1166" s="3974"/>
      <c r="AH1166" s="3974"/>
      <c r="AI1166" s="3974"/>
      <c r="AJ1166" s="3974"/>
      <c r="AK1166" s="3974"/>
      <c r="AL1166" s="3974"/>
    </row>
    <row r="1167" spans="1:38" ht="17.100000000000001" customHeight="1">
      <c r="A1167" s="552"/>
      <c r="B1167" s="571"/>
      <c r="C1167" s="3975" t="s">
        <v>624</v>
      </c>
      <c r="D1167" s="3976" t="s">
        <v>625</v>
      </c>
      <c r="E1167" s="3977">
        <f t="shared" si="135"/>
        <v>136649</v>
      </c>
      <c r="F1167" s="523">
        <f t="shared" si="131"/>
        <v>136649</v>
      </c>
      <c r="G1167" s="3978"/>
      <c r="H1167" s="3978"/>
      <c r="I1167" s="3978"/>
      <c r="J1167" s="3978"/>
      <c r="K1167" s="3978"/>
      <c r="L1167" s="3978"/>
      <c r="M1167" s="639"/>
      <c r="N1167" s="3979"/>
      <c r="O1167" s="3979"/>
      <c r="P1167" s="3979"/>
      <c r="Q1167" s="3866">
        <v>136649</v>
      </c>
      <c r="R1167" s="3979"/>
      <c r="S1167" s="3979"/>
      <c r="T1167" s="3979"/>
      <c r="U1167" s="3979"/>
      <c r="V1167" s="3979"/>
      <c r="W1167" s="3979"/>
      <c r="X1167" s="3979"/>
      <c r="Y1167" s="3979"/>
      <c r="Z1167" s="3979"/>
      <c r="AA1167" s="3979"/>
      <c r="AB1167" s="3979"/>
      <c r="AC1167" s="3979"/>
      <c r="AD1167" s="3979"/>
      <c r="AE1167" s="3979"/>
      <c r="AF1167" s="3866"/>
      <c r="AG1167" s="3980"/>
      <c r="AH1167" s="3980"/>
      <c r="AI1167" s="3980"/>
      <c r="AJ1167" s="3980"/>
      <c r="AK1167" s="3980"/>
      <c r="AL1167" s="3980"/>
    </row>
    <row r="1168" spans="1:38" ht="17.100000000000001" customHeight="1">
      <c r="A1168" s="552"/>
      <c r="B1168" s="571"/>
      <c r="C1168" s="3981" t="s">
        <v>626</v>
      </c>
      <c r="D1168" s="3982" t="s">
        <v>627</v>
      </c>
      <c r="E1168" s="3983">
        <f t="shared" si="135"/>
        <v>30116</v>
      </c>
      <c r="F1168" s="523">
        <f t="shared" si="131"/>
        <v>30116</v>
      </c>
      <c r="G1168" s="3984"/>
      <c r="H1168" s="3984"/>
      <c r="I1168" s="3984"/>
      <c r="J1168" s="3984"/>
      <c r="K1168" s="3984"/>
      <c r="L1168" s="3984"/>
      <c r="M1168" s="639"/>
      <c r="N1168" s="3985"/>
      <c r="O1168" s="3985"/>
      <c r="P1168" s="3985"/>
      <c r="Q1168" s="3866">
        <v>30116</v>
      </c>
      <c r="R1168" s="3985"/>
      <c r="S1168" s="3985"/>
      <c r="T1168" s="3985"/>
      <c r="U1168" s="3985"/>
      <c r="V1168" s="3985"/>
      <c r="W1168" s="3985"/>
      <c r="X1168" s="3985"/>
      <c r="Y1168" s="3985"/>
      <c r="Z1168" s="3985"/>
      <c r="AA1168" s="3985"/>
      <c r="AB1168" s="3985"/>
      <c r="AC1168" s="3985"/>
      <c r="AD1168" s="3985"/>
      <c r="AE1168" s="3985"/>
      <c r="AF1168" s="3866"/>
      <c r="AG1168" s="3986"/>
      <c r="AH1168" s="3986"/>
      <c r="AI1168" s="3986"/>
      <c r="AJ1168" s="3986"/>
      <c r="AK1168" s="3986"/>
      <c r="AL1168" s="3986"/>
    </row>
    <row r="1169" spans="1:38" ht="17.100000000000001" customHeight="1">
      <c r="A1169" s="552"/>
      <c r="B1169" s="571"/>
      <c r="C1169" s="3987" t="s">
        <v>628</v>
      </c>
      <c r="D1169" s="3988" t="s">
        <v>629</v>
      </c>
      <c r="E1169" s="3989">
        <f t="shared" si="135"/>
        <v>21789</v>
      </c>
      <c r="F1169" s="523">
        <f t="shared" si="131"/>
        <v>21789</v>
      </c>
      <c r="G1169" s="3990"/>
      <c r="H1169" s="3990"/>
      <c r="I1169" s="3990"/>
      <c r="J1169" s="3990"/>
      <c r="K1169" s="3990"/>
      <c r="L1169" s="3990"/>
      <c r="M1169" s="639"/>
      <c r="N1169" s="3991"/>
      <c r="O1169" s="3991"/>
      <c r="P1169" s="3991"/>
      <c r="Q1169" s="3866">
        <v>21789</v>
      </c>
      <c r="R1169" s="3991"/>
      <c r="S1169" s="3991"/>
      <c r="T1169" s="3991"/>
      <c r="U1169" s="3991"/>
      <c r="V1169" s="3991"/>
      <c r="W1169" s="3991"/>
      <c r="X1169" s="3991"/>
      <c r="Y1169" s="3991"/>
      <c r="Z1169" s="3991"/>
      <c r="AA1169" s="3991"/>
      <c r="AB1169" s="3991"/>
      <c r="AC1169" s="3991"/>
      <c r="AD1169" s="3991"/>
      <c r="AE1169" s="3991"/>
      <c r="AF1169" s="3866"/>
      <c r="AG1169" s="3992"/>
      <c r="AH1169" s="3992"/>
      <c r="AI1169" s="3992"/>
      <c r="AJ1169" s="3992"/>
      <c r="AK1169" s="3992"/>
      <c r="AL1169" s="3992"/>
    </row>
    <row r="1170" spans="1:38" ht="17.100000000000001" customHeight="1">
      <c r="A1170" s="552"/>
      <c r="B1170" s="571"/>
      <c r="C1170" s="3993" t="s">
        <v>630</v>
      </c>
      <c r="D1170" s="3994" t="s">
        <v>631</v>
      </c>
      <c r="E1170" s="3995">
        <f t="shared" si="135"/>
        <v>2500</v>
      </c>
      <c r="F1170" s="523">
        <f t="shared" si="131"/>
        <v>2500</v>
      </c>
      <c r="G1170" s="3996"/>
      <c r="H1170" s="3996"/>
      <c r="I1170" s="3996"/>
      <c r="J1170" s="3996"/>
      <c r="K1170" s="3996"/>
      <c r="L1170" s="3996"/>
      <c r="M1170" s="639"/>
      <c r="N1170" s="3997"/>
      <c r="O1170" s="3997"/>
      <c r="P1170" s="3997"/>
      <c r="Q1170" s="3866">
        <v>2500</v>
      </c>
      <c r="R1170" s="3997"/>
      <c r="S1170" s="3997"/>
      <c r="T1170" s="3997"/>
      <c r="U1170" s="3997"/>
      <c r="V1170" s="3997"/>
      <c r="W1170" s="3997"/>
      <c r="X1170" s="3997"/>
      <c r="Y1170" s="3997"/>
      <c r="Z1170" s="3997"/>
      <c r="AA1170" s="3997"/>
      <c r="AB1170" s="3997"/>
      <c r="AC1170" s="3997"/>
      <c r="AD1170" s="3997"/>
      <c r="AE1170" s="3997"/>
      <c r="AF1170" s="3866"/>
      <c r="AG1170" s="3998"/>
      <c r="AH1170" s="3998"/>
      <c r="AI1170" s="3998"/>
      <c r="AJ1170" s="3998"/>
      <c r="AK1170" s="3998"/>
      <c r="AL1170" s="3998"/>
    </row>
    <row r="1171" spans="1:38" ht="17.100000000000001" customHeight="1">
      <c r="A1171" s="552"/>
      <c r="B1171" s="571"/>
      <c r="C1171" s="1119" t="s">
        <v>632</v>
      </c>
      <c r="D1171" s="3999" t="s">
        <v>687</v>
      </c>
      <c r="E1171" s="4000">
        <f t="shared" si="135"/>
        <v>2000</v>
      </c>
      <c r="F1171" s="523">
        <f t="shared" si="131"/>
        <v>2000</v>
      </c>
      <c r="G1171" s="4001"/>
      <c r="H1171" s="4001"/>
      <c r="I1171" s="4001"/>
      <c r="J1171" s="4001"/>
      <c r="K1171" s="4001"/>
      <c r="L1171" s="4001"/>
      <c r="M1171" s="639"/>
      <c r="N1171" s="4002"/>
      <c r="O1171" s="4002"/>
      <c r="P1171" s="4002"/>
      <c r="Q1171" s="3866">
        <v>2000</v>
      </c>
      <c r="R1171" s="4002"/>
      <c r="S1171" s="4002"/>
      <c r="T1171" s="4002"/>
      <c r="U1171" s="4002"/>
      <c r="V1171" s="4002"/>
      <c r="W1171" s="4002"/>
      <c r="X1171" s="4002"/>
      <c r="Y1171" s="4002"/>
      <c r="Z1171" s="4002"/>
      <c r="AA1171" s="4002"/>
      <c r="AB1171" s="4002"/>
      <c r="AC1171" s="4002"/>
      <c r="AD1171" s="4002"/>
      <c r="AE1171" s="4002"/>
      <c r="AF1171" s="3866"/>
      <c r="AG1171" s="4003"/>
      <c r="AH1171" s="4003"/>
      <c r="AI1171" s="4003"/>
      <c r="AJ1171" s="4003"/>
      <c r="AK1171" s="4003"/>
      <c r="AL1171" s="4003"/>
    </row>
    <row r="1172" spans="1:38" ht="18" customHeight="1">
      <c r="A1172" s="552"/>
      <c r="B1172" s="571"/>
      <c r="C1172" s="4004" t="s">
        <v>634</v>
      </c>
      <c r="D1172" s="4005" t="s">
        <v>635</v>
      </c>
      <c r="E1172" s="4006">
        <f t="shared" si="135"/>
        <v>46150</v>
      </c>
      <c r="F1172" s="523">
        <f t="shared" si="131"/>
        <v>46150</v>
      </c>
      <c r="G1172" s="4007"/>
      <c r="H1172" s="4007"/>
      <c r="I1172" s="4007"/>
      <c r="J1172" s="4007"/>
      <c r="K1172" s="4007"/>
      <c r="L1172" s="4007"/>
      <c r="M1172" s="639"/>
      <c r="N1172" s="4008"/>
      <c r="O1172" s="4008"/>
      <c r="P1172" s="4008"/>
      <c r="Q1172" s="3866">
        <v>46150</v>
      </c>
      <c r="R1172" s="4008"/>
      <c r="S1172" s="4008"/>
      <c r="T1172" s="4008"/>
      <c r="U1172" s="4008"/>
      <c r="V1172" s="4008"/>
      <c r="W1172" s="4008"/>
      <c r="X1172" s="4008"/>
      <c r="Y1172" s="4008"/>
      <c r="Z1172" s="4008"/>
      <c r="AA1172" s="4008"/>
      <c r="AB1172" s="4008"/>
      <c r="AC1172" s="4008"/>
      <c r="AD1172" s="4008"/>
      <c r="AE1172" s="4008"/>
      <c r="AF1172" s="3866"/>
      <c r="AG1172" s="4009"/>
      <c r="AH1172" s="4009"/>
      <c r="AI1172" s="4009"/>
      <c r="AJ1172" s="4009"/>
      <c r="AK1172" s="4009"/>
      <c r="AL1172" s="4009"/>
    </row>
    <row r="1173" spans="1:38" ht="17.100000000000001" customHeight="1">
      <c r="A1173" s="552"/>
      <c r="B1173" s="571"/>
      <c r="C1173" s="4010"/>
      <c r="D1173" s="3081"/>
      <c r="E1173" s="4006"/>
      <c r="F1173" s="523">
        <f t="shared" si="131"/>
        <v>0</v>
      </c>
      <c r="G1173" s="4007"/>
      <c r="H1173" s="4007"/>
      <c r="I1173" s="4007"/>
      <c r="J1173" s="4007"/>
      <c r="K1173" s="4007"/>
      <c r="L1173" s="4007"/>
      <c r="M1173" s="639"/>
      <c r="N1173" s="4008"/>
      <c r="O1173" s="4008"/>
      <c r="P1173" s="4008"/>
      <c r="Q1173" s="3866"/>
      <c r="R1173" s="4008"/>
      <c r="S1173" s="4008"/>
      <c r="T1173" s="4008"/>
      <c r="U1173" s="4008"/>
      <c r="V1173" s="4008"/>
      <c r="W1173" s="4008"/>
      <c r="X1173" s="4008"/>
      <c r="Y1173" s="4008"/>
      <c r="Z1173" s="4008"/>
      <c r="AA1173" s="4008"/>
      <c r="AB1173" s="4008"/>
      <c r="AC1173" s="4008"/>
      <c r="AD1173" s="4008"/>
      <c r="AE1173" s="4008"/>
      <c r="AF1173" s="3866"/>
      <c r="AG1173" s="4009"/>
      <c r="AH1173" s="4009"/>
      <c r="AI1173" s="4009"/>
      <c r="AJ1173" s="4009"/>
      <c r="AK1173" s="4009"/>
      <c r="AL1173" s="4009"/>
    </row>
    <row r="1174" spans="1:38" ht="17.100000000000001" customHeight="1">
      <c r="A1174" s="552"/>
      <c r="B1174" s="571"/>
      <c r="C1174" s="6645" t="s">
        <v>676</v>
      </c>
      <c r="D1174" s="6645"/>
      <c r="E1174" s="685">
        <f>SUM(E1175)</f>
        <v>1118150</v>
      </c>
      <c r="F1174" s="523">
        <f t="shared" si="131"/>
        <v>0</v>
      </c>
      <c r="G1174" s="4007"/>
      <c r="H1174" s="4007"/>
      <c r="I1174" s="4007"/>
      <c r="J1174" s="4007"/>
      <c r="K1174" s="4007"/>
      <c r="L1174" s="4007"/>
      <c r="M1174" s="639"/>
      <c r="N1174" s="4008"/>
      <c r="O1174" s="4008"/>
      <c r="P1174" s="4008"/>
      <c r="Q1174" s="3866"/>
      <c r="R1174" s="4008"/>
      <c r="S1174" s="4008"/>
      <c r="T1174" s="4008"/>
      <c r="U1174" s="4008"/>
      <c r="V1174" s="4008"/>
      <c r="W1174" s="4008"/>
      <c r="X1174" s="4008"/>
      <c r="Y1174" s="4008"/>
      <c r="Z1174" s="4008"/>
      <c r="AA1174" s="4008"/>
      <c r="AB1174" s="4008"/>
      <c r="AC1174" s="4008"/>
      <c r="AD1174" s="4008"/>
      <c r="AE1174" s="4008"/>
      <c r="AF1174" s="3866"/>
      <c r="AG1174" s="4009"/>
      <c r="AH1174" s="4009"/>
      <c r="AI1174" s="4009"/>
      <c r="AJ1174" s="4009"/>
      <c r="AK1174" s="4009"/>
      <c r="AL1174" s="4009"/>
    </row>
    <row r="1175" spans="1:38" ht="53.25" customHeight="1">
      <c r="A1175" s="552"/>
      <c r="B1175" s="571"/>
      <c r="C1175" s="4011" t="s">
        <v>61</v>
      </c>
      <c r="D1175" s="4012" t="s">
        <v>688</v>
      </c>
      <c r="E1175" s="4013">
        <f>F1175</f>
        <v>1118150</v>
      </c>
      <c r="F1175" s="523">
        <f t="shared" si="131"/>
        <v>1118150</v>
      </c>
      <c r="G1175" s="4014"/>
      <c r="H1175" s="4014"/>
      <c r="I1175" s="4014"/>
      <c r="J1175" s="4014"/>
      <c r="K1175" s="4014"/>
      <c r="L1175" s="4014"/>
      <c r="M1175" s="639"/>
      <c r="N1175" s="4015"/>
      <c r="O1175" s="4015"/>
      <c r="P1175" s="4015"/>
      <c r="Q1175" s="3866">
        <v>1118150</v>
      </c>
      <c r="R1175" s="4015"/>
      <c r="S1175" s="4015"/>
      <c r="T1175" s="4015"/>
      <c r="U1175" s="4015"/>
      <c r="V1175" s="4015"/>
      <c r="W1175" s="4015"/>
      <c r="X1175" s="4015"/>
      <c r="Y1175" s="4015"/>
      <c r="Z1175" s="4015"/>
      <c r="AA1175" s="4015"/>
      <c r="AB1175" s="4015"/>
      <c r="AC1175" s="4015"/>
      <c r="AD1175" s="4015"/>
      <c r="AE1175" s="4015"/>
      <c r="AF1175" s="3866"/>
      <c r="AG1175" s="4016"/>
      <c r="AH1175" s="4016"/>
      <c r="AI1175" s="4016"/>
      <c r="AJ1175" s="4016"/>
      <c r="AK1175" s="4016"/>
      <c r="AL1175" s="4016"/>
    </row>
    <row r="1176" spans="1:38" ht="15" customHeight="1">
      <c r="A1176" s="552"/>
      <c r="B1176" s="571"/>
      <c r="C1176" s="1492"/>
      <c r="D1176" s="1492"/>
      <c r="E1176" s="4013"/>
      <c r="F1176" s="523">
        <f t="shared" si="131"/>
        <v>0</v>
      </c>
      <c r="G1176" s="4014"/>
      <c r="H1176" s="4014"/>
      <c r="I1176" s="4014"/>
      <c r="J1176" s="4014"/>
      <c r="K1176" s="4014"/>
      <c r="L1176" s="4014"/>
      <c r="M1176" s="639"/>
      <c r="N1176" s="4015"/>
      <c r="O1176" s="4015"/>
      <c r="P1176" s="4015"/>
      <c r="Q1176" s="3866"/>
      <c r="R1176" s="4015"/>
      <c r="S1176" s="4015"/>
      <c r="T1176" s="4015"/>
      <c r="U1176" s="4015"/>
      <c r="V1176" s="4015"/>
      <c r="W1176" s="4015"/>
      <c r="X1176" s="4015"/>
      <c r="Y1176" s="4015"/>
      <c r="Z1176" s="4015"/>
      <c r="AA1176" s="4015"/>
      <c r="AB1176" s="4015"/>
      <c r="AC1176" s="4015"/>
      <c r="AD1176" s="4015"/>
      <c r="AE1176" s="4015"/>
      <c r="AF1176" s="3866"/>
      <c r="AG1176" s="4016"/>
      <c r="AH1176" s="4016"/>
      <c r="AI1176" s="4016"/>
      <c r="AJ1176" s="4016"/>
      <c r="AK1176" s="4016"/>
      <c r="AL1176" s="4016"/>
    </row>
    <row r="1177" spans="1:38" ht="17.100000000000001" customHeight="1">
      <c r="A1177" s="552"/>
      <c r="B1177" s="2281"/>
      <c r="C1177" s="6804" t="s">
        <v>636</v>
      </c>
      <c r="D1177" s="6804"/>
      <c r="E1177" s="4017">
        <f>SUM(E1178)</f>
        <v>37542</v>
      </c>
      <c r="F1177" s="523">
        <f t="shared" si="131"/>
        <v>0</v>
      </c>
      <c r="G1177" s="4014"/>
      <c r="H1177" s="4014"/>
      <c r="I1177" s="4014"/>
      <c r="J1177" s="4014"/>
      <c r="K1177" s="4014"/>
      <c r="L1177" s="4014"/>
      <c r="M1177" s="4018"/>
      <c r="N1177" s="4015"/>
      <c r="O1177" s="4015"/>
      <c r="P1177" s="4015"/>
      <c r="Q1177" s="4019"/>
      <c r="R1177" s="4015"/>
      <c r="S1177" s="4015"/>
      <c r="T1177" s="4015"/>
      <c r="U1177" s="4015"/>
      <c r="V1177" s="4015"/>
      <c r="W1177" s="4015"/>
      <c r="X1177" s="4015"/>
      <c r="Y1177" s="4015"/>
      <c r="Z1177" s="4015"/>
      <c r="AA1177" s="4015"/>
      <c r="AB1177" s="4015"/>
      <c r="AC1177" s="4015"/>
      <c r="AD1177" s="4015"/>
      <c r="AE1177" s="4015"/>
      <c r="AF1177" s="4019"/>
      <c r="AG1177" s="4016"/>
      <c r="AH1177" s="4016"/>
      <c r="AI1177" s="4016"/>
      <c r="AJ1177" s="4016"/>
      <c r="AK1177" s="4016"/>
      <c r="AL1177" s="4016"/>
    </row>
    <row r="1178" spans="1:38" ht="17.25" customHeight="1">
      <c r="A1178" s="552"/>
      <c r="B1178" s="2281"/>
      <c r="C1178" s="4020" t="s">
        <v>637</v>
      </c>
      <c r="D1178" s="4021" t="s">
        <v>638</v>
      </c>
      <c r="E1178" s="4022">
        <f>F1178</f>
        <v>37542</v>
      </c>
      <c r="F1178" s="523">
        <f t="shared" si="131"/>
        <v>37542</v>
      </c>
      <c r="G1178" s="4023"/>
      <c r="H1178" s="4023"/>
      <c r="I1178" s="4023"/>
      <c r="J1178" s="4023"/>
      <c r="K1178" s="4023"/>
      <c r="L1178" s="4023"/>
      <c r="M1178" s="639"/>
      <c r="N1178" s="4024"/>
      <c r="O1178" s="4024"/>
      <c r="P1178" s="4024"/>
      <c r="Q1178" s="4019">
        <v>37542</v>
      </c>
      <c r="R1178" s="4024"/>
      <c r="S1178" s="4024"/>
      <c r="T1178" s="4024"/>
      <c r="U1178" s="4024"/>
      <c r="V1178" s="4024"/>
      <c r="W1178" s="4024"/>
      <c r="X1178" s="4024"/>
      <c r="Y1178" s="4024"/>
      <c r="Z1178" s="4024"/>
      <c r="AA1178" s="4024"/>
      <c r="AB1178" s="4024"/>
      <c r="AC1178" s="4024"/>
      <c r="AD1178" s="4024"/>
      <c r="AE1178" s="4024"/>
      <c r="AF1178" s="4019"/>
      <c r="AG1178" s="4025"/>
      <c r="AH1178" s="4025"/>
      <c r="AI1178" s="4025"/>
      <c r="AJ1178" s="4025"/>
      <c r="AK1178" s="4025"/>
      <c r="AL1178" s="4025"/>
    </row>
    <row r="1179" spans="1:38" ht="16.5" customHeight="1">
      <c r="A1179" s="552"/>
      <c r="B1179" s="2281"/>
      <c r="C1179" s="4026"/>
      <c r="D1179" s="4027"/>
      <c r="E1179" s="4028"/>
      <c r="F1179" s="523">
        <f t="shared" si="131"/>
        <v>0</v>
      </c>
      <c r="G1179" s="4029"/>
      <c r="H1179" s="4029"/>
      <c r="I1179" s="4029"/>
      <c r="J1179" s="4029"/>
      <c r="K1179" s="4029"/>
      <c r="L1179" s="4029"/>
      <c r="M1179" s="639"/>
      <c r="N1179" s="4030"/>
      <c r="O1179" s="4030"/>
      <c r="P1179" s="4030"/>
      <c r="Q1179" s="4019"/>
      <c r="R1179" s="4030"/>
      <c r="S1179" s="4030"/>
      <c r="T1179" s="4030"/>
      <c r="U1179" s="4030"/>
      <c r="V1179" s="4030"/>
      <c r="W1179" s="4030"/>
      <c r="X1179" s="4030"/>
      <c r="Y1179" s="4030"/>
      <c r="Z1179" s="4030"/>
      <c r="AA1179" s="4030"/>
      <c r="AB1179" s="4030"/>
      <c r="AC1179" s="4030"/>
      <c r="AD1179" s="4030"/>
      <c r="AE1179" s="4030"/>
      <c r="AF1179" s="4019"/>
      <c r="AG1179" s="4031"/>
      <c r="AH1179" s="4031"/>
      <c r="AI1179" s="4031"/>
      <c r="AJ1179" s="4031"/>
      <c r="AK1179" s="4031"/>
      <c r="AL1179" s="4031"/>
    </row>
    <row r="1180" spans="1:38" ht="17.25" customHeight="1">
      <c r="A1180" s="552"/>
      <c r="B1180" s="2281"/>
      <c r="C1180" s="6805" t="s">
        <v>639</v>
      </c>
      <c r="D1180" s="6805"/>
      <c r="E1180" s="4032">
        <f>SUM(E1181)</f>
        <v>925380</v>
      </c>
      <c r="F1180" s="523">
        <f t="shared" si="131"/>
        <v>0</v>
      </c>
      <c r="G1180" s="4033"/>
      <c r="H1180" s="4033"/>
      <c r="I1180" s="4033"/>
      <c r="J1180" s="4033"/>
      <c r="K1180" s="4033"/>
      <c r="L1180" s="4033"/>
      <c r="M1180" s="639"/>
      <c r="N1180" s="4034"/>
      <c r="O1180" s="4034"/>
      <c r="P1180" s="4034"/>
      <c r="Q1180" s="4019"/>
      <c r="R1180" s="4034"/>
      <c r="S1180" s="4034"/>
      <c r="T1180" s="4034"/>
      <c r="U1180" s="4034"/>
      <c r="V1180" s="4034"/>
      <c r="W1180" s="4034"/>
      <c r="X1180" s="4034"/>
      <c r="Y1180" s="4034"/>
      <c r="Z1180" s="4034"/>
      <c r="AA1180" s="4034"/>
      <c r="AB1180" s="4034"/>
      <c r="AC1180" s="4034"/>
      <c r="AD1180" s="4034"/>
      <c r="AE1180" s="4034"/>
      <c r="AF1180" s="4019"/>
      <c r="AG1180" s="4035"/>
      <c r="AH1180" s="4035"/>
      <c r="AI1180" s="4035"/>
      <c r="AJ1180" s="4035"/>
      <c r="AK1180" s="4035"/>
      <c r="AL1180" s="4035"/>
    </row>
    <row r="1181" spans="1:38" ht="17.25" customHeight="1">
      <c r="A1181" s="552"/>
      <c r="B1181" s="2281"/>
      <c r="C1181" s="6806" t="s">
        <v>640</v>
      </c>
      <c r="D1181" s="6660"/>
      <c r="E1181" s="4036">
        <f>SUM(E1182:E1183)</f>
        <v>925380</v>
      </c>
      <c r="F1181" s="523">
        <f t="shared" si="131"/>
        <v>0</v>
      </c>
      <c r="G1181" s="4033"/>
      <c r="H1181" s="4033"/>
      <c r="I1181" s="4033"/>
      <c r="J1181" s="4033"/>
      <c r="K1181" s="4033"/>
      <c r="L1181" s="4033"/>
      <c r="M1181" s="639"/>
      <c r="N1181" s="4034"/>
      <c r="O1181" s="4034"/>
      <c r="P1181" s="4034"/>
      <c r="Q1181" s="3866"/>
      <c r="R1181" s="4034"/>
      <c r="S1181" s="4034"/>
      <c r="T1181" s="4034"/>
      <c r="U1181" s="4034"/>
      <c r="V1181" s="4034"/>
      <c r="W1181" s="4034"/>
      <c r="X1181" s="4034"/>
      <c r="Y1181" s="4034"/>
      <c r="Z1181" s="4034"/>
      <c r="AA1181" s="4034"/>
      <c r="AB1181" s="4034"/>
      <c r="AC1181" s="4034"/>
      <c r="AD1181" s="4034"/>
      <c r="AE1181" s="4034"/>
      <c r="AF1181" s="3866"/>
      <c r="AG1181" s="4035"/>
      <c r="AH1181" s="4035"/>
      <c r="AI1181" s="4035"/>
      <c r="AJ1181" s="4035"/>
      <c r="AK1181" s="4035"/>
      <c r="AL1181" s="4035"/>
    </row>
    <row r="1182" spans="1:38" ht="16.5" customHeight="1">
      <c r="A1182" s="552"/>
      <c r="B1182" s="2281"/>
      <c r="C1182" s="3761" t="s">
        <v>641</v>
      </c>
      <c r="D1182" s="3871" t="s">
        <v>642</v>
      </c>
      <c r="E1182" s="4036">
        <f>F1182</f>
        <v>859500</v>
      </c>
      <c r="F1182" s="523">
        <f t="shared" si="131"/>
        <v>859500</v>
      </c>
      <c r="G1182" s="4033"/>
      <c r="H1182" s="4033"/>
      <c r="I1182" s="4033"/>
      <c r="J1182" s="4033"/>
      <c r="K1182" s="4033"/>
      <c r="L1182" s="4033"/>
      <c r="M1182" s="639"/>
      <c r="N1182" s="4034"/>
      <c r="O1182" s="4034"/>
      <c r="P1182" s="4034"/>
      <c r="Q1182" s="3866">
        <v>859500</v>
      </c>
      <c r="R1182" s="4034"/>
      <c r="S1182" s="4034"/>
      <c r="T1182" s="4034"/>
      <c r="U1182" s="4034"/>
      <c r="V1182" s="4034"/>
      <c r="W1182" s="4034"/>
      <c r="X1182" s="4034"/>
      <c r="Y1182" s="4034"/>
      <c r="Z1182" s="4034"/>
      <c r="AA1182" s="4034"/>
      <c r="AB1182" s="4034"/>
      <c r="AC1182" s="4034"/>
      <c r="AD1182" s="4034"/>
      <c r="AE1182" s="4034"/>
      <c r="AF1182" s="3866"/>
      <c r="AG1182" s="4035"/>
      <c r="AH1182" s="4035"/>
      <c r="AI1182" s="4035"/>
      <c r="AJ1182" s="4035"/>
      <c r="AK1182" s="4035"/>
      <c r="AL1182" s="4035"/>
    </row>
    <row r="1183" spans="1:38" ht="16.5" customHeight="1" thickBot="1">
      <c r="A1183" s="571"/>
      <c r="B1183" s="2718"/>
      <c r="C1183" s="4037" t="s">
        <v>643</v>
      </c>
      <c r="D1183" s="3735" t="s">
        <v>644</v>
      </c>
      <c r="E1183" s="3932">
        <f>F1183</f>
        <v>65880</v>
      </c>
      <c r="F1183" s="523">
        <f t="shared" si="131"/>
        <v>65880</v>
      </c>
      <c r="G1183" s="4033"/>
      <c r="H1183" s="4033"/>
      <c r="I1183" s="4033"/>
      <c r="J1183" s="4033"/>
      <c r="K1183" s="4033"/>
      <c r="L1183" s="4033"/>
      <c r="M1183" s="639"/>
      <c r="N1183" s="4034"/>
      <c r="O1183" s="4034"/>
      <c r="P1183" s="4034"/>
      <c r="Q1183" s="3866">
        <v>65880</v>
      </c>
      <c r="R1183" s="4034"/>
      <c r="S1183" s="4034"/>
      <c r="T1183" s="4034"/>
      <c r="U1183" s="4034"/>
      <c r="V1183" s="4034"/>
      <c r="W1183" s="4034"/>
      <c r="X1183" s="4034"/>
      <c r="Y1183" s="4034"/>
      <c r="Z1183" s="4034"/>
      <c r="AA1183" s="4034"/>
      <c r="AB1183" s="4034"/>
      <c r="AC1183" s="4034"/>
      <c r="AD1183" s="4034"/>
      <c r="AE1183" s="4034"/>
      <c r="AF1183" s="3866"/>
      <c r="AG1183" s="4035"/>
      <c r="AH1183" s="4035"/>
      <c r="AI1183" s="4035"/>
      <c r="AJ1183" s="4035"/>
      <c r="AK1183" s="4035"/>
      <c r="AL1183" s="4035"/>
    </row>
    <row r="1184" spans="1:38" ht="17.100000000000001" customHeight="1" thickBot="1">
      <c r="A1184" s="552"/>
      <c r="B1184" s="672" t="s">
        <v>896</v>
      </c>
      <c r="C1184" s="673"/>
      <c r="D1184" s="674" t="s">
        <v>897</v>
      </c>
      <c r="E1184" s="675">
        <f t="shared" ref="E1184" si="136">SUM(E1185,)</f>
        <v>6067600</v>
      </c>
      <c r="F1184" s="523">
        <f t="shared" si="131"/>
        <v>0</v>
      </c>
      <c r="G1184" s="4033"/>
      <c r="H1184" s="4033"/>
      <c r="I1184" s="4033"/>
      <c r="J1184" s="4033"/>
      <c r="K1184" s="4033"/>
      <c r="L1184" s="4033"/>
      <c r="M1184" s="639"/>
      <c r="N1184" s="4034"/>
      <c r="O1184" s="4034"/>
      <c r="P1184" s="4034"/>
      <c r="Q1184" s="3866"/>
      <c r="R1184" s="4034"/>
      <c r="S1184" s="4034"/>
      <c r="T1184" s="4034"/>
      <c r="U1184" s="4034"/>
      <c r="V1184" s="4034"/>
      <c r="W1184" s="4034"/>
      <c r="X1184" s="4034"/>
      <c r="Y1184" s="4034"/>
      <c r="Z1184" s="4034"/>
      <c r="AA1184" s="4034"/>
      <c r="AB1184" s="4034"/>
      <c r="AC1184" s="4034"/>
      <c r="AD1184" s="4034"/>
      <c r="AE1184" s="4034"/>
      <c r="AF1184" s="3866"/>
      <c r="AG1184" s="4035"/>
      <c r="AH1184" s="4035"/>
      <c r="AI1184" s="4035"/>
      <c r="AJ1184" s="4035"/>
      <c r="AK1184" s="4035"/>
      <c r="AL1184" s="4035"/>
    </row>
    <row r="1185" spans="1:38" ht="17.100000000000001" customHeight="1">
      <c r="A1185" s="552"/>
      <c r="B1185" s="571"/>
      <c r="C1185" s="6619" t="s">
        <v>582</v>
      </c>
      <c r="D1185" s="6619"/>
      <c r="E1185" s="677">
        <f t="shared" ref="E1185" si="137">SUM(E1186)</f>
        <v>6067600</v>
      </c>
      <c r="F1185" s="523">
        <f t="shared" si="131"/>
        <v>0</v>
      </c>
      <c r="G1185" s="4033"/>
      <c r="H1185" s="4033"/>
      <c r="I1185" s="4033"/>
      <c r="J1185" s="4033"/>
      <c r="K1185" s="4033"/>
      <c r="L1185" s="4033"/>
      <c r="M1185" s="639"/>
      <c r="N1185" s="4034"/>
      <c r="O1185" s="4034"/>
      <c r="P1185" s="4034"/>
      <c r="Q1185" s="3866"/>
      <c r="R1185" s="4034"/>
      <c r="S1185" s="4034"/>
      <c r="T1185" s="4034"/>
      <c r="U1185" s="4034"/>
      <c r="V1185" s="4034"/>
      <c r="W1185" s="4034"/>
      <c r="X1185" s="4034"/>
      <c r="Y1185" s="4034"/>
      <c r="Z1185" s="4034"/>
      <c r="AA1185" s="4034"/>
      <c r="AB1185" s="4034"/>
      <c r="AC1185" s="4034"/>
      <c r="AD1185" s="4034"/>
      <c r="AE1185" s="4034"/>
      <c r="AF1185" s="3866"/>
      <c r="AG1185" s="4035"/>
      <c r="AH1185" s="4035"/>
      <c r="AI1185" s="4035"/>
      <c r="AJ1185" s="4035"/>
      <c r="AK1185" s="4035"/>
      <c r="AL1185" s="4035"/>
    </row>
    <row r="1186" spans="1:38" ht="15.75" customHeight="1">
      <c r="A1186" s="552"/>
      <c r="B1186" s="743"/>
      <c r="C1186" s="6798" t="s">
        <v>646</v>
      </c>
      <c r="D1186" s="6799"/>
      <c r="E1186" s="4038">
        <f>SUM(E1187:E1217)</f>
        <v>6067600</v>
      </c>
      <c r="F1186" s="523">
        <f t="shared" si="131"/>
        <v>0</v>
      </c>
      <c r="G1186" s="4039"/>
      <c r="H1186" s="4039"/>
      <c r="I1186" s="4039"/>
      <c r="J1186" s="4039"/>
      <c r="K1186" s="4039"/>
      <c r="L1186" s="4039"/>
      <c r="M1186" s="639"/>
      <c r="N1186" s="4040"/>
      <c r="O1186" s="4040"/>
      <c r="P1186" s="4040"/>
      <c r="Q1186" s="4019"/>
      <c r="R1186" s="4040"/>
      <c r="S1186" s="4040"/>
      <c r="T1186" s="4040"/>
      <c r="U1186" s="4040"/>
      <c r="V1186" s="4040"/>
      <c r="W1186" s="4040"/>
      <c r="X1186" s="4040"/>
      <c r="Y1186" s="4040"/>
      <c r="Z1186" s="4040"/>
      <c r="AA1186" s="4040"/>
      <c r="AB1186" s="4040"/>
      <c r="AC1186" s="4040"/>
      <c r="AD1186" s="4040"/>
      <c r="AE1186" s="4040"/>
      <c r="AF1186" s="4019"/>
      <c r="AG1186" s="4041"/>
      <c r="AH1186" s="4041"/>
      <c r="AI1186" s="4041"/>
      <c r="AJ1186" s="4041"/>
      <c r="AK1186" s="4041"/>
      <c r="AL1186" s="4041"/>
    </row>
    <row r="1187" spans="1:38" ht="16.5" customHeight="1">
      <c r="A1187" s="552"/>
      <c r="B1187" s="743"/>
      <c r="C1187" s="4042" t="s">
        <v>697</v>
      </c>
      <c r="D1187" s="4043" t="s">
        <v>586</v>
      </c>
      <c r="E1187" s="4044">
        <f>F1187</f>
        <v>1522248</v>
      </c>
      <c r="F1187" s="523">
        <f t="shared" si="131"/>
        <v>1522248</v>
      </c>
      <c r="G1187" s="4045"/>
      <c r="H1187" s="4045"/>
      <c r="I1187" s="4045"/>
      <c r="J1187" s="4045"/>
      <c r="K1187" s="4045"/>
      <c r="L1187" s="4045"/>
      <c r="M1187" s="639"/>
      <c r="N1187" s="4046">
        <v>1522248</v>
      </c>
      <c r="O1187" s="4046"/>
      <c r="P1187" s="4046"/>
      <c r="Q1187" s="4019"/>
      <c r="R1187" s="4046"/>
      <c r="S1187" s="4046"/>
      <c r="T1187" s="4046"/>
      <c r="U1187" s="4046"/>
      <c r="V1187" s="4046"/>
      <c r="W1187" s="4046"/>
      <c r="X1187" s="4046"/>
      <c r="Y1187" s="4046"/>
      <c r="Z1187" s="4046"/>
      <c r="AA1187" s="4046"/>
      <c r="AB1187" s="4046"/>
      <c r="AC1187" s="4046"/>
      <c r="AD1187" s="4046"/>
      <c r="AE1187" s="4046"/>
      <c r="AF1187" s="4019"/>
      <c r="AG1187" s="4047"/>
      <c r="AH1187" s="4047"/>
      <c r="AI1187" s="4047"/>
      <c r="AJ1187" s="4047"/>
      <c r="AK1187" s="4047"/>
      <c r="AL1187" s="4047"/>
    </row>
    <row r="1188" spans="1:38" ht="16.5" customHeight="1">
      <c r="A1188" s="552"/>
      <c r="B1188" s="743"/>
      <c r="C1188" s="4048" t="s">
        <v>648</v>
      </c>
      <c r="D1188" s="4049" t="s">
        <v>586</v>
      </c>
      <c r="E1188" s="4050">
        <f t="shared" ref="E1188:E1217" si="138">F1188</f>
        <v>179158</v>
      </c>
      <c r="F1188" s="523">
        <f t="shared" si="131"/>
        <v>179158</v>
      </c>
      <c r="G1188" s="4051"/>
      <c r="H1188" s="4051"/>
      <c r="I1188" s="4051"/>
      <c r="J1188" s="4051"/>
      <c r="K1188" s="4051"/>
      <c r="L1188" s="4051"/>
      <c r="M1188" s="639"/>
      <c r="N1188" s="4052">
        <v>179158</v>
      </c>
      <c r="O1188" s="4052"/>
      <c r="P1188" s="4052"/>
      <c r="Q1188" s="4019"/>
      <c r="R1188" s="4052"/>
      <c r="S1188" s="4052"/>
      <c r="T1188" s="4052"/>
      <c r="U1188" s="4052"/>
      <c r="V1188" s="4052"/>
      <c r="W1188" s="4052"/>
      <c r="X1188" s="4052"/>
      <c r="Y1188" s="4052"/>
      <c r="Z1188" s="4052"/>
      <c r="AA1188" s="4052"/>
      <c r="AB1188" s="4052"/>
      <c r="AC1188" s="4052"/>
      <c r="AD1188" s="4052"/>
      <c r="AE1188" s="4052"/>
      <c r="AF1188" s="4019"/>
      <c r="AG1188" s="4053"/>
      <c r="AH1188" s="4053"/>
      <c r="AI1188" s="4053"/>
      <c r="AJ1188" s="4053"/>
      <c r="AK1188" s="4053"/>
      <c r="AL1188" s="4053"/>
    </row>
    <row r="1189" spans="1:38" ht="16.5" customHeight="1">
      <c r="A1189" s="552"/>
      <c r="B1189" s="743"/>
      <c r="C1189" s="1505" t="s">
        <v>698</v>
      </c>
      <c r="D1189" s="2860" t="s">
        <v>588</v>
      </c>
      <c r="E1189" s="4050">
        <f t="shared" si="138"/>
        <v>120532</v>
      </c>
      <c r="F1189" s="523">
        <f t="shared" si="131"/>
        <v>120532</v>
      </c>
      <c r="G1189" s="4051"/>
      <c r="H1189" s="4051"/>
      <c r="I1189" s="4051"/>
      <c r="J1189" s="4051"/>
      <c r="K1189" s="4051"/>
      <c r="L1189" s="4051"/>
      <c r="M1189" s="639"/>
      <c r="N1189" s="4052">
        <v>120532</v>
      </c>
      <c r="O1189" s="4052"/>
      <c r="P1189" s="4052"/>
      <c r="Q1189" s="4019"/>
      <c r="R1189" s="4052"/>
      <c r="S1189" s="4052"/>
      <c r="T1189" s="4052"/>
      <c r="U1189" s="4052"/>
      <c r="V1189" s="4052"/>
      <c r="W1189" s="4052"/>
      <c r="X1189" s="4052"/>
      <c r="Y1189" s="4052"/>
      <c r="Z1189" s="4052"/>
      <c r="AA1189" s="4052"/>
      <c r="AB1189" s="4052"/>
      <c r="AC1189" s="4052"/>
      <c r="AD1189" s="4052"/>
      <c r="AE1189" s="4052"/>
      <c r="AF1189" s="4019"/>
      <c r="AG1189" s="4053"/>
      <c r="AH1189" s="4053"/>
      <c r="AI1189" s="4053"/>
      <c r="AJ1189" s="4053"/>
      <c r="AK1189" s="4053"/>
      <c r="AL1189" s="4053"/>
    </row>
    <row r="1190" spans="1:38" ht="16.5" customHeight="1">
      <c r="A1190" s="552"/>
      <c r="B1190" s="743"/>
      <c r="C1190" s="4054" t="s">
        <v>650</v>
      </c>
      <c r="D1190" s="4055" t="s">
        <v>588</v>
      </c>
      <c r="E1190" s="4056">
        <f t="shared" si="138"/>
        <v>14186</v>
      </c>
      <c r="F1190" s="523">
        <f t="shared" si="131"/>
        <v>14186</v>
      </c>
      <c r="G1190" s="4057"/>
      <c r="H1190" s="4057"/>
      <c r="I1190" s="4057"/>
      <c r="J1190" s="4057"/>
      <c r="K1190" s="4057"/>
      <c r="L1190" s="4057"/>
      <c r="M1190" s="639"/>
      <c r="N1190" s="4058">
        <v>14186</v>
      </c>
      <c r="O1190" s="4058"/>
      <c r="P1190" s="4058"/>
      <c r="Q1190" s="4019"/>
      <c r="R1190" s="4058"/>
      <c r="S1190" s="4058"/>
      <c r="T1190" s="4058"/>
      <c r="U1190" s="4058"/>
      <c r="V1190" s="4058"/>
      <c r="W1190" s="4058"/>
      <c r="X1190" s="4058"/>
      <c r="Y1190" s="4058"/>
      <c r="Z1190" s="4058"/>
      <c r="AA1190" s="4058"/>
      <c r="AB1190" s="4058"/>
      <c r="AC1190" s="4058"/>
      <c r="AD1190" s="4058"/>
      <c r="AE1190" s="4058"/>
      <c r="AF1190" s="4019"/>
      <c r="AG1190" s="4059"/>
      <c r="AH1190" s="4059"/>
      <c r="AI1190" s="4059"/>
      <c r="AJ1190" s="4059"/>
      <c r="AK1190" s="4059"/>
      <c r="AL1190" s="4059"/>
    </row>
    <row r="1191" spans="1:38" ht="16.5" customHeight="1">
      <c r="A1191" s="552"/>
      <c r="B1191" s="743"/>
      <c r="C1191" s="4060" t="s">
        <v>699</v>
      </c>
      <c r="D1191" s="4061" t="s">
        <v>590</v>
      </c>
      <c r="E1191" s="4062">
        <f t="shared" si="138"/>
        <v>278120</v>
      </c>
      <c r="F1191" s="523">
        <f t="shared" si="131"/>
        <v>278120</v>
      </c>
      <c r="G1191" s="4063"/>
      <c r="H1191" s="4063"/>
      <c r="I1191" s="4063"/>
      <c r="J1191" s="4063"/>
      <c r="K1191" s="4063"/>
      <c r="L1191" s="4063"/>
      <c r="M1191" s="639"/>
      <c r="N1191" s="4064">
        <v>278120</v>
      </c>
      <c r="O1191" s="4064"/>
      <c r="P1191" s="4064"/>
      <c r="Q1191" s="4019"/>
      <c r="R1191" s="4064"/>
      <c r="S1191" s="4064"/>
      <c r="T1191" s="4064"/>
      <c r="U1191" s="4064"/>
      <c r="V1191" s="4064"/>
      <c r="W1191" s="4064"/>
      <c r="X1191" s="4064"/>
      <c r="Y1191" s="4064"/>
      <c r="Z1191" s="4064"/>
      <c r="AA1191" s="4064"/>
      <c r="AB1191" s="4064"/>
      <c r="AC1191" s="4064"/>
      <c r="AD1191" s="4064"/>
      <c r="AE1191" s="4064"/>
      <c r="AF1191" s="4019"/>
      <c r="AG1191" s="4065"/>
      <c r="AH1191" s="4065"/>
      <c r="AI1191" s="4065"/>
      <c r="AJ1191" s="4065"/>
      <c r="AK1191" s="4065"/>
      <c r="AL1191" s="4065"/>
    </row>
    <row r="1192" spans="1:38" ht="16.5" customHeight="1">
      <c r="A1192" s="552"/>
      <c r="B1192" s="743"/>
      <c r="C1192" s="4066" t="s">
        <v>652</v>
      </c>
      <c r="D1192" s="4067" t="s">
        <v>590</v>
      </c>
      <c r="E1192" s="4068">
        <f t="shared" si="138"/>
        <v>32733</v>
      </c>
      <c r="F1192" s="523">
        <f t="shared" si="131"/>
        <v>32733</v>
      </c>
      <c r="G1192" s="4069"/>
      <c r="H1192" s="4069"/>
      <c r="I1192" s="4069"/>
      <c r="J1192" s="4069"/>
      <c r="K1192" s="4069"/>
      <c r="L1192" s="4069"/>
      <c r="M1192" s="639"/>
      <c r="N1192" s="4070">
        <v>32733</v>
      </c>
      <c r="O1192" s="4070"/>
      <c r="P1192" s="4070"/>
      <c r="Q1192" s="4019"/>
      <c r="R1192" s="4070"/>
      <c r="S1192" s="4070"/>
      <c r="T1192" s="4070"/>
      <c r="U1192" s="4070"/>
      <c r="V1192" s="4070"/>
      <c r="W1192" s="4070"/>
      <c r="X1192" s="4070"/>
      <c r="Y1192" s="4070"/>
      <c r="Z1192" s="4070"/>
      <c r="AA1192" s="4070"/>
      <c r="AB1192" s="4070"/>
      <c r="AC1192" s="4070"/>
      <c r="AD1192" s="4070"/>
      <c r="AE1192" s="4070"/>
      <c r="AF1192" s="4019"/>
      <c r="AG1192" s="4071"/>
      <c r="AH1192" s="4071"/>
      <c r="AI1192" s="4071"/>
      <c r="AJ1192" s="4071"/>
      <c r="AK1192" s="4071"/>
      <c r="AL1192" s="4071"/>
    </row>
    <row r="1193" spans="1:38" ht="16.5" customHeight="1">
      <c r="A1193" s="552"/>
      <c r="B1193" s="743"/>
      <c r="C1193" s="1505" t="s">
        <v>700</v>
      </c>
      <c r="D1193" s="2860" t="s">
        <v>592</v>
      </c>
      <c r="E1193" s="685">
        <f t="shared" si="138"/>
        <v>40246</v>
      </c>
      <c r="F1193" s="523">
        <f t="shared" ref="F1193:F1217" si="139">SUM(G1193:AJ1193)</f>
        <v>40246</v>
      </c>
      <c r="G1193" s="4069"/>
      <c r="H1193" s="4069"/>
      <c r="I1193" s="4069"/>
      <c r="J1193" s="4069"/>
      <c r="K1193" s="4069"/>
      <c r="L1193" s="4069"/>
      <c r="M1193" s="639"/>
      <c r="N1193" s="4070">
        <v>40246</v>
      </c>
      <c r="O1193" s="4070"/>
      <c r="P1193" s="4070"/>
      <c r="Q1193" s="4019"/>
      <c r="R1193" s="4070"/>
      <c r="S1193" s="4070"/>
      <c r="T1193" s="4070"/>
      <c r="U1193" s="4070"/>
      <c r="V1193" s="4070"/>
      <c r="W1193" s="4070"/>
      <c r="X1193" s="4070"/>
      <c r="Y1193" s="4070"/>
      <c r="Z1193" s="4070"/>
      <c r="AA1193" s="4070"/>
      <c r="AB1193" s="4070"/>
      <c r="AC1193" s="4070"/>
      <c r="AD1193" s="4070"/>
      <c r="AE1193" s="4070"/>
      <c r="AF1193" s="4019"/>
      <c r="AG1193" s="4071"/>
      <c r="AH1193" s="4071"/>
      <c r="AI1193" s="4071"/>
      <c r="AJ1193" s="4071"/>
      <c r="AK1193" s="4071"/>
      <c r="AL1193" s="4071"/>
    </row>
    <row r="1194" spans="1:38" ht="16.5" customHeight="1">
      <c r="A1194" s="571"/>
      <c r="B1194" s="743"/>
      <c r="C1194" s="4072" t="s">
        <v>654</v>
      </c>
      <c r="D1194" s="4073" t="s">
        <v>592</v>
      </c>
      <c r="E1194" s="4074">
        <f t="shared" si="138"/>
        <v>4737</v>
      </c>
      <c r="F1194" s="523">
        <f t="shared" si="139"/>
        <v>4737</v>
      </c>
      <c r="G1194" s="4075"/>
      <c r="H1194" s="4075"/>
      <c r="I1194" s="4075"/>
      <c r="J1194" s="4075"/>
      <c r="K1194" s="4075"/>
      <c r="L1194" s="4075"/>
      <c r="M1194" s="639"/>
      <c r="N1194" s="4076">
        <v>4737</v>
      </c>
      <c r="O1194" s="4076"/>
      <c r="P1194" s="4076"/>
      <c r="Q1194" s="4019"/>
      <c r="R1194" s="4076"/>
      <c r="S1194" s="4076"/>
      <c r="T1194" s="4076"/>
      <c r="U1194" s="4076"/>
      <c r="V1194" s="4076"/>
      <c r="W1194" s="4076"/>
      <c r="X1194" s="4076"/>
      <c r="Y1194" s="4076"/>
      <c r="Z1194" s="4076"/>
      <c r="AA1194" s="4076"/>
      <c r="AB1194" s="4076"/>
      <c r="AC1194" s="4076"/>
      <c r="AD1194" s="4076"/>
      <c r="AE1194" s="4076"/>
      <c r="AF1194" s="4019"/>
      <c r="AG1194" s="4077"/>
      <c r="AH1194" s="4077"/>
      <c r="AI1194" s="4077"/>
      <c r="AJ1194" s="4077"/>
      <c r="AK1194" s="4077"/>
      <c r="AL1194" s="4077"/>
    </row>
    <row r="1195" spans="1:38" ht="16.5" customHeight="1">
      <c r="A1195" s="552"/>
      <c r="B1195" s="743"/>
      <c r="C1195" s="1505" t="s">
        <v>702</v>
      </c>
      <c r="D1195" s="2860" t="s">
        <v>601</v>
      </c>
      <c r="E1195" s="4074">
        <f t="shared" si="138"/>
        <v>84445</v>
      </c>
      <c r="F1195" s="523">
        <f t="shared" si="139"/>
        <v>84445</v>
      </c>
      <c r="G1195" s="4075"/>
      <c r="H1195" s="4075"/>
      <c r="I1195" s="4075"/>
      <c r="J1195" s="4075"/>
      <c r="K1195" s="4075"/>
      <c r="L1195" s="4075"/>
      <c r="M1195" s="639"/>
      <c r="N1195" s="4076">
        <v>84445</v>
      </c>
      <c r="O1195" s="4076"/>
      <c r="P1195" s="4076"/>
      <c r="Q1195" s="4019"/>
      <c r="R1195" s="4076"/>
      <c r="S1195" s="4076"/>
      <c r="T1195" s="4076"/>
      <c r="U1195" s="4076"/>
      <c r="V1195" s="4076"/>
      <c r="W1195" s="4076"/>
      <c r="X1195" s="4076"/>
      <c r="Y1195" s="4076"/>
      <c r="Z1195" s="4076"/>
      <c r="AA1195" s="4076"/>
      <c r="AB1195" s="4076"/>
      <c r="AC1195" s="4076"/>
      <c r="AD1195" s="4076"/>
      <c r="AE1195" s="4076"/>
      <c r="AF1195" s="4019"/>
      <c r="AG1195" s="4077"/>
      <c r="AH1195" s="4077"/>
      <c r="AI1195" s="4077"/>
      <c r="AJ1195" s="4077"/>
      <c r="AK1195" s="4077"/>
      <c r="AL1195" s="4077"/>
    </row>
    <row r="1196" spans="1:38" ht="16.5" customHeight="1">
      <c r="A1196" s="552"/>
      <c r="B1196" s="743"/>
      <c r="C1196" s="4078" t="s">
        <v>661</v>
      </c>
      <c r="D1196" s="4079" t="s">
        <v>601</v>
      </c>
      <c r="E1196" s="4080">
        <f t="shared" si="138"/>
        <v>9937</v>
      </c>
      <c r="F1196" s="523">
        <f t="shared" si="139"/>
        <v>9937</v>
      </c>
      <c r="G1196" s="4081"/>
      <c r="H1196" s="4081"/>
      <c r="I1196" s="4081"/>
      <c r="J1196" s="4081"/>
      <c r="K1196" s="4081"/>
      <c r="L1196" s="4081"/>
      <c r="M1196" s="639"/>
      <c r="N1196" s="4082">
        <v>9937</v>
      </c>
      <c r="O1196" s="4082"/>
      <c r="P1196" s="4082"/>
      <c r="Q1196" s="4019"/>
      <c r="R1196" s="4082"/>
      <c r="S1196" s="4082"/>
      <c r="T1196" s="4082"/>
      <c r="U1196" s="4082"/>
      <c r="V1196" s="4082"/>
      <c r="W1196" s="4082"/>
      <c r="X1196" s="4082"/>
      <c r="Y1196" s="4082"/>
      <c r="Z1196" s="4082"/>
      <c r="AA1196" s="4082"/>
      <c r="AB1196" s="4082"/>
      <c r="AC1196" s="4082"/>
      <c r="AD1196" s="4082"/>
      <c r="AE1196" s="4082"/>
      <c r="AF1196" s="4019"/>
      <c r="AG1196" s="4083"/>
      <c r="AH1196" s="4083"/>
      <c r="AI1196" s="4083"/>
      <c r="AJ1196" s="4083"/>
      <c r="AK1196" s="4083"/>
      <c r="AL1196" s="4083"/>
    </row>
    <row r="1197" spans="1:38" ht="16.5" customHeight="1">
      <c r="A1197" s="552"/>
      <c r="B1197" s="743"/>
      <c r="C1197" s="4084" t="s">
        <v>703</v>
      </c>
      <c r="D1197" s="4085" t="s">
        <v>605</v>
      </c>
      <c r="E1197" s="4086">
        <f t="shared" si="138"/>
        <v>37577</v>
      </c>
      <c r="F1197" s="523">
        <f t="shared" si="139"/>
        <v>37577</v>
      </c>
      <c r="G1197" s="4087"/>
      <c r="H1197" s="4087"/>
      <c r="I1197" s="4087"/>
      <c r="J1197" s="4087"/>
      <c r="K1197" s="4087"/>
      <c r="L1197" s="4087"/>
      <c r="M1197" s="639"/>
      <c r="N1197" s="4088">
        <v>37577</v>
      </c>
      <c r="O1197" s="4088"/>
      <c r="P1197" s="4088"/>
      <c r="Q1197" s="4019"/>
      <c r="R1197" s="4088"/>
      <c r="S1197" s="4088"/>
      <c r="T1197" s="4088"/>
      <c r="U1197" s="4088"/>
      <c r="V1197" s="4088"/>
      <c r="W1197" s="4088"/>
      <c r="X1197" s="4088"/>
      <c r="Y1197" s="4088"/>
      <c r="Z1197" s="4088"/>
      <c r="AA1197" s="4088"/>
      <c r="AB1197" s="4088"/>
      <c r="AC1197" s="4088"/>
      <c r="AD1197" s="4088"/>
      <c r="AE1197" s="4088"/>
      <c r="AF1197" s="4019"/>
      <c r="AG1197" s="4089"/>
      <c r="AH1197" s="4089"/>
      <c r="AI1197" s="4089"/>
      <c r="AJ1197" s="4089"/>
      <c r="AK1197" s="4089"/>
      <c r="AL1197" s="4089"/>
    </row>
    <row r="1198" spans="1:38" ht="16.5" customHeight="1">
      <c r="A1198" s="552"/>
      <c r="B1198" s="743"/>
      <c r="C1198" s="4090" t="s">
        <v>785</v>
      </c>
      <c r="D1198" s="4091" t="s">
        <v>605</v>
      </c>
      <c r="E1198" s="4092">
        <f t="shared" si="138"/>
        <v>4423</v>
      </c>
      <c r="F1198" s="523">
        <f t="shared" si="139"/>
        <v>4423</v>
      </c>
      <c r="G1198" s="4093"/>
      <c r="H1198" s="4093"/>
      <c r="I1198" s="4093"/>
      <c r="J1198" s="4093"/>
      <c r="K1198" s="4093"/>
      <c r="L1198" s="4093"/>
      <c r="M1198" s="639"/>
      <c r="N1198" s="4094">
        <v>4423</v>
      </c>
      <c r="O1198" s="4094"/>
      <c r="P1198" s="4094"/>
      <c r="Q1198" s="4019"/>
      <c r="R1198" s="4094"/>
      <c r="S1198" s="4094"/>
      <c r="T1198" s="4094"/>
      <c r="U1198" s="4094"/>
      <c r="V1198" s="4094"/>
      <c r="W1198" s="4094"/>
      <c r="X1198" s="4094"/>
      <c r="Y1198" s="4094"/>
      <c r="Z1198" s="4094"/>
      <c r="AA1198" s="4094"/>
      <c r="AB1198" s="4094"/>
      <c r="AC1198" s="4094"/>
      <c r="AD1198" s="4094"/>
      <c r="AE1198" s="4094"/>
      <c r="AF1198" s="4019"/>
      <c r="AG1198" s="4095"/>
      <c r="AH1198" s="4095"/>
      <c r="AI1198" s="4095"/>
      <c r="AJ1198" s="4095"/>
      <c r="AK1198" s="4095"/>
      <c r="AL1198" s="4095"/>
    </row>
    <row r="1199" spans="1:38" ht="16.5" customHeight="1">
      <c r="A1199" s="552"/>
      <c r="B1199" s="743"/>
      <c r="C1199" s="4096" t="s">
        <v>704</v>
      </c>
      <c r="D1199" s="4097" t="s">
        <v>607</v>
      </c>
      <c r="E1199" s="4098">
        <f t="shared" si="138"/>
        <v>1789</v>
      </c>
      <c r="F1199" s="523">
        <f t="shared" si="139"/>
        <v>1789</v>
      </c>
      <c r="G1199" s="4099"/>
      <c r="H1199" s="4099"/>
      <c r="I1199" s="4099"/>
      <c r="J1199" s="4099"/>
      <c r="K1199" s="4099"/>
      <c r="L1199" s="4099"/>
      <c r="M1199" s="639"/>
      <c r="N1199" s="4100">
        <v>1789</v>
      </c>
      <c r="O1199" s="4100"/>
      <c r="P1199" s="4100"/>
      <c r="Q1199" s="4019"/>
      <c r="R1199" s="4100"/>
      <c r="S1199" s="4100"/>
      <c r="T1199" s="4100"/>
      <c r="U1199" s="4100"/>
      <c r="V1199" s="4100"/>
      <c r="W1199" s="4100"/>
      <c r="X1199" s="4100"/>
      <c r="Y1199" s="4100"/>
      <c r="Z1199" s="4100"/>
      <c r="AA1199" s="4100"/>
      <c r="AB1199" s="4100"/>
      <c r="AC1199" s="4100"/>
      <c r="AD1199" s="4100"/>
      <c r="AE1199" s="4100"/>
      <c r="AF1199" s="4019"/>
      <c r="AG1199" s="4101"/>
      <c r="AH1199" s="4101"/>
      <c r="AI1199" s="4101"/>
      <c r="AJ1199" s="4101"/>
      <c r="AK1199" s="4101"/>
      <c r="AL1199" s="4101"/>
    </row>
    <row r="1200" spans="1:38" ht="16.5" customHeight="1">
      <c r="A1200" s="552"/>
      <c r="B1200" s="743"/>
      <c r="C1200" s="4102" t="s">
        <v>663</v>
      </c>
      <c r="D1200" s="4103" t="s">
        <v>607</v>
      </c>
      <c r="E1200" s="4104">
        <f t="shared" si="138"/>
        <v>211</v>
      </c>
      <c r="F1200" s="523">
        <f t="shared" si="139"/>
        <v>211</v>
      </c>
      <c r="G1200" s="4105"/>
      <c r="H1200" s="4105"/>
      <c r="I1200" s="4105"/>
      <c r="J1200" s="4105"/>
      <c r="K1200" s="4105"/>
      <c r="L1200" s="4105"/>
      <c r="M1200" s="639"/>
      <c r="N1200" s="4106">
        <v>211</v>
      </c>
      <c r="O1200" s="4106"/>
      <c r="P1200" s="4106"/>
      <c r="Q1200" s="4019"/>
      <c r="R1200" s="4106"/>
      <c r="S1200" s="4106"/>
      <c r="T1200" s="4106"/>
      <c r="U1200" s="4106"/>
      <c r="V1200" s="4106"/>
      <c r="W1200" s="4106"/>
      <c r="X1200" s="4106"/>
      <c r="Y1200" s="4106"/>
      <c r="Z1200" s="4106"/>
      <c r="AA1200" s="4106"/>
      <c r="AB1200" s="4106"/>
      <c r="AC1200" s="4106"/>
      <c r="AD1200" s="4106"/>
      <c r="AE1200" s="4106"/>
      <c r="AF1200" s="4019"/>
      <c r="AG1200" s="4107"/>
      <c r="AH1200" s="4107"/>
      <c r="AI1200" s="4107"/>
      <c r="AJ1200" s="4107"/>
      <c r="AK1200" s="4107"/>
      <c r="AL1200" s="4107"/>
    </row>
    <row r="1201" spans="1:38" ht="17.25" customHeight="1">
      <c r="A1201" s="552"/>
      <c r="B1201" s="743"/>
      <c r="C1201" s="4108" t="s">
        <v>705</v>
      </c>
      <c r="D1201" s="4109" t="s">
        <v>611</v>
      </c>
      <c r="E1201" s="4110">
        <f t="shared" si="138"/>
        <v>2187519</v>
      </c>
      <c r="F1201" s="523">
        <f t="shared" si="139"/>
        <v>2187519</v>
      </c>
      <c r="G1201" s="4111"/>
      <c r="H1201" s="4111"/>
      <c r="I1201" s="4111"/>
      <c r="J1201" s="4111"/>
      <c r="K1201" s="4111"/>
      <c r="L1201" s="4111"/>
      <c r="M1201" s="639"/>
      <c r="N1201" s="4112">
        <v>2187519</v>
      </c>
      <c r="O1201" s="4112"/>
      <c r="P1201" s="4112"/>
      <c r="Q1201" s="4019"/>
      <c r="R1201" s="4112"/>
      <c r="S1201" s="4112"/>
      <c r="T1201" s="4112"/>
      <c r="U1201" s="4112"/>
      <c r="V1201" s="4112"/>
      <c r="W1201" s="4112"/>
      <c r="X1201" s="4112"/>
      <c r="Y1201" s="4112"/>
      <c r="Z1201" s="4112"/>
      <c r="AA1201" s="4112"/>
      <c r="AB1201" s="4112"/>
      <c r="AC1201" s="4112"/>
      <c r="AD1201" s="4112"/>
      <c r="AE1201" s="4112"/>
      <c r="AF1201" s="4019"/>
      <c r="AG1201" s="4113"/>
      <c r="AH1201" s="4113"/>
      <c r="AI1201" s="4113"/>
      <c r="AJ1201" s="4113"/>
      <c r="AK1201" s="4113"/>
      <c r="AL1201" s="4113"/>
    </row>
    <row r="1202" spans="1:38" ht="16.5" customHeight="1" thickBot="1">
      <c r="A1202" s="897"/>
      <c r="B1202" s="793"/>
      <c r="C1202" s="4114" t="s">
        <v>665</v>
      </c>
      <c r="D1202" s="4115" t="s">
        <v>611</v>
      </c>
      <c r="E1202" s="4116">
        <f t="shared" si="138"/>
        <v>257219</v>
      </c>
      <c r="F1202" s="523">
        <f t="shared" si="139"/>
        <v>257219</v>
      </c>
      <c r="G1202" s="4117"/>
      <c r="H1202" s="4117"/>
      <c r="I1202" s="4117"/>
      <c r="J1202" s="4117"/>
      <c r="K1202" s="4117"/>
      <c r="L1202" s="4117"/>
      <c r="M1202" s="639"/>
      <c r="N1202" s="4118">
        <v>257219</v>
      </c>
      <c r="O1202" s="4118"/>
      <c r="P1202" s="4118"/>
      <c r="Q1202" s="4019"/>
      <c r="R1202" s="4118"/>
      <c r="S1202" s="4118"/>
      <c r="T1202" s="4118"/>
      <c r="U1202" s="4118"/>
      <c r="V1202" s="4118"/>
      <c r="W1202" s="4118"/>
      <c r="X1202" s="4118"/>
      <c r="Y1202" s="4118"/>
      <c r="Z1202" s="4118"/>
      <c r="AA1202" s="4118"/>
      <c r="AB1202" s="4118"/>
      <c r="AC1202" s="4118"/>
      <c r="AD1202" s="4118"/>
      <c r="AE1202" s="4118"/>
      <c r="AF1202" s="4019"/>
      <c r="AG1202" s="4119"/>
      <c r="AH1202" s="4119"/>
      <c r="AI1202" s="4119"/>
      <c r="AJ1202" s="4119"/>
      <c r="AK1202" s="4119"/>
      <c r="AL1202" s="4119"/>
    </row>
    <row r="1203" spans="1:38" ht="16.5" customHeight="1">
      <c r="A1203" s="552"/>
      <c r="B1203" s="743"/>
      <c r="C1203" s="1119" t="s">
        <v>706</v>
      </c>
      <c r="D1203" s="1120" t="s">
        <v>613</v>
      </c>
      <c r="E1203" s="685">
        <f t="shared" si="138"/>
        <v>4115</v>
      </c>
      <c r="F1203" s="523">
        <f t="shared" si="139"/>
        <v>4115</v>
      </c>
      <c r="G1203" s="4117"/>
      <c r="H1203" s="4117"/>
      <c r="I1203" s="4117"/>
      <c r="J1203" s="4117"/>
      <c r="K1203" s="4117"/>
      <c r="L1203" s="4117"/>
      <c r="M1203" s="639"/>
      <c r="N1203" s="4118">
        <v>4115</v>
      </c>
      <c r="O1203" s="4118"/>
      <c r="P1203" s="4118"/>
      <c r="Q1203" s="4019"/>
      <c r="R1203" s="4118"/>
      <c r="S1203" s="4118"/>
      <c r="T1203" s="4118"/>
      <c r="U1203" s="4118"/>
      <c r="V1203" s="4118"/>
      <c r="W1203" s="4118"/>
      <c r="X1203" s="4118"/>
      <c r="Y1203" s="4118"/>
      <c r="Z1203" s="4118"/>
      <c r="AA1203" s="4118"/>
      <c r="AB1203" s="4118"/>
      <c r="AC1203" s="4118"/>
      <c r="AD1203" s="4118"/>
      <c r="AE1203" s="4118"/>
      <c r="AF1203" s="4019"/>
      <c r="AG1203" s="4119"/>
      <c r="AH1203" s="4119"/>
      <c r="AI1203" s="4119"/>
      <c r="AJ1203" s="4119"/>
      <c r="AK1203" s="4119"/>
      <c r="AL1203" s="4119"/>
    </row>
    <row r="1204" spans="1:38" ht="16.5" customHeight="1">
      <c r="A1204" s="552"/>
      <c r="B1204" s="743"/>
      <c r="C1204" s="4120" t="s">
        <v>805</v>
      </c>
      <c r="D1204" s="4121" t="s">
        <v>613</v>
      </c>
      <c r="E1204" s="4122">
        <f t="shared" si="138"/>
        <v>485</v>
      </c>
      <c r="F1204" s="523">
        <f t="shared" si="139"/>
        <v>485</v>
      </c>
      <c r="G1204" s="4123"/>
      <c r="H1204" s="4123"/>
      <c r="I1204" s="4123"/>
      <c r="J1204" s="4123"/>
      <c r="K1204" s="4123"/>
      <c r="L1204" s="4123"/>
      <c r="M1204" s="639"/>
      <c r="N1204" s="4124">
        <v>485</v>
      </c>
      <c r="O1204" s="4124"/>
      <c r="P1204" s="4124"/>
      <c r="Q1204" s="4019"/>
      <c r="R1204" s="4124"/>
      <c r="S1204" s="4124"/>
      <c r="T1204" s="4124"/>
      <c r="U1204" s="4124"/>
      <c r="V1204" s="4124"/>
      <c r="W1204" s="4124"/>
      <c r="X1204" s="4124"/>
      <c r="Y1204" s="4124"/>
      <c r="Z1204" s="4124"/>
      <c r="AA1204" s="4124"/>
      <c r="AB1204" s="4124"/>
      <c r="AC1204" s="4124"/>
      <c r="AD1204" s="4124"/>
      <c r="AE1204" s="4124"/>
      <c r="AF1204" s="4019"/>
      <c r="AG1204" s="4125"/>
      <c r="AH1204" s="4125"/>
      <c r="AI1204" s="4125"/>
      <c r="AJ1204" s="4125"/>
      <c r="AK1204" s="4125"/>
      <c r="AL1204" s="4125"/>
    </row>
    <row r="1205" spans="1:38" ht="16.5" customHeight="1">
      <c r="A1205" s="552"/>
      <c r="B1205" s="743"/>
      <c r="C1205" s="4126" t="s">
        <v>898</v>
      </c>
      <c r="D1205" s="4127" t="s">
        <v>778</v>
      </c>
      <c r="E1205" s="4128">
        <f t="shared" si="138"/>
        <v>671025</v>
      </c>
      <c r="F1205" s="523">
        <f t="shared" si="139"/>
        <v>671025</v>
      </c>
      <c r="G1205" s="4129"/>
      <c r="H1205" s="4129"/>
      <c r="I1205" s="4129"/>
      <c r="J1205" s="4129"/>
      <c r="K1205" s="4129"/>
      <c r="L1205" s="4129"/>
      <c r="M1205" s="639"/>
      <c r="N1205" s="4130">
        <v>671025</v>
      </c>
      <c r="O1205" s="4130"/>
      <c r="P1205" s="4130"/>
      <c r="Q1205" s="4019"/>
      <c r="R1205" s="4130"/>
      <c r="S1205" s="4130"/>
      <c r="T1205" s="4130"/>
      <c r="U1205" s="4130"/>
      <c r="V1205" s="4130"/>
      <c r="W1205" s="4130"/>
      <c r="X1205" s="4130"/>
      <c r="Y1205" s="4130"/>
      <c r="Z1205" s="4130"/>
      <c r="AA1205" s="4130"/>
      <c r="AB1205" s="4130"/>
      <c r="AC1205" s="4130"/>
      <c r="AD1205" s="4130"/>
      <c r="AE1205" s="4130"/>
      <c r="AF1205" s="4019"/>
      <c r="AG1205" s="4131"/>
      <c r="AH1205" s="4131"/>
      <c r="AI1205" s="4131"/>
      <c r="AJ1205" s="4131"/>
      <c r="AK1205" s="4131"/>
      <c r="AL1205" s="4131"/>
    </row>
    <row r="1206" spans="1:38" ht="16.5" customHeight="1">
      <c r="A1206" s="552"/>
      <c r="B1206" s="743"/>
      <c r="C1206" s="4132" t="s">
        <v>789</v>
      </c>
      <c r="D1206" s="4133" t="s">
        <v>778</v>
      </c>
      <c r="E1206" s="4134">
        <f t="shared" si="138"/>
        <v>78975</v>
      </c>
      <c r="F1206" s="523">
        <f t="shared" si="139"/>
        <v>78975</v>
      </c>
      <c r="G1206" s="4135"/>
      <c r="H1206" s="4135"/>
      <c r="I1206" s="4135"/>
      <c r="J1206" s="4135"/>
      <c r="K1206" s="4135"/>
      <c r="L1206" s="4135"/>
      <c r="M1206" s="639"/>
      <c r="N1206" s="4136">
        <v>78975</v>
      </c>
      <c r="O1206" s="4136"/>
      <c r="P1206" s="4136"/>
      <c r="Q1206" s="4019"/>
      <c r="R1206" s="4136"/>
      <c r="S1206" s="4136"/>
      <c r="T1206" s="4136"/>
      <c r="U1206" s="4136"/>
      <c r="V1206" s="4136"/>
      <c r="W1206" s="4136"/>
      <c r="X1206" s="4136"/>
      <c r="Y1206" s="4136"/>
      <c r="Z1206" s="4136"/>
      <c r="AA1206" s="4136"/>
      <c r="AB1206" s="4136"/>
      <c r="AC1206" s="4136"/>
      <c r="AD1206" s="4136"/>
      <c r="AE1206" s="4136"/>
      <c r="AF1206" s="4019"/>
      <c r="AG1206" s="4137"/>
      <c r="AH1206" s="4137"/>
      <c r="AI1206" s="4137"/>
      <c r="AJ1206" s="4137"/>
      <c r="AK1206" s="4137"/>
      <c r="AL1206" s="4137"/>
    </row>
    <row r="1207" spans="1:38" ht="27.75" customHeight="1">
      <c r="A1207" s="552"/>
      <c r="B1207" s="743"/>
      <c r="C1207" s="5743" t="s">
        <v>807</v>
      </c>
      <c r="D1207" s="2112" t="s">
        <v>617</v>
      </c>
      <c r="E1207" s="685">
        <f t="shared" si="138"/>
        <v>303380</v>
      </c>
      <c r="F1207" s="523">
        <f t="shared" si="139"/>
        <v>303380</v>
      </c>
      <c r="G1207" s="4135"/>
      <c r="H1207" s="4135"/>
      <c r="I1207" s="4135"/>
      <c r="J1207" s="4135"/>
      <c r="K1207" s="4135"/>
      <c r="L1207" s="4135"/>
      <c r="M1207" s="639"/>
      <c r="N1207" s="4136">
        <v>303380</v>
      </c>
      <c r="O1207" s="4136"/>
      <c r="P1207" s="4136"/>
      <c r="Q1207" s="4019"/>
      <c r="R1207" s="4136"/>
      <c r="S1207" s="4136"/>
      <c r="T1207" s="4136"/>
      <c r="U1207" s="4136"/>
      <c r="V1207" s="4136"/>
      <c r="W1207" s="4136"/>
      <c r="X1207" s="4136"/>
      <c r="Y1207" s="4136"/>
      <c r="Z1207" s="4136"/>
      <c r="AA1207" s="4136"/>
      <c r="AB1207" s="4136"/>
      <c r="AC1207" s="4136"/>
      <c r="AD1207" s="4136"/>
      <c r="AE1207" s="4136"/>
      <c r="AF1207" s="4019"/>
      <c r="AG1207" s="4137"/>
      <c r="AH1207" s="4137"/>
      <c r="AI1207" s="4137"/>
      <c r="AJ1207" s="4137"/>
      <c r="AK1207" s="4137"/>
      <c r="AL1207" s="4137"/>
    </row>
    <row r="1208" spans="1:38" ht="16.5" customHeight="1">
      <c r="A1208" s="552"/>
      <c r="B1208" s="743"/>
      <c r="C1208" s="4138" t="s">
        <v>708</v>
      </c>
      <c r="D1208" s="4139" t="s">
        <v>619</v>
      </c>
      <c r="E1208" s="4134">
        <f t="shared" si="138"/>
        <v>6263</v>
      </c>
      <c r="F1208" s="523">
        <f t="shared" si="139"/>
        <v>6263</v>
      </c>
      <c r="G1208" s="4135"/>
      <c r="H1208" s="4135"/>
      <c r="I1208" s="4135"/>
      <c r="J1208" s="4135"/>
      <c r="K1208" s="4135"/>
      <c r="L1208" s="4135"/>
      <c r="M1208" s="639"/>
      <c r="N1208" s="4136">
        <v>6263</v>
      </c>
      <c r="O1208" s="4136"/>
      <c r="P1208" s="4136"/>
      <c r="Q1208" s="4019"/>
      <c r="R1208" s="4136"/>
      <c r="S1208" s="4136"/>
      <c r="T1208" s="4136"/>
      <c r="U1208" s="4136"/>
      <c r="V1208" s="4136"/>
      <c r="W1208" s="4136"/>
      <c r="X1208" s="4136"/>
      <c r="Y1208" s="4136"/>
      <c r="Z1208" s="4136"/>
      <c r="AA1208" s="4136"/>
      <c r="AB1208" s="4136"/>
      <c r="AC1208" s="4136"/>
      <c r="AD1208" s="4136"/>
      <c r="AE1208" s="4136"/>
      <c r="AF1208" s="4019"/>
      <c r="AG1208" s="4137"/>
      <c r="AH1208" s="4137"/>
      <c r="AI1208" s="4137"/>
      <c r="AJ1208" s="4137"/>
      <c r="AK1208" s="4137"/>
      <c r="AL1208" s="4137"/>
    </row>
    <row r="1209" spans="1:38" ht="16.5" customHeight="1">
      <c r="A1209" s="552"/>
      <c r="B1209" s="743"/>
      <c r="C1209" s="4140" t="s">
        <v>669</v>
      </c>
      <c r="D1209" s="2860" t="s">
        <v>619</v>
      </c>
      <c r="E1209" s="4141">
        <f t="shared" si="138"/>
        <v>737</v>
      </c>
      <c r="F1209" s="523">
        <f t="shared" si="139"/>
        <v>737</v>
      </c>
      <c r="G1209" s="4142"/>
      <c r="H1209" s="4142"/>
      <c r="I1209" s="4142"/>
      <c r="J1209" s="4142"/>
      <c r="K1209" s="4142"/>
      <c r="L1209" s="4142"/>
      <c r="M1209" s="639"/>
      <c r="N1209" s="4143">
        <v>737</v>
      </c>
      <c r="O1209" s="4143"/>
      <c r="P1209" s="4143"/>
      <c r="Q1209" s="4019"/>
      <c r="R1209" s="4143"/>
      <c r="S1209" s="4143"/>
      <c r="T1209" s="4143"/>
      <c r="U1209" s="4143"/>
      <c r="V1209" s="4143"/>
      <c r="W1209" s="4143"/>
      <c r="X1209" s="4143"/>
      <c r="Y1209" s="4143"/>
      <c r="Z1209" s="4143"/>
      <c r="AA1209" s="4143"/>
      <c r="AB1209" s="4143"/>
      <c r="AC1209" s="4143"/>
      <c r="AD1209" s="4143"/>
      <c r="AE1209" s="4143"/>
      <c r="AF1209" s="4019"/>
      <c r="AG1209" s="4144"/>
      <c r="AH1209" s="4144"/>
      <c r="AI1209" s="4144"/>
      <c r="AJ1209" s="4144"/>
      <c r="AK1209" s="4144"/>
      <c r="AL1209" s="4144"/>
    </row>
    <row r="1210" spans="1:38" ht="16.5" customHeight="1">
      <c r="A1210" s="552"/>
      <c r="B1210" s="743"/>
      <c r="C1210" s="4145" t="s">
        <v>768</v>
      </c>
      <c r="D1210" s="2860" t="s">
        <v>621</v>
      </c>
      <c r="E1210" s="4146">
        <f t="shared" si="138"/>
        <v>89470</v>
      </c>
      <c r="F1210" s="523">
        <f t="shared" si="139"/>
        <v>89470</v>
      </c>
      <c r="G1210" s="4147"/>
      <c r="H1210" s="4147"/>
      <c r="I1210" s="4147"/>
      <c r="J1210" s="4147"/>
      <c r="K1210" s="4147"/>
      <c r="L1210" s="4147"/>
      <c r="M1210" s="639"/>
      <c r="N1210" s="4148">
        <v>89470</v>
      </c>
      <c r="O1210" s="4148"/>
      <c r="P1210" s="4148"/>
      <c r="Q1210" s="4019"/>
      <c r="R1210" s="4148"/>
      <c r="S1210" s="4148"/>
      <c r="T1210" s="4148"/>
      <c r="U1210" s="4148"/>
      <c r="V1210" s="4148"/>
      <c r="W1210" s="4148"/>
      <c r="X1210" s="4148"/>
      <c r="Y1210" s="4148"/>
      <c r="Z1210" s="4148"/>
      <c r="AA1210" s="4148"/>
      <c r="AB1210" s="4148"/>
      <c r="AC1210" s="4148"/>
      <c r="AD1210" s="4148"/>
      <c r="AE1210" s="4148"/>
      <c r="AF1210" s="4019"/>
      <c r="AG1210" s="4149"/>
      <c r="AH1210" s="4149"/>
      <c r="AI1210" s="4149"/>
      <c r="AJ1210" s="4149"/>
      <c r="AK1210" s="4149"/>
      <c r="AL1210" s="4149"/>
    </row>
    <row r="1211" spans="1:38" ht="16.5" customHeight="1">
      <c r="A1211" s="552"/>
      <c r="B1211" s="743"/>
      <c r="C1211" s="4150" t="s">
        <v>710</v>
      </c>
      <c r="D1211" s="2860" t="s">
        <v>621</v>
      </c>
      <c r="E1211" s="4151">
        <f t="shared" si="138"/>
        <v>10530</v>
      </c>
      <c r="F1211" s="523">
        <f t="shared" si="139"/>
        <v>10530</v>
      </c>
      <c r="G1211" s="4152"/>
      <c r="H1211" s="4152"/>
      <c r="I1211" s="4152"/>
      <c r="J1211" s="4152"/>
      <c r="K1211" s="4152"/>
      <c r="L1211" s="4152"/>
      <c r="M1211" s="639"/>
      <c r="N1211" s="4153">
        <v>10530</v>
      </c>
      <c r="O1211" s="4153"/>
      <c r="P1211" s="4153"/>
      <c r="Q1211" s="4019"/>
      <c r="R1211" s="4153"/>
      <c r="S1211" s="4153"/>
      <c r="T1211" s="4153"/>
      <c r="U1211" s="4153"/>
      <c r="V1211" s="4153"/>
      <c r="W1211" s="4153"/>
      <c r="X1211" s="4153"/>
      <c r="Y1211" s="4153"/>
      <c r="Z1211" s="4153"/>
      <c r="AA1211" s="4153"/>
      <c r="AB1211" s="4153"/>
      <c r="AC1211" s="4153"/>
      <c r="AD1211" s="4153"/>
      <c r="AE1211" s="4153"/>
      <c r="AF1211" s="4019"/>
      <c r="AG1211" s="4154"/>
      <c r="AH1211" s="4154"/>
      <c r="AI1211" s="4154"/>
      <c r="AJ1211" s="4154"/>
      <c r="AK1211" s="4154"/>
      <c r="AL1211" s="4154"/>
    </row>
    <row r="1212" spans="1:38" ht="16.5" customHeight="1">
      <c r="A1212" s="552"/>
      <c r="B1212" s="743"/>
      <c r="C1212" s="4155" t="s">
        <v>711</v>
      </c>
      <c r="D1212" s="4156" t="s">
        <v>625</v>
      </c>
      <c r="E1212" s="4157">
        <f t="shared" si="138"/>
        <v>53683</v>
      </c>
      <c r="F1212" s="523">
        <f t="shared" si="139"/>
        <v>53683</v>
      </c>
      <c r="G1212" s="4158"/>
      <c r="H1212" s="4158"/>
      <c r="I1212" s="4158"/>
      <c r="J1212" s="4158"/>
      <c r="K1212" s="4158"/>
      <c r="L1212" s="4158"/>
      <c r="M1212" s="639"/>
      <c r="N1212" s="4159">
        <v>53683</v>
      </c>
      <c r="O1212" s="4159"/>
      <c r="P1212" s="4159"/>
      <c r="Q1212" s="4019"/>
      <c r="R1212" s="4159"/>
      <c r="S1212" s="4159"/>
      <c r="T1212" s="4159"/>
      <c r="U1212" s="4159"/>
      <c r="V1212" s="4159"/>
      <c r="W1212" s="4159"/>
      <c r="X1212" s="4159"/>
      <c r="Y1212" s="4159"/>
      <c r="Z1212" s="4159"/>
      <c r="AA1212" s="4159"/>
      <c r="AB1212" s="4159"/>
      <c r="AC1212" s="4159"/>
      <c r="AD1212" s="4159"/>
      <c r="AE1212" s="4159"/>
      <c r="AF1212" s="4019"/>
      <c r="AG1212" s="4160"/>
      <c r="AH1212" s="4160"/>
      <c r="AI1212" s="4160"/>
      <c r="AJ1212" s="4160"/>
      <c r="AK1212" s="4160"/>
      <c r="AL1212" s="4160"/>
    </row>
    <row r="1213" spans="1:38" ht="16.5" customHeight="1">
      <c r="A1213" s="552"/>
      <c r="B1213" s="743"/>
      <c r="C1213" s="4161" t="s">
        <v>878</v>
      </c>
      <c r="D1213" s="4156" t="s">
        <v>625</v>
      </c>
      <c r="E1213" s="4157">
        <f t="shared" si="138"/>
        <v>6317</v>
      </c>
      <c r="F1213" s="523">
        <f t="shared" si="139"/>
        <v>6317</v>
      </c>
      <c r="G1213" s="4158"/>
      <c r="H1213" s="4158"/>
      <c r="I1213" s="4158"/>
      <c r="J1213" s="4158"/>
      <c r="K1213" s="4158"/>
      <c r="L1213" s="4158"/>
      <c r="M1213" s="639"/>
      <c r="N1213" s="4159">
        <v>6317</v>
      </c>
      <c r="O1213" s="4159"/>
      <c r="P1213" s="4159"/>
      <c r="Q1213" s="4019"/>
      <c r="R1213" s="4159"/>
      <c r="S1213" s="4159"/>
      <c r="T1213" s="4159"/>
      <c r="U1213" s="4159"/>
      <c r="V1213" s="4159"/>
      <c r="W1213" s="4159"/>
      <c r="X1213" s="4159"/>
      <c r="Y1213" s="4159"/>
      <c r="Z1213" s="4159"/>
      <c r="AA1213" s="4159"/>
      <c r="AB1213" s="4159"/>
      <c r="AC1213" s="4159"/>
      <c r="AD1213" s="4159"/>
      <c r="AE1213" s="4159"/>
      <c r="AF1213" s="4019"/>
      <c r="AG1213" s="4160"/>
      <c r="AH1213" s="4160"/>
      <c r="AI1213" s="4160"/>
      <c r="AJ1213" s="4160"/>
      <c r="AK1213" s="4160"/>
      <c r="AL1213" s="4160"/>
    </row>
    <row r="1214" spans="1:38" ht="16.5" customHeight="1">
      <c r="A1214" s="552"/>
      <c r="B1214" s="743"/>
      <c r="C1214" s="4162" t="s">
        <v>713</v>
      </c>
      <c r="D1214" s="1114" t="s">
        <v>635</v>
      </c>
      <c r="E1214" s="4157">
        <f t="shared" si="138"/>
        <v>35788</v>
      </c>
      <c r="F1214" s="523">
        <f t="shared" si="139"/>
        <v>35788</v>
      </c>
      <c r="G1214" s="4158"/>
      <c r="H1214" s="4158"/>
      <c r="I1214" s="4158"/>
      <c r="J1214" s="4158"/>
      <c r="K1214" s="4158"/>
      <c r="L1214" s="4158"/>
      <c r="M1214" s="639"/>
      <c r="N1214" s="4159">
        <v>35788</v>
      </c>
      <c r="O1214" s="4159"/>
      <c r="P1214" s="4159"/>
      <c r="Q1214" s="4019"/>
      <c r="R1214" s="4159"/>
      <c r="S1214" s="4159"/>
      <c r="T1214" s="4159"/>
      <c r="U1214" s="4159"/>
      <c r="V1214" s="4159"/>
      <c r="W1214" s="4159"/>
      <c r="X1214" s="4159"/>
      <c r="Y1214" s="4159"/>
      <c r="Z1214" s="4159"/>
      <c r="AA1214" s="4159"/>
      <c r="AB1214" s="4159"/>
      <c r="AC1214" s="4159"/>
      <c r="AD1214" s="4159"/>
      <c r="AE1214" s="4159"/>
      <c r="AF1214" s="4019"/>
      <c r="AG1214" s="4160"/>
      <c r="AH1214" s="4160"/>
      <c r="AI1214" s="4160"/>
      <c r="AJ1214" s="4160"/>
      <c r="AK1214" s="4160"/>
      <c r="AL1214" s="4160"/>
    </row>
    <row r="1215" spans="1:38" ht="16.5" customHeight="1">
      <c r="A1215" s="552"/>
      <c r="B1215" s="743"/>
      <c r="C1215" s="4162" t="s">
        <v>673</v>
      </c>
      <c r="D1215" s="1114" t="s">
        <v>635</v>
      </c>
      <c r="E1215" s="4157">
        <f t="shared" si="138"/>
        <v>4212</v>
      </c>
      <c r="F1215" s="523">
        <f t="shared" si="139"/>
        <v>4212</v>
      </c>
      <c r="G1215" s="4158"/>
      <c r="H1215" s="4158"/>
      <c r="I1215" s="4158"/>
      <c r="J1215" s="4158"/>
      <c r="K1215" s="4158"/>
      <c r="L1215" s="4158"/>
      <c r="M1215" s="639"/>
      <c r="N1215" s="4159">
        <v>4212</v>
      </c>
      <c r="O1215" s="4159"/>
      <c r="P1215" s="4159"/>
      <c r="Q1215" s="4019"/>
      <c r="R1215" s="4159"/>
      <c r="S1215" s="4159"/>
      <c r="T1215" s="4159"/>
      <c r="U1215" s="4159"/>
      <c r="V1215" s="4159"/>
      <c r="W1215" s="4159"/>
      <c r="X1215" s="4159"/>
      <c r="Y1215" s="4159"/>
      <c r="Z1215" s="4159"/>
      <c r="AA1215" s="4159"/>
      <c r="AB1215" s="4159"/>
      <c r="AC1215" s="4159"/>
      <c r="AD1215" s="4159"/>
      <c r="AE1215" s="4159"/>
      <c r="AF1215" s="4019"/>
      <c r="AG1215" s="4160"/>
      <c r="AH1215" s="4160"/>
      <c r="AI1215" s="4160"/>
      <c r="AJ1215" s="4160"/>
      <c r="AK1215" s="4160"/>
      <c r="AL1215" s="4160"/>
    </row>
    <row r="1216" spans="1:38" ht="16.5" customHeight="1">
      <c r="A1216" s="552"/>
      <c r="B1216" s="743"/>
      <c r="C1216" s="4162" t="s">
        <v>714</v>
      </c>
      <c r="D1216" s="3886" t="s">
        <v>596</v>
      </c>
      <c r="E1216" s="4157">
        <f t="shared" si="138"/>
        <v>24640</v>
      </c>
      <c r="F1216" s="523">
        <f t="shared" si="139"/>
        <v>24640</v>
      </c>
      <c r="G1216" s="4158"/>
      <c r="H1216" s="4158"/>
      <c r="I1216" s="4158"/>
      <c r="J1216" s="4158"/>
      <c r="K1216" s="4158"/>
      <c r="L1216" s="4158"/>
      <c r="M1216" s="639"/>
      <c r="N1216" s="4159">
        <v>24640</v>
      </c>
      <c r="O1216" s="4159"/>
      <c r="P1216" s="4159"/>
      <c r="Q1216" s="4019"/>
      <c r="R1216" s="4159"/>
      <c r="S1216" s="4159"/>
      <c r="T1216" s="4159"/>
      <c r="U1216" s="4159"/>
      <c r="V1216" s="4159"/>
      <c r="W1216" s="4159"/>
      <c r="X1216" s="4159"/>
      <c r="Y1216" s="4159"/>
      <c r="Z1216" s="4159"/>
      <c r="AA1216" s="4159"/>
      <c r="AB1216" s="4159"/>
      <c r="AC1216" s="4159"/>
      <c r="AD1216" s="4159"/>
      <c r="AE1216" s="4159"/>
      <c r="AF1216" s="4019"/>
      <c r="AG1216" s="4160"/>
      <c r="AH1216" s="4160"/>
      <c r="AI1216" s="4160"/>
      <c r="AJ1216" s="4160"/>
      <c r="AK1216" s="4160"/>
      <c r="AL1216" s="4160"/>
    </row>
    <row r="1217" spans="1:38" ht="16.5" customHeight="1" thickBot="1">
      <c r="A1217" s="552"/>
      <c r="B1217" s="743"/>
      <c r="C1217" s="4162" t="s">
        <v>675</v>
      </c>
      <c r="D1217" s="4163" t="s">
        <v>596</v>
      </c>
      <c r="E1217" s="4157">
        <f t="shared" si="138"/>
        <v>2900</v>
      </c>
      <c r="F1217" s="523">
        <f t="shared" si="139"/>
        <v>2900</v>
      </c>
      <c r="G1217" s="4158"/>
      <c r="H1217" s="4158"/>
      <c r="I1217" s="4158"/>
      <c r="J1217" s="4158"/>
      <c r="K1217" s="4158"/>
      <c r="L1217" s="4158"/>
      <c r="M1217" s="639"/>
      <c r="N1217" s="4159">
        <v>2900</v>
      </c>
      <c r="O1217" s="4159"/>
      <c r="P1217" s="4159"/>
      <c r="Q1217" s="4019"/>
      <c r="R1217" s="4159"/>
      <c r="S1217" s="4159"/>
      <c r="T1217" s="4159"/>
      <c r="U1217" s="4159"/>
      <c r="V1217" s="4159"/>
      <c r="W1217" s="4159"/>
      <c r="X1217" s="4159"/>
      <c r="Y1217" s="4159"/>
      <c r="Z1217" s="4159"/>
      <c r="AA1217" s="4159"/>
      <c r="AB1217" s="4159"/>
      <c r="AC1217" s="4159"/>
      <c r="AD1217" s="4159"/>
      <c r="AE1217" s="4159"/>
      <c r="AF1217" s="4019"/>
      <c r="AG1217" s="4160"/>
      <c r="AH1217" s="4160"/>
      <c r="AI1217" s="4160"/>
      <c r="AJ1217" s="4160"/>
      <c r="AK1217" s="4160"/>
      <c r="AL1217" s="4160"/>
    </row>
    <row r="1218" spans="1:38" ht="17.100000000000001" customHeight="1" thickBot="1">
      <c r="A1218" s="552"/>
      <c r="B1218" s="803" t="s">
        <v>377</v>
      </c>
      <c r="C1218" s="804"/>
      <c r="D1218" s="805" t="s">
        <v>30</v>
      </c>
      <c r="E1218" s="806">
        <f>SUM(E1219,E1267)</f>
        <v>39309116</v>
      </c>
      <c r="F1218" s="523">
        <f t="shared" ref="F1218:F1245" si="140">SUM(G1218:AJ1218)</f>
        <v>0</v>
      </c>
      <c r="G1218" s="4158"/>
      <c r="H1218" s="4158"/>
      <c r="I1218" s="4158"/>
      <c r="J1218" s="4158"/>
      <c r="K1218" s="4158"/>
      <c r="L1218" s="4158"/>
      <c r="M1218" s="639"/>
      <c r="N1218" s="4159"/>
      <c r="O1218" s="4159"/>
      <c r="P1218" s="4159"/>
      <c r="Q1218" s="4019"/>
      <c r="R1218" s="4159"/>
      <c r="S1218" s="4159"/>
      <c r="T1218" s="4159"/>
      <c r="U1218" s="4159"/>
      <c r="V1218" s="4159"/>
      <c r="W1218" s="4159"/>
      <c r="X1218" s="4159"/>
      <c r="Y1218" s="4159"/>
      <c r="Z1218" s="4159"/>
      <c r="AA1218" s="4159"/>
      <c r="AB1218" s="4159"/>
      <c r="AC1218" s="4159"/>
      <c r="AD1218" s="4159"/>
      <c r="AE1218" s="4159"/>
      <c r="AF1218" s="4019"/>
      <c r="AG1218" s="4160"/>
      <c r="AH1218" s="4160"/>
      <c r="AI1218" s="4160"/>
      <c r="AJ1218" s="4160"/>
      <c r="AK1218" s="4160"/>
      <c r="AL1218" s="4160"/>
    </row>
    <row r="1219" spans="1:38" ht="17.100000000000001" customHeight="1">
      <c r="A1219" s="552"/>
      <c r="B1219" s="743"/>
      <c r="C1219" s="6619" t="s">
        <v>582</v>
      </c>
      <c r="D1219" s="6619"/>
      <c r="E1219" s="677">
        <f>SUM(E1220,E1223)</f>
        <v>37178854</v>
      </c>
      <c r="F1219" s="523">
        <f t="shared" si="140"/>
        <v>0</v>
      </c>
      <c r="G1219" s="4158"/>
      <c r="H1219" s="4158"/>
      <c r="I1219" s="4158"/>
      <c r="J1219" s="4158"/>
      <c r="K1219" s="4158"/>
      <c r="L1219" s="4158"/>
      <c r="M1219" s="639"/>
      <c r="N1219" s="4159"/>
      <c r="O1219" s="4159"/>
      <c r="P1219" s="4159"/>
      <c r="Q1219" s="4019"/>
      <c r="R1219" s="4159"/>
      <c r="S1219" s="4159"/>
      <c r="T1219" s="4159"/>
      <c r="U1219" s="4159"/>
      <c r="V1219" s="4159"/>
      <c r="W1219" s="4159"/>
      <c r="X1219" s="4159"/>
      <c r="Y1219" s="4159"/>
      <c r="Z1219" s="4159"/>
      <c r="AA1219" s="4159"/>
      <c r="AB1219" s="4159"/>
      <c r="AC1219" s="4159"/>
      <c r="AD1219" s="4159"/>
      <c r="AE1219" s="4159"/>
      <c r="AF1219" s="4019"/>
      <c r="AG1219" s="4160"/>
      <c r="AH1219" s="4160"/>
      <c r="AI1219" s="4160"/>
      <c r="AJ1219" s="4160"/>
      <c r="AK1219" s="4160"/>
      <c r="AL1219" s="4160"/>
    </row>
    <row r="1220" spans="1:38" ht="17.100000000000001" customHeight="1">
      <c r="A1220" s="552"/>
      <c r="B1220" s="743"/>
      <c r="C1220" s="6800" t="s">
        <v>676</v>
      </c>
      <c r="D1220" s="6800"/>
      <c r="E1220" s="4164">
        <f>SUM(E1221:E1221)</f>
        <v>250000</v>
      </c>
      <c r="F1220" s="523">
        <f t="shared" si="140"/>
        <v>0</v>
      </c>
      <c r="G1220" s="4165"/>
      <c r="H1220" s="4165"/>
      <c r="I1220" s="4165"/>
      <c r="J1220" s="4165"/>
      <c r="K1220" s="4165"/>
      <c r="L1220" s="4165"/>
      <c r="M1220" s="639"/>
      <c r="N1220" s="4166"/>
      <c r="O1220" s="4166"/>
      <c r="P1220" s="4166"/>
      <c r="Q1220" s="4019"/>
      <c r="R1220" s="4166"/>
      <c r="S1220" s="4166"/>
      <c r="T1220" s="4166"/>
      <c r="U1220" s="4166"/>
      <c r="V1220" s="4166"/>
      <c r="W1220" s="4166"/>
      <c r="X1220" s="4166"/>
      <c r="Y1220" s="4166"/>
      <c r="Z1220" s="4166"/>
      <c r="AA1220" s="4166"/>
      <c r="AB1220" s="4166"/>
      <c r="AC1220" s="4166"/>
      <c r="AD1220" s="4166"/>
      <c r="AE1220" s="4166"/>
      <c r="AF1220" s="4019"/>
      <c r="AG1220" s="4167"/>
      <c r="AH1220" s="4167"/>
      <c r="AI1220" s="4167"/>
      <c r="AJ1220" s="4167"/>
      <c r="AK1220" s="4167"/>
      <c r="AL1220" s="4167"/>
    </row>
    <row r="1221" spans="1:38" ht="40.5" customHeight="1">
      <c r="A1221" s="552"/>
      <c r="B1221" s="743"/>
      <c r="C1221" s="4168" t="s">
        <v>899</v>
      </c>
      <c r="D1221" s="3887" t="s">
        <v>900</v>
      </c>
      <c r="E1221" s="4169">
        <f>F1221</f>
        <v>250000</v>
      </c>
      <c r="F1221" s="523">
        <f t="shared" si="140"/>
        <v>250000</v>
      </c>
      <c r="G1221" s="4170"/>
      <c r="H1221" s="4170"/>
      <c r="I1221" s="4170"/>
      <c r="J1221" s="4170"/>
      <c r="K1221" s="4170"/>
      <c r="L1221" s="4170"/>
      <c r="M1221" s="639"/>
      <c r="N1221" s="4171"/>
      <c r="O1221" s="4171"/>
      <c r="P1221" s="4171"/>
      <c r="Q1221" s="4019">
        <v>250000</v>
      </c>
      <c r="R1221" s="4171"/>
      <c r="S1221" s="4171"/>
      <c r="T1221" s="4171"/>
      <c r="U1221" s="4171"/>
      <c r="V1221" s="4171"/>
      <c r="W1221" s="4171"/>
      <c r="X1221" s="4171"/>
      <c r="Y1221" s="4171"/>
      <c r="Z1221" s="4171"/>
      <c r="AA1221" s="4171"/>
      <c r="AB1221" s="4171"/>
      <c r="AC1221" s="4171"/>
      <c r="AD1221" s="4171"/>
      <c r="AE1221" s="4171"/>
      <c r="AF1221" s="4019"/>
      <c r="AG1221" s="4172"/>
      <c r="AH1221" s="4172"/>
      <c r="AI1221" s="4172"/>
      <c r="AJ1221" s="4172"/>
      <c r="AK1221" s="4172"/>
      <c r="AL1221" s="4172"/>
    </row>
    <row r="1222" spans="1:38" ht="16.5" customHeight="1">
      <c r="A1222" s="552"/>
      <c r="B1222" s="743"/>
      <c r="C1222" s="4173"/>
      <c r="D1222" s="4174"/>
      <c r="E1222" s="4175"/>
      <c r="F1222" s="523">
        <f t="shared" si="140"/>
        <v>0</v>
      </c>
      <c r="G1222" s="4176"/>
      <c r="H1222" s="4176"/>
      <c r="I1222" s="4176"/>
      <c r="J1222" s="4176"/>
      <c r="K1222" s="4176"/>
      <c r="L1222" s="4176"/>
      <c r="M1222" s="639"/>
      <c r="N1222" s="4177"/>
      <c r="O1222" s="4177"/>
      <c r="P1222" s="4177"/>
      <c r="Q1222" s="4019"/>
      <c r="R1222" s="4177"/>
      <c r="S1222" s="4177"/>
      <c r="T1222" s="4177"/>
      <c r="U1222" s="4177"/>
      <c r="V1222" s="4177"/>
      <c r="W1222" s="4177"/>
      <c r="X1222" s="4177"/>
      <c r="Y1222" s="4177"/>
      <c r="Z1222" s="4177"/>
      <c r="AA1222" s="4177"/>
      <c r="AB1222" s="4177"/>
      <c r="AC1222" s="4177"/>
      <c r="AD1222" s="4177"/>
      <c r="AE1222" s="4177"/>
      <c r="AF1222" s="4019"/>
      <c r="AG1222" s="4178"/>
      <c r="AH1222" s="4178"/>
      <c r="AI1222" s="4178"/>
      <c r="AJ1222" s="4178"/>
      <c r="AK1222" s="4178"/>
      <c r="AL1222" s="4178"/>
    </row>
    <row r="1223" spans="1:38" ht="15.75" customHeight="1">
      <c r="A1223" s="552"/>
      <c r="B1223" s="743"/>
      <c r="C1223" s="6801" t="s">
        <v>646</v>
      </c>
      <c r="D1223" s="6802"/>
      <c r="E1223" s="4179">
        <f>SUM(E1224:E1265)</f>
        <v>36928854</v>
      </c>
      <c r="F1223" s="523">
        <f t="shared" si="140"/>
        <v>0</v>
      </c>
      <c r="G1223" s="4180"/>
      <c r="H1223" s="4180"/>
      <c r="I1223" s="4180"/>
      <c r="J1223" s="4180"/>
      <c r="K1223" s="4180"/>
      <c r="L1223" s="4180"/>
      <c r="M1223" s="639"/>
      <c r="N1223" s="4181"/>
      <c r="O1223" s="4181"/>
      <c r="P1223" s="4181"/>
      <c r="Q1223" s="4019"/>
      <c r="R1223" s="4181"/>
      <c r="S1223" s="4181"/>
      <c r="T1223" s="4181"/>
      <c r="U1223" s="4181"/>
      <c r="V1223" s="4181"/>
      <c r="W1223" s="4181"/>
      <c r="X1223" s="4181"/>
      <c r="Y1223" s="4181"/>
      <c r="Z1223" s="4181"/>
      <c r="AA1223" s="4181"/>
      <c r="AB1223" s="4181"/>
      <c r="AC1223" s="4181"/>
      <c r="AD1223" s="4181"/>
      <c r="AE1223" s="4181"/>
      <c r="AF1223" s="4019"/>
      <c r="AG1223" s="4182"/>
      <c r="AH1223" s="4182"/>
      <c r="AI1223" s="4182"/>
      <c r="AJ1223" s="4182"/>
      <c r="AK1223" s="4182"/>
      <c r="AL1223" s="4182"/>
    </row>
    <row r="1224" spans="1:38" ht="63" customHeight="1">
      <c r="A1224" s="552"/>
      <c r="B1224" s="743"/>
      <c r="C1224" s="4183" t="s">
        <v>694</v>
      </c>
      <c r="D1224" s="4184" t="s">
        <v>695</v>
      </c>
      <c r="E1224" s="4185">
        <f>F1224</f>
        <v>1910756</v>
      </c>
      <c r="F1224" s="523">
        <f t="shared" si="140"/>
        <v>1910756</v>
      </c>
      <c r="G1224" s="4186"/>
      <c r="H1224" s="4186"/>
      <c r="I1224" s="4186"/>
      <c r="J1224" s="4186"/>
      <c r="K1224" s="4186"/>
      <c r="L1224" s="4186"/>
      <c r="M1224" s="639"/>
      <c r="N1224" s="4187"/>
      <c r="O1224" s="4187"/>
      <c r="P1224" s="4187"/>
      <c r="Q1224" s="4019">
        <v>1910756</v>
      </c>
      <c r="R1224" s="4187"/>
      <c r="S1224" s="4187"/>
      <c r="T1224" s="4187"/>
      <c r="U1224" s="4187"/>
      <c r="V1224" s="4187"/>
      <c r="W1224" s="4187"/>
      <c r="X1224" s="4187"/>
      <c r="Y1224" s="4187"/>
      <c r="Z1224" s="4187"/>
      <c r="AA1224" s="4187"/>
      <c r="AB1224" s="4187"/>
      <c r="AC1224" s="4187"/>
      <c r="AD1224" s="4187"/>
      <c r="AE1224" s="4187"/>
      <c r="AF1224" s="4019"/>
      <c r="AG1224" s="4188"/>
      <c r="AH1224" s="4188"/>
      <c r="AI1224" s="4188"/>
      <c r="AJ1224" s="4188"/>
      <c r="AK1224" s="4188"/>
      <c r="AL1224" s="4188"/>
    </row>
    <row r="1225" spans="1:38" ht="60.75" customHeight="1">
      <c r="A1225" s="552"/>
      <c r="B1225" s="743"/>
      <c r="C1225" s="4189" t="s">
        <v>720</v>
      </c>
      <c r="D1225" s="4184" t="s">
        <v>800</v>
      </c>
      <c r="E1225" s="4190">
        <f>F1225</f>
        <v>20471704</v>
      </c>
      <c r="F1225" s="523">
        <f t="shared" si="140"/>
        <v>20471704</v>
      </c>
      <c r="G1225" s="4191"/>
      <c r="H1225" s="4191"/>
      <c r="I1225" s="4191"/>
      <c r="J1225" s="4191"/>
      <c r="K1225" s="4191"/>
      <c r="L1225" s="4191">
        <v>20248723</v>
      </c>
      <c r="M1225" s="639"/>
      <c r="N1225" s="4192"/>
      <c r="O1225" s="4192"/>
      <c r="P1225" s="4192"/>
      <c r="Q1225" s="4019">
        <v>222981</v>
      </c>
      <c r="R1225" s="4192"/>
      <c r="S1225" s="4192"/>
      <c r="T1225" s="4192"/>
      <c r="U1225" s="4192"/>
      <c r="V1225" s="4192"/>
      <c r="W1225" s="4192"/>
      <c r="X1225" s="4192"/>
      <c r="Y1225" s="4192"/>
      <c r="Z1225" s="4192"/>
      <c r="AA1225" s="4192"/>
      <c r="AB1225" s="4192"/>
      <c r="AC1225" s="4192"/>
      <c r="AD1225" s="4192"/>
      <c r="AE1225" s="4192"/>
      <c r="AF1225" s="4019"/>
      <c r="AG1225" s="4193"/>
      <c r="AH1225" s="4193"/>
      <c r="AI1225" s="4193"/>
      <c r="AJ1225" s="4193"/>
      <c r="AK1225" s="4193"/>
      <c r="AL1225" s="4193"/>
    </row>
    <row r="1226" spans="1:38" ht="60" customHeight="1">
      <c r="A1226" s="552"/>
      <c r="B1226" s="743"/>
      <c r="C1226" s="4194" t="s">
        <v>112</v>
      </c>
      <c r="D1226" s="4195" t="s">
        <v>696</v>
      </c>
      <c r="E1226" s="4190">
        <f>F1226</f>
        <v>1396060</v>
      </c>
      <c r="F1226" s="523">
        <f t="shared" si="140"/>
        <v>1396060</v>
      </c>
      <c r="G1226" s="4191"/>
      <c r="H1226" s="4191"/>
      <c r="I1226" s="4191"/>
      <c r="J1226" s="4191"/>
      <c r="K1226" s="4191"/>
      <c r="L1226" s="4191"/>
      <c r="M1226" s="639"/>
      <c r="N1226" s="4192"/>
      <c r="O1226" s="4192"/>
      <c r="P1226" s="4192"/>
      <c r="Q1226" s="4019">
        <v>1396060</v>
      </c>
      <c r="R1226" s="4192"/>
      <c r="S1226" s="4192"/>
      <c r="T1226" s="4192"/>
      <c r="U1226" s="4192"/>
      <c r="V1226" s="4192"/>
      <c r="W1226" s="4192"/>
      <c r="X1226" s="4192"/>
      <c r="Y1226" s="4192"/>
      <c r="Z1226" s="4192"/>
      <c r="AA1226" s="4192"/>
      <c r="AB1226" s="4192"/>
      <c r="AC1226" s="4192"/>
      <c r="AD1226" s="4192"/>
      <c r="AE1226" s="4192"/>
      <c r="AF1226" s="4019"/>
      <c r="AG1226" s="4193"/>
      <c r="AH1226" s="4193"/>
      <c r="AI1226" s="4193"/>
      <c r="AJ1226" s="4193"/>
      <c r="AK1226" s="4193"/>
      <c r="AL1226" s="4193"/>
    </row>
    <row r="1227" spans="1:38" ht="60.75" customHeight="1">
      <c r="A1227" s="571"/>
      <c r="B1227" s="743"/>
      <c r="C1227" s="4196" t="s">
        <v>89</v>
      </c>
      <c r="D1227" s="4195" t="s">
        <v>696</v>
      </c>
      <c r="E1227" s="4190">
        <f t="shared" ref="E1227:E1265" si="141">F1227</f>
        <v>4863020</v>
      </c>
      <c r="F1227" s="523">
        <f t="shared" si="140"/>
        <v>4863020</v>
      </c>
      <c r="G1227" s="4191"/>
      <c r="H1227" s="4191"/>
      <c r="I1227" s="4191"/>
      <c r="J1227" s="4191"/>
      <c r="K1227" s="4191"/>
      <c r="L1227" s="4191">
        <v>4700102</v>
      </c>
      <c r="M1227" s="639"/>
      <c r="N1227" s="4192"/>
      <c r="O1227" s="4192"/>
      <c r="P1227" s="4192"/>
      <c r="Q1227" s="4019">
        <v>162918</v>
      </c>
      <c r="R1227" s="4192"/>
      <c r="S1227" s="4192"/>
      <c r="T1227" s="4192"/>
      <c r="U1227" s="4192"/>
      <c r="V1227" s="4192"/>
      <c r="W1227" s="4192"/>
      <c r="X1227" s="4192"/>
      <c r="Y1227" s="4192"/>
      <c r="Z1227" s="4192"/>
      <c r="AA1227" s="4192"/>
      <c r="AB1227" s="4192"/>
      <c r="AC1227" s="4192"/>
      <c r="AD1227" s="4192"/>
      <c r="AE1227" s="4192"/>
      <c r="AF1227" s="4019"/>
      <c r="AG1227" s="4193"/>
      <c r="AH1227" s="4193"/>
      <c r="AI1227" s="4193"/>
      <c r="AJ1227" s="4193"/>
      <c r="AK1227" s="4193"/>
      <c r="AL1227" s="4193"/>
    </row>
    <row r="1228" spans="1:38" ht="16.5" customHeight="1">
      <c r="A1228" s="552"/>
      <c r="B1228" s="743"/>
      <c r="C1228" s="4194" t="s">
        <v>697</v>
      </c>
      <c r="D1228" s="4197" t="s">
        <v>586</v>
      </c>
      <c r="E1228" s="4198">
        <f t="shared" si="141"/>
        <v>2281178</v>
      </c>
      <c r="F1228" s="523">
        <f t="shared" si="140"/>
        <v>2281178</v>
      </c>
      <c r="G1228" s="4199"/>
      <c r="H1228" s="4199"/>
      <c r="I1228" s="4199"/>
      <c r="J1228" s="4199"/>
      <c r="K1228" s="4199"/>
      <c r="L1228" s="4199"/>
      <c r="M1228" s="639"/>
      <c r="N1228" s="4200"/>
      <c r="O1228" s="4200"/>
      <c r="P1228" s="4200"/>
      <c r="Q1228" s="4019">
        <v>2281178</v>
      </c>
      <c r="R1228" s="4200"/>
      <c r="S1228" s="4200"/>
      <c r="T1228" s="4200"/>
      <c r="U1228" s="4200"/>
      <c r="V1228" s="4200"/>
      <c r="W1228" s="4200"/>
      <c r="X1228" s="4200"/>
      <c r="Y1228" s="4200"/>
      <c r="Z1228" s="4200"/>
      <c r="AA1228" s="4200"/>
      <c r="AB1228" s="4200"/>
      <c r="AC1228" s="4200"/>
      <c r="AD1228" s="4200"/>
      <c r="AE1228" s="4200"/>
      <c r="AF1228" s="4019"/>
      <c r="AG1228" s="4201"/>
      <c r="AH1228" s="4201"/>
      <c r="AI1228" s="4201"/>
      <c r="AJ1228" s="4201"/>
      <c r="AK1228" s="4201"/>
      <c r="AL1228" s="4201"/>
    </row>
    <row r="1229" spans="1:38" ht="16.5" customHeight="1">
      <c r="A1229" s="552"/>
      <c r="B1229" s="743"/>
      <c r="C1229" s="4202" t="s">
        <v>647</v>
      </c>
      <c r="D1229" s="4203" t="s">
        <v>586</v>
      </c>
      <c r="E1229" s="4204">
        <f t="shared" si="141"/>
        <v>213635</v>
      </c>
      <c r="F1229" s="523">
        <f t="shared" si="140"/>
        <v>213635</v>
      </c>
      <c r="G1229" s="4205"/>
      <c r="H1229" s="4205"/>
      <c r="I1229" s="4205"/>
      <c r="J1229" s="4205"/>
      <c r="K1229" s="4205"/>
      <c r="L1229" s="4205"/>
      <c r="M1229" s="639"/>
      <c r="N1229" s="4206"/>
      <c r="O1229" s="4206"/>
      <c r="P1229" s="4206"/>
      <c r="Q1229" s="4019">
        <v>213635</v>
      </c>
      <c r="R1229" s="4206"/>
      <c r="S1229" s="4206"/>
      <c r="T1229" s="4206"/>
      <c r="U1229" s="4206"/>
      <c r="V1229" s="4206"/>
      <c r="W1229" s="4206"/>
      <c r="X1229" s="4206"/>
      <c r="Y1229" s="4206"/>
      <c r="Z1229" s="4206"/>
      <c r="AA1229" s="4206"/>
      <c r="AB1229" s="4206"/>
      <c r="AC1229" s="4206"/>
      <c r="AD1229" s="4206"/>
      <c r="AE1229" s="4206"/>
      <c r="AF1229" s="4019"/>
      <c r="AG1229" s="4207"/>
      <c r="AH1229" s="4207"/>
      <c r="AI1229" s="4207"/>
      <c r="AJ1229" s="4207"/>
      <c r="AK1229" s="4207"/>
      <c r="AL1229" s="4207"/>
    </row>
    <row r="1230" spans="1:38" ht="16.5" customHeight="1">
      <c r="A1230" s="552"/>
      <c r="B1230" s="743"/>
      <c r="C1230" s="4208" t="s">
        <v>648</v>
      </c>
      <c r="D1230" s="4209" t="s">
        <v>586</v>
      </c>
      <c r="E1230" s="4210">
        <f t="shared" si="141"/>
        <v>497270</v>
      </c>
      <c r="F1230" s="523">
        <f t="shared" si="140"/>
        <v>497270</v>
      </c>
      <c r="G1230" s="4211"/>
      <c r="H1230" s="4211"/>
      <c r="I1230" s="4211"/>
      <c r="J1230" s="4211"/>
      <c r="K1230" s="4211"/>
      <c r="L1230" s="4211"/>
      <c r="M1230" s="639"/>
      <c r="N1230" s="4212"/>
      <c r="O1230" s="4212"/>
      <c r="P1230" s="4212"/>
      <c r="Q1230" s="4019">
        <v>497270</v>
      </c>
      <c r="R1230" s="4212"/>
      <c r="S1230" s="4212"/>
      <c r="T1230" s="4212"/>
      <c r="U1230" s="4212"/>
      <c r="V1230" s="4212"/>
      <c r="W1230" s="4212"/>
      <c r="X1230" s="4212"/>
      <c r="Y1230" s="4212"/>
      <c r="Z1230" s="4212"/>
      <c r="AA1230" s="4212"/>
      <c r="AB1230" s="4212"/>
      <c r="AC1230" s="4212"/>
      <c r="AD1230" s="4212"/>
      <c r="AE1230" s="4212"/>
      <c r="AF1230" s="4019"/>
      <c r="AG1230" s="4213"/>
      <c r="AH1230" s="4213"/>
      <c r="AI1230" s="4213"/>
      <c r="AJ1230" s="4213"/>
      <c r="AK1230" s="4213"/>
      <c r="AL1230" s="4213"/>
    </row>
    <row r="1231" spans="1:38" ht="16.5" customHeight="1">
      <c r="A1231" s="552"/>
      <c r="B1231" s="743"/>
      <c r="C1231" s="1505" t="s">
        <v>698</v>
      </c>
      <c r="D1231" s="2860" t="s">
        <v>588</v>
      </c>
      <c r="E1231" s="4210">
        <f t="shared" si="141"/>
        <v>109220</v>
      </c>
      <c r="F1231" s="523">
        <f t="shared" si="140"/>
        <v>109220</v>
      </c>
      <c r="G1231" s="4211"/>
      <c r="H1231" s="4211"/>
      <c r="I1231" s="4211"/>
      <c r="J1231" s="4211"/>
      <c r="K1231" s="4211"/>
      <c r="L1231" s="4211"/>
      <c r="M1231" s="639"/>
      <c r="N1231" s="4212"/>
      <c r="O1231" s="4212"/>
      <c r="P1231" s="4212"/>
      <c r="Q1231" s="4019">
        <v>109220</v>
      </c>
      <c r="R1231" s="4212"/>
      <c r="S1231" s="4212"/>
      <c r="T1231" s="4212"/>
      <c r="U1231" s="4212"/>
      <c r="V1231" s="4212"/>
      <c r="W1231" s="4212"/>
      <c r="X1231" s="4212"/>
      <c r="Y1231" s="4212"/>
      <c r="Z1231" s="4212"/>
      <c r="AA1231" s="4212"/>
      <c r="AB1231" s="4212"/>
      <c r="AC1231" s="4212"/>
      <c r="AD1231" s="4212"/>
      <c r="AE1231" s="4212"/>
      <c r="AF1231" s="4019"/>
      <c r="AG1231" s="4213"/>
      <c r="AH1231" s="4213"/>
      <c r="AI1231" s="4213"/>
      <c r="AJ1231" s="4213"/>
      <c r="AK1231" s="4213"/>
      <c r="AL1231" s="4213"/>
    </row>
    <row r="1232" spans="1:38" ht="16.5" customHeight="1">
      <c r="A1232" s="552"/>
      <c r="B1232" s="743"/>
      <c r="C1232" s="4214" t="s">
        <v>649</v>
      </c>
      <c r="D1232" s="4215" t="s">
        <v>588</v>
      </c>
      <c r="E1232" s="4216">
        <f t="shared" si="141"/>
        <v>11528</v>
      </c>
      <c r="F1232" s="523">
        <f t="shared" si="140"/>
        <v>11528</v>
      </c>
      <c r="G1232" s="4217"/>
      <c r="H1232" s="4217"/>
      <c r="I1232" s="4217"/>
      <c r="J1232" s="4217"/>
      <c r="K1232" s="4217"/>
      <c r="L1232" s="4217"/>
      <c r="M1232" s="639"/>
      <c r="N1232" s="4218"/>
      <c r="O1232" s="4218"/>
      <c r="P1232" s="4218"/>
      <c r="Q1232" s="4019">
        <v>11528</v>
      </c>
      <c r="R1232" s="4218"/>
      <c r="S1232" s="4218"/>
      <c r="T1232" s="4218"/>
      <c r="U1232" s="4218"/>
      <c r="V1232" s="4218"/>
      <c r="W1232" s="4218"/>
      <c r="X1232" s="4218"/>
      <c r="Y1232" s="4218"/>
      <c r="Z1232" s="4218"/>
      <c r="AA1232" s="4218"/>
      <c r="AB1232" s="4218"/>
      <c r="AC1232" s="4218"/>
      <c r="AD1232" s="4218"/>
      <c r="AE1232" s="4218"/>
      <c r="AF1232" s="4019"/>
      <c r="AG1232" s="4219"/>
      <c r="AH1232" s="4219"/>
      <c r="AI1232" s="4219"/>
      <c r="AJ1232" s="4219"/>
      <c r="AK1232" s="4219"/>
      <c r="AL1232" s="4219"/>
    </row>
    <row r="1233" spans="1:38" ht="16.5" customHeight="1">
      <c r="A1233" s="552"/>
      <c r="B1233" s="743"/>
      <c r="C1233" s="4220" t="s">
        <v>650</v>
      </c>
      <c r="D1233" s="4221" t="s">
        <v>588</v>
      </c>
      <c r="E1233" s="4222">
        <f t="shared" si="141"/>
        <v>23411</v>
      </c>
      <c r="F1233" s="523">
        <f t="shared" si="140"/>
        <v>23411</v>
      </c>
      <c r="G1233" s="4223"/>
      <c r="H1233" s="4223"/>
      <c r="I1233" s="4223"/>
      <c r="J1233" s="4223"/>
      <c r="K1233" s="4223"/>
      <c r="L1233" s="4223"/>
      <c r="M1233" s="639"/>
      <c r="N1233" s="4224"/>
      <c r="O1233" s="4224"/>
      <c r="P1233" s="4224"/>
      <c r="Q1233" s="4019">
        <v>23411</v>
      </c>
      <c r="R1233" s="4224"/>
      <c r="S1233" s="4224"/>
      <c r="T1233" s="4224"/>
      <c r="U1233" s="4224"/>
      <c r="V1233" s="4224"/>
      <c r="W1233" s="4224"/>
      <c r="X1233" s="4224"/>
      <c r="Y1233" s="4224"/>
      <c r="Z1233" s="4224"/>
      <c r="AA1233" s="4224"/>
      <c r="AB1233" s="4224"/>
      <c r="AC1233" s="4224"/>
      <c r="AD1233" s="4224"/>
      <c r="AE1233" s="4224"/>
      <c r="AF1233" s="4019"/>
      <c r="AG1233" s="4225"/>
      <c r="AH1233" s="4225"/>
      <c r="AI1233" s="4225"/>
      <c r="AJ1233" s="4225"/>
      <c r="AK1233" s="4225"/>
      <c r="AL1233" s="4225"/>
    </row>
    <row r="1234" spans="1:38" ht="16.5" customHeight="1">
      <c r="A1234" s="552"/>
      <c r="B1234" s="743"/>
      <c r="C1234" s="4226" t="s">
        <v>699</v>
      </c>
      <c r="D1234" s="4227" t="s">
        <v>590</v>
      </c>
      <c r="E1234" s="4228">
        <f t="shared" si="141"/>
        <v>418140</v>
      </c>
      <c r="F1234" s="523">
        <f t="shared" si="140"/>
        <v>418140</v>
      </c>
      <c r="G1234" s="4229"/>
      <c r="H1234" s="4229"/>
      <c r="I1234" s="4229"/>
      <c r="J1234" s="4229"/>
      <c r="K1234" s="4229"/>
      <c r="L1234" s="4229"/>
      <c r="M1234" s="639"/>
      <c r="N1234" s="4230"/>
      <c r="O1234" s="4230"/>
      <c r="P1234" s="4230"/>
      <c r="Q1234" s="4019">
        <v>418140</v>
      </c>
      <c r="R1234" s="4230"/>
      <c r="S1234" s="4230"/>
      <c r="T1234" s="4230"/>
      <c r="U1234" s="4230"/>
      <c r="V1234" s="4230"/>
      <c r="W1234" s="4230"/>
      <c r="X1234" s="4230"/>
      <c r="Y1234" s="4230"/>
      <c r="Z1234" s="4230"/>
      <c r="AA1234" s="4230"/>
      <c r="AB1234" s="4230"/>
      <c r="AC1234" s="4230"/>
      <c r="AD1234" s="4230"/>
      <c r="AE1234" s="4230"/>
      <c r="AF1234" s="4019"/>
      <c r="AG1234" s="4231"/>
      <c r="AH1234" s="4231"/>
      <c r="AI1234" s="4231"/>
      <c r="AJ1234" s="4231"/>
      <c r="AK1234" s="4231"/>
      <c r="AL1234" s="4231"/>
    </row>
    <row r="1235" spans="1:38" ht="16.5" customHeight="1">
      <c r="A1235" s="552"/>
      <c r="B1235" s="743"/>
      <c r="C1235" s="4232" t="s">
        <v>651</v>
      </c>
      <c r="D1235" s="4233" t="s">
        <v>590</v>
      </c>
      <c r="E1235" s="4234">
        <f t="shared" si="141"/>
        <v>38886</v>
      </c>
      <c r="F1235" s="523">
        <f t="shared" si="140"/>
        <v>38886</v>
      </c>
      <c r="G1235" s="4235"/>
      <c r="H1235" s="4235"/>
      <c r="I1235" s="4235"/>
      <c r="J1235" s="4235"/>
      <c r="K1235" s="4235"/>
      <c r="L1235" s="4235"/>
      <c r="M1235" s="639"/>
      <c r="N1235" s="4236"/>
      <c r="O1235" s="4236"/>
      <c r="P1235" s="4236"/>
      <c r="Q1235" s="4019">
        <v>38886</v>
      </c>
      <c r="R1235" s="4236"/>
      <c r="S1235" s="4236"/>
      <c r="T1235" s="4236"/>
      <c r="U1235" s="4236"/>
      <c r="V1235" s="4236"/>
      <c r="W1235" s="4236"/>
      <c r="X1235" s="4236"/>
      <c r="Y1235" s="4236"/>
      <c r="Z1235" s="4236"/>
      <c r="AA1235" s="4236"/>
      <c r="AB1235" s="4236"/>
      <c r="AC1235" s="4236"/>
      <c r="AD1235" s="4236"/>
      <c r="AE1235" s="4236"/>
      <c r="AF1235" s="4019"/>
      <c r="AG1235" s="4237"/>
      <c r="AH1235" s="4237"/>
      <c r="AI1235" s="4237"/>
      <c r="AJ1235" s="4237"/>
      <c r="AK1235" s="4237"/>
      <c r="AL1235" s="4237"/>
    </row>
    <row r="1236" spans="1:38" ht="16.5" customHeight="1">
      <c r="A1236" s="552"/>
      <c r="B1236" s="743"/>
      <c r="C1236" s="4238" t="s">
        <v>652</v>
      </c>
      <c r="D1236" s="4239" t="s">
        <v>590</v>
      </c>
      <c r="E1236" s="4240">
        <f t="shared" si="141"/>
        <v>90996</v>
      </c>
      <c r="F1236" s="523">
        <f t="shared" si="140"/>
        <v>90996</v>
      </c>
      <c r="G1236" s="4241"/>
      <c r="H1236" s="4241"/>
      <c r="I1236" s="4241"/>
      <c r="J1236" s="4241"/>
      <c r="K1236" s="4241"/>
      <c r="L1236" s="4241"/>
      <c r="M1236" s="639"/>
      <c r="N1236" s="4242"/>
      <c r="O1236" s="4242"/>
      <c r="P1236" s="4242"/>
      <c r="Q1236" s="4019">
        <v>90996</v>
      </c>
      <c r="R1236" s="4242"/>
      <c r="S1236" s="4242"/>
      <c r="T1236" s="4242"/>
      <c r="U1236" s="4242"/>
      <c r="V1236" s="4242"/>
      <c r="W1236" s="4242"/>
      <c r="X1236" s="4242"/>
      <c r="Y1236" s="4242"/>
      <c r="Z1236" s="4242"/>
      <c r="AA1236" s="4242"/>
      <c r="AB1236" s="4242"/>
      <c r="AC1236" s="4242"/>
      <c r="AD1236" s="4242"/>
      <c r="AE1236" s="4242"/>
      <c r="AF1236" s="4019"/>
      <c r="AG1236" s="4243"/>
      <c r="AH1236" s="4243"/>
      <c r="AI1236" s="4243"/>
      <c r="AJ1236" s="4243"/>
      <c r="AK1236" s="4243"/>
      <c r="AL1236" s="4243"/>
    </row>
    <row r="1237" spans="1:38" ht="16.5" customHeight="1">
      <c r="A1237" s="552"/>
      <c r="B1237" s="743"/>
      <c r="C1237" s="4244" t="s">
        <v>700</v>
      </c>
      <c r="D1237" s="4245" t="s">
        <v>592</v>
      </c>
      <c r="E1237" s="4246">
        <f t="shared" si="141"/>
        <v>59317</v>
      </c>
      <c r="F1237" s="523">
        <f t="shared" si="140"/>
        <v>59317</v>
      </c>
      <c r="G1237" s="4247"/>
      <c r="H1237" s="4247"/>
      <c r="I1237" s="4247"/>
      <c r="J1237" s="4247"/>
      <c r="K1237" s="4247"/>
      <c r="L1237" s="4247"/>
      <c r="M1237" s="639"/>
      <c r="N1237" s="4248"/>
      <c r="O1237" s="4248"/>
      <c r="P1237" s="4248"/>
      <c r="Q1237" s="4019">
        <v>59317</v>
      </c>
      <c r="R1237" s="4248"/>
      <c r="S1237" s="4248"/>
      <c r="T1237" s="4248"/>
      <c r="U1237" s="4248"/>
      <c r="V1237" s="4248"/>
      <c r="W1237" s="4248"/>
      <c r="X1237" s="4248"/>
      <c r="Y1237" s="4248"/>
      <c r="Z1237" s="4248"/>
      <c r="AA1237" s="4248"/>
      <c r="AB1237" s="4248"/>
      <c r="AC1237" s="4248"/>
      <c r="AD1237" s="4248"/>
      <c r="AE1237" s="4248"/>
      <c r="AF1237" s="4019"/>
      <c r="AG1237" s="4249"/>
      <c r="AH1237" s="4249"/>
      <c r="AI1237" s="4249"/>
      <c r="AJ1237" s="4249"/>
      <c r="AK1237" s="4249"/>
      <c r="AL1237" s="4249"/>
    </row>
    <row r="1238" spans="1:38" ht="16.5" customHeight="1">
      <c r="A1238" s="552"/>
      <c r="B1238" s="743"/>
      <c r="C1238" s="4250" t="s">
        <v>653</v>
      </c>
      <c r="D1238" s="4251" t="s">
        <v>592</v>
      </c>
      <c r="E1238" s="4252">
        <f t="shared" si="141"/>
        <v>5516</v>
      </c>
      <c r="F1238" s="523">
        <f t="shared" si="140"/>
        <v>5516</v>
      </c>
      <c r="G1238" s="4253"/>
      <c r="H1238" s="4253"/>
      <c r="I1238" s="4253"/>
      <c r="J1238" s="4253"/>
      <c r="K1238" s="4253"/>
      <c r="L1238" s="4253"/>
      <c r="M1238" s="639"/>
      <c r="N1238" s="4254"/>
      <c r="O1238" s="4254"/>
      <c r="P1238" s="4254"/>
      <c r="Q1238" s="4019">
        <v>5516</v>
      </c>
      <c r="R1238" s="4254"/>
      <c r="S1238" s="4254"/>
      <c r="T1238" s="4254"/>
      <c r="U1238" s="4254"/>
      <c r="V1238" s="4254"/>
      <c r="W1238" s="4254"/>
      <c r="X1238" s="4254"/>
      <c r="Y1238" s="4254"/>
      <c r="Z1238" s="4254"/>
      <c r="AA1238" s="4254"/>
      <c r="AB1238" s="4254"/>
      <c r="AC1238" s="4254"/>
      <c r="AD1238" s="4254"/>
      <c r="AE1238" s="4254"/>
      <c r="AF1238" s="4019"/>
      <c r="AG1238" s="4255"/>
      <c r="AH1238" s="4255"/>
      <c r="AI1238" s="4255"/>
      <c r="AJ1238" s="4255"/>
      <c r="AK1238" s="4255"/>
      <c r="AL1238" s="4255"/>
    </row>
    <row r="1239" spans="1:38" ht="15.75" customHeight="1">
      <c r="A1239" s="571"/>
      <c r="B1239" s="743"/>
      <c r="C1239" s="4256" t="s">
        <v>654</v>
      </c>
      <c r="D1239" s="4257" t="s">
        <v>592</v>
      </c>
      <c r="E1239" s="4258">
        <f>F1239</f>
        <v>12910</v>
      </c>
      <c r="F1239" s="523">
        <f t="shared" si="140"/>
        <v>12910</v>
      </c>
      <c r="G1239" s="4259"/>
      <c r="H1239" s="4259"/>
      <c r="I1239" s="4259"/>
      <c r="J1239" s="4259"/>
      <c r="K1239" s="4259"/>
      <c r="L1239" s="4259"/>
      <c r="M1239" s="639"/>
      <c r="N1239" s="4260"/>
      <c r="O1239" s="4260"/>
      <c r="P1239" s="4260"/>
      <c r="Q1239" s="4019">
        <v>12910</v>
      </c>
      <c r="R1239" s="4260"/>
      <c r="S1239" s="4260"/>
      <c r="T1239" s="4260"/>
      <c r="U1239" s="4260"/>
      <c r="V1239" s="4260"/>
      <c r="W1239" s="4260"/>
      <c r="X1239" s="4260"/>
      <c r="Y1239" s="4260"/>
      <c r="Z1239" s="4260"/>
      <c r="AA1239" s="4260"/>
      <c r="AB1239" s="4260"/>
      <c r="AC1239" s="4260"/>
      <c r="AD1239" s="4260"/>
      <c r="AE1239" s="4260"/>
      <c r="AF1239" s="4019"/>
      <c r="AG1239" s="4261"/>
      <c r="AH1239" s="4261"/>
      <c r="AI1239" s="4261"/>
      <c r="AJ1239" s="4261"/>
      <c r="AK1239" s="4261"/>
      <c r="AL1239" s="4261"/>
    </row>
    <row r="1240" spans="1:38" ht="16.5" customHeight="1" thickBot="1">
      <c r="A1240" s="897"/>
      <c r="B1240" s="793"/>
      <c r="C1240" s="913" t="s">
        <v>860</v>
      </c>
      <c r="D1240" s="914" t="s">
        <v>594</v>
      </c>
      <c r="E1240" s="4262">
        <f t="shared" si="141"/>
        <v>30784</v>
      </c>
      <c r="F1240" s="523">
        <f t="shared" si="140"/>
        <v>30784</v>
      </c>
      <c r="G1240" s="4259"/>
      <c r="H1240" s="4259"/>
      <c r="I1240" s="4259"/>
      <c r="J1240" s="4259"/>
      <c r="K1240" s="4259"/>
      <c r="L1240" s="4259"/>
      <c r="M1240" s="639"/>
      <c r="N1240" s="4260"/>
      <c r="O1240" s="4260"/>
      <c r="P1240" s="4260"/>
      <c r="Q1240" s="4019">
        <v>30784</v>
      </c>
      <c r="R1240" s="4260"/>
      <c r="S1240" s="4260"/>
      <c r="T1240" s="4260"/>
      <c r="U1240" s="4260"/>
      <c r="V1240" s="4260"/>
      <c r="W1240" s="4260"/>
      <c r="X1240" s="4260"/>
      <c r="Y1240" s="4260"/>
      <c r="Z1240" s="4260"/>
      <c r="AA1240" s="4260"/>
      <c r="AB1240" s="4260"/>
      <c r="AC1240" s="4260"/>
      <c r="AD1240" s="4260"/>
      <c r="AE1240" s="4260"/>
      <c r="AF1240" s="4019"/>
      <c r="AG1240" s="4261"/>
      <c r="AH1240" s="4261"/>
      <c r="AI1240" s="4261"/>
      <c r="AJ1240" s="4261"/>
      <c r="AK1240" s="4261"/>
      <c r="AL1240" s="4261"/>
    </row>
    <row r="1241" spans="1:38" ht="16.5" customHeight="1">
      <c r="A1241" s="571"/>
      <c r="B1241" s="743"/>
      <c r="C1241" s="2111" t="s">
        <v>656</v>
      </c>
      <c r="D1241" s="1544" t="s">
        <v>594</v>
      </c>
      <c r="E1241" s="685">
        <f t="shared" si="141"/>
        <v>6237</v>
      </c>
      <c r="F1241" s="523">
        <f t="shared" si="140"/>
        <v>6237</v>
      </c>
      <c r="G1241" s="4259"/>
      <c r="H1241" s="4259"/>
      <c r="I1241" s="4259"/>
      <c r="J1241" s="4259"/>
      <c r="K1241" s="4259"/>
      <c r="L1241" s="4259"/>
      <c r="M1241" s="639"/>
      <c r="N1241" s="4260"/>
      <c r="O1241" s="4260"/>
      <c r="P1241" s="4260"/>
      <c r="Q1241" s="4019">
        <v>6237</v>
      </c>
      <c r="R1241" s="4260"/>
      <c r="S1241" s="4260"/>
      <c r="T1241" s="4260"/>
      <c r="U1241" s="4260"/>
      <c r="V1241" s="4260"/>
      <c r="W1241" s="4260"/>
      <c r="X1241" s="4260"/>
      <c r="Y1241" s="4260"/>
      <c r="Z1241" s="4260"/>
      <c r="AA1241" s="4260"/>
      <c r="AB1241" s="4260"/>
      <c r="AC1241" s="4260"/>
      <c r="AD1241" s="4260"/>
      <c r="AE1241" s="4260"/>
      <c r="AF1241" s="4019"/>
      <c r="AG1241" s="4261"/>
      <c r="AH1241" s="4261"/>
      <c r="AI1241" s="4261"/>
      <c r="AJ1241" s="4261"/>
      <c r="AK1241" s="4261"/>
      <c r="AL1241" s="4261"/>
    </row>
    <row r="1242" spans="1:38" ht="16.5" customHeight="1">
      <c r="A1242" s="552"/>
      <c r="B1242" s="743"/>
      <c r="C1242" s="2111" t="s">
        <v>876</v>
      </c>
      <c r="D1242" s="1544" t="s">
        <v>658</v>
      </c>
      <c r="E1242" s="4258">
        <f t="shared" si="141"/>
        <v>52153</v>
      </c>
      <c r="F1242" s="523">
        <f t="shared" si="140"/>
        <v>52153</v>
      </c>
      <c r="G1242" s="4259"/>
      <c r="H1242" s="4259"/>
      <c r="I1242" s="4259"/>
      <c r="J1242" s="4259"/>
      <c r="K1242" s="4259"/>
      <c r="L1242" s="4259"/>
      <c r="M1242" s="639"/>
      <c r="N1242" s="4260"/>
      <c r="O1242" s="4260"/>
      <c r="P1242" s="4260"/>
      <c r="Q1242" s="4019">
        <v>52153</v>
      </c>
      <c r="R1242" s="4260"/>
      <c r="S1242" s="4260"/>
      <c r="T1242" s="4260"/>
      <c r="U1242" s="4260"/>
      <c r="V1242" s="4260"/>
      <c r="W1242" s="4260"/>
      <c r="X1242" s="4260"/>
      <c r="Y1242" s="4260"/>
      <c r="Z1242" s="4260"/>
      <c r="AA1242" s="4260"/>
      <c r="AB1242" s="4260"/>
      <c r="AC1242" s="4260"/>
      <c r="AD1242" s="4260"/>
      <c r="AE1242" s="4260"/>
      <c r="AF1242" s="4019"/>
      <c r="AG1242" s="4261"/>
      <c r="AH1242" s="4261"/>
      <c r="AI1242" s="4261"/>
      <c r="AJ1242" s="4261"/>
      <c r="AK1242" s="4261"/>
      <c r="AL1242" s="4261"/>
    </row>
    <row r="1243" spans="1:38" ht="16.5" customHeight="1">
      <c r="A1243" s="552"/>
      <c r="B1243" s="743"/>
      <c r="C1243" s="4263" t="s">
        <v>659</v>
      </c>
      <c r="D1243" s="4264" t="s">
        <v>658</v>
      </c>
      <c r="E1243" s="4258">
        <f t="shared" si="141"/>
        <v>11047</v>
      </c>
      <c r="F1243" s="523">
        <f t="shared" si="140"/>
        <v>11047</v>
      </c>
      <c r="G1243" s="4259"/>
      <c r="H1243" s="4259"/>
      <c r="I1243" s="4259"/>
      <c r="J1243" s="4259"/>
      <c r="K1243" s="4259"/>
      <c r="L1243" s="4259"/>
      <c r="M1243" s="639"/>
      <c r="N1243" s="4260"/>
      <c r="O1243" s="4260"/>
      <c r="P1243" s="4260"/>
      <c r="Q1243" s="4019">
        <v>11047</v>
      </c>
      <c r="R1243" s="4260"/>
      <c r="S1243" s="4260"/>
      <c r="T1243" s="4260"/>
      <c r="U1243" s="4260"/>
      <c r="V1243" s="4260"/>
      <c r="W1243" s="4260"/>
      <c r="X1243" s="4260"/>
      <c r="Y1243" s="4260"/>
      <c r="Z1243" s="4260"/>
      <c r="AA1243" s="4260"/>
      <c r="AB1243" s="4260"/>
      <c r="AC1243" s="4260"/>
      <c r="AD1243" s="4260"/>
      <c r="AE1243" s="4260"/>
      <c r="AF1243" s="4019"/>
      <c r="AG1243" s="4261"/>
      <c r="AH1243" s="4261"/>
      <c r="AI1243" s="4261"/>
      <c r="AJ1243" s="4261"/>
      <c r="AK1243" s="4261"/>
      <c r="AL1243" s="4261"/>
    </row>
    <row r="1244" spans="1:38" ht="16.5" customHeight="1">
      <c r="A1244" s="552"/>
      <c r="B1244" s="743"/>
      <c r="C1244" s="1505" t="s">
        <v>702</v>
      </c>
      <c r="D1244" s="2860" t="s">
        <v>601</v>
      </c>
      <c r="E1244" s="4258">
        <f t="shared" si="141"/>
        <v>5015</v>
      </c>
      <c r="F1244" s="523">
        <f t="shared" si="140"/>
        <v>5015</v>
      </c>
      <c r="G1244" s="4259"/>
      <c r="H1244" s="4259"/>
      <c r="I1244" s="4259"/>
      <c r="J1244" s="4259"/>
      <c r="K1244" s="4259"/>
      <c r="L1244" s="4259"/>
      <c r="M1244" s="639"/>
      <c r="N1244" s="4260"/>
      <c r="O1244" s="4260"/>
      <c r="P1244" s="4260"/>
      <c r="Q1244" s="4019">
        <v>5015</v>
      </c>
      <c r="R1244" s="4260"/>
      <c r="S1244" s="4260"/>
      <c r="T1244" s="4260"/>
      <c r="U1244" s="4260"/>
      <c r="V1244" s="4260"/>
      <c r="W1244" s="4260"/>
      <c r="X1244" s="4260"/>
      <c r="Y1244" s="4260"/>
      <c r="Z1244" s="4260"/>
      <c r="AA1244" s="4260"/>
      <c r="AB1244" s="4260"/>
      <c r="AC1244" s="4260"/>
      <c r="AD1244" s="4260"/>
      <c r="AE1244" s="4260"/>
      <c r="AF1244" s="4019"/>
      <c r="AG1244" s="4261"/>
      <c r="AH1244" s="4261"/>
      <c r="AI1244" s="4261"/>
      <c r="AJ1244" s="4261"/>
      <c r="AK1244" s="4261"/>
      <c r="AL1244" s="4261"/>
    </row>
    <row r="1245" spans="1:38" ht="16.5" customHeight="1">
      <c r="A1245" s="552"/>
      <c r="B1245" s="743"/>
      <c r="C1245" s="4265" t="s">
        <v>661</v>
      </c>
      <c r="D1245" s="4266" t="s">
        <v>601</v>
      </c>
      <c r="E1245" s="4267">
        <f t="shared" si="141"/>
        <v>585</v>
      </c>
      <c r="F1245" s="523">
        <f t="shared" si="140"/>
        <v>585</v>
      </c>
      <c r="G1245" s="4268"/>
      <c r="H1245" s="4268"/>
      <c r="I1245" s="4268"/>
      <c r="J1245" s="4268"/>
      <c r="K1245" s="4268"/>
      <c r="L1245" s="4268"/>
      <c r="M1245" s="639"/>
      <c r="N1245" s="4269"/>
      <c r="O1245" s="4269"/>
      <c r="P1245" s="4269"/>
      <c r="Q1245" s="4019">
        <v>585</v>
      </c>
      <c r="R1245" s="4269"/>
      <c r="S1245" s="4269"/>
      <c r="T1245" s="4269"/>
      <c r="U1245" s="4269"/>
      <c r="V1245" s="4269"/>
      <c r="W1245" s="4269"/>
      <c r="X1245" s="4269"/>
      <c r="Y1245" s="4269"/>
      <c r="Z1245" s="4269"/>
      <c r="AA1245" s="4269"/>
      <c r="AB1245" s="4269"/>
      <c r="AC1245" s="4269"/>
      <c r="AD1245" s="4269"/>
      <c r="AE1245" s="4269"/>
      <c r="AF1245" s="4019"/>
      <c r="AG1245" s="4270"/>
      <c r="AH1245" s="4270"/>
      <c r="AI1245" s="4270"/>
      <c r="AJ1245" s="4270"/>
      <c r="AK1245" s="4270"/>
      <c r="AL1245" s="4270"/>
    </row>
    <row r="1246" spans="1:38" ht="16.5" customHeight="1">
      <c r="A1246" s="552"/>
      <c r="B1246" s="743"/>
      <c r="C1246" s="4271" t="s">
        <v>901</v>
      </c>
      <c r="D1246" s="4272" t="s">
        <v>609</v>
      </c>
      <c r="E1246" s="4273">
        <f t="shared" si="141"/>
        <v>1980</v>
      </c>
      <c r="F1246" s="523">
        <f t="shared" ref="F1246:F1309" si="142">SUM(G1246:AJ1246)</f>
        <v>1980</v>
      </c>
      <c r="G1246" s="4274"/>
      <c r="H1246" s="4274"/>
      <c r="I1246" s="4274"/>
      <c r="J1246" s="4274"/>
      <c r="K1246" s="4274"/>
      <c r="L1246" s="4274"/>
      <c r="M1246" s="639"/>
      <c r="N1246" s="4275"/>
      <c r="O1246" s="4275"/>
      <c r="P1246" s="4275"/>
      <c r="Q1246" s="4019">
        <v>1980</v>
      </c>
      <c r="R1246" s="4275"/>
      <c r="S1246" s="4275"/>
      <c r="T1246" s="4275"/>
      <c r="U1246" s="4275"/>
      <c r="V1246" s="4275"/>
      <c r="W1246" s="4275"/>
      <c r="X1246" s="4275"/>
      <c r="Y1246" s="4275"/>
      <c r="Z1246" s="4275"/>
      <c r="AA1246" s="4275"/>
      <c r="AB1246" s="4275"/>
      <c r="AC1246" s="4275"/>
      <c r="AD1246" s="4275"/>
      <c r="AE1246" s="4275"/>
      <c r="AF1246" s="4019"/>
      <c r="AG1246" s="4276"/>
      <c r="AH1246" s="4276"/>
      <c r="AI1246" s="4276"/>
      <c r="AJ1246" s="4276"/>
      <c r="AK1246" s="4276"/>
      <c r="AL1246" s="4276"/>
    </row>
    <row r="1247" spans="1:38" ht="16.5" customHeight="1">
      <c r="A1247" s="552"/>
      <c r="B1247" s="743"/>
      <c r="C1247" s="4277" t="s">
        <v>787</v>
      </c>
      <c r="D1247" s="4278" t="s">
        <v>609</v>
      </c>
      <c r="E1247" s="4279">
        <f t="shared" si="141"/>
        <v>420</v>
      </c>
      <c r="F1247" s="523">
        <f t="shared" si="142"/>
        <v>420</v>
      </c>
      <c r="G1247" s="4280"/>
      <c r="H1247" s="4280"/>
      <c r="I1247" s="4280"/>
      <c r="J1247" s="4280"/>
      <c r="K1247" s="4280"/>
      <c r="L1247" s="4280"/>
      <c r="M1247" s="639"/>
      <c r="N1247" s="4281"/>
      <c r="O1247" s="4281"/>
      <c r="P1247" s="4281"/>
      <c r="Q1247" s="4019">
        <v>420</v>
      </c>
      <c r="R1247" s="4281"/>
      <c r="S1247" s="4281"/>
      <c r="T1247" s="4281"/>
      <c r="U1247" s="4281"/>
      <c r="V1247" s="4281"/>
      <c r="W1247" s="4281"/>
      <c r="X1247" s="4281"/>
      <c r="Y1247" s="4281"/>
      <c r="Z1247" s="4281"/>
      <c r="AA1247" s="4281"/>
      <c r="AB1247" s="4281"/>
      <c r="AC1247" s="4281"/>
      <c r="AD1247" s="4281"/>
      <c r="AE1247" s="4281"/>
      <c r="AF1247" s="4019"/>
      <c r="AG1247" s="4282"/>
      <c r="AH1247" s="4282"/>
      <c r="AI1247" s="4282"/>
      <c r="AJ1247" s="4282"/>
      <c r="AK1247" s="4282"/>
      <c r="AL1247" s="4282"/>
    </row>
    <row r="1248" spans="1:38" ht="17.25" customHeight="1">
      <c r="A1248" s="552"/>
      <c r="B1248" s="743"/>
      <c r="C1248" s="4283" t="s">
        <v>705</v>
      </c>
      <c r="D1248" s="4284" t="s">
        <v>611</v>
      </c>
      <c r="E1248" s="4285">
        <f t="shared" si="141"/>
        <v>3199838</v>
      </c>
      <c r="F1248" s="523">
        <f t="shared" si="142"/>
        <v>3199838</v>
      </c>
      <c r="G1248" s="4286"/>
      <c r="H1248" s="4286"/>
      <c r="I1248" s="4286"/>
      <c r="J1248" s="4286"/>
      <c r="K1248" s="4286"/>
      <c r="L1248" s="4286"/>
      <c r="M1248" s="639"/>
      <c r="N1248" s="4287"/>
      <c r="O1248" s="4287"/>
      <c r="P1248" s="4287"/>
      <c r="Q1248" s="4019">
        <v>3199838</v>
      </c>
      <c r="R1248" s="4287"/>
      <c r="S1248" s="4287"/>
      <c r="T1248" s="4287"/>
      <c r="U1248" s="4287"/>
      <c r="V1248" s="4287"/>
      <c r="W1248" s="4287"/>
      <c r="X1248" s="4287"/>
      <c r="Y1248" s="4287"/>
      <c r="Z1248" s="4287"/>
      <c r="AA1248" s="4287"/>
      <c r="AB1248" s="4287"/>
      <c r="AC1248" s="4287"/>
      <c r="AD1248" s="4287"/>
      <c r="AE1248" s="4287"/>
      <c r="AF1248" s="4019"/>
      <c r="AG1248" s="4288"/>
      <c r="AH1248" s="4288"/>
      <c r="AI1248" s="4288"/>
      <c r="AJ1248" s="4288"/>
      <c r="AK1248" s="4288"/>
      <c r="AL1248" s="4288"/>
    </row>
    <row r="1249" spans="1:38" ht="16.5" customHeight="1">
      <c r="A1249" s="552"/>
      <c r="B1249" s="743"/>
      <c r="C1249" s="4289" t="s">
        <v>664</v>
      </c>
      <c r="D1249" s="4290" t="s">
        <v>611</v>
      </c>
      <c r="E1249" s="4291">
        <f t="shared" si="141"/>
        <v>25350</v>
      </c>
      <c r="F1249" s="523">
        <f t="shared" si="142"/>
        <v>25350</v>
      </c>
      <c r="G1249" s="4292"/>
      <c r="H1249" s="4292"/>
      <c r="I1249" s="4292"/>
      <c r="J1249" s="4292"/>
      <c r="K1249" s="4292"/>
      <c r="L1249" s="4292"/>
      <c r="M1249" s="639"/>
      <c r="N1249" s="4293"/>
      <c r="O1249" s="4293"/>
      <c r="P1249" s="4293"/>
      <c r="Q1249" s="4019">
        <v>25350</v>
      </c>
      <c r="R1249" s="4293"/>
      <c r="S1249" s="4293"/>
      <c r="T1249" s="4293"/>
      <c r="U1249" s="4293"/>
      <c r="V1249" s="4293"/>
      <c r="W1249" s="4293"/>
      <c r="X1249" s="4293"/>
      <c r="Y1249" s="4293"/>
      <c r="Z1249" s="4293"/>
      <c r="AA1249" s="4293"/>
      <c r="AB1249" s="4293"/>
      <c r="AC1249" s="4293"/>
      <c r="AD1249" s="4293"/>
      <c r="AE1249" s="4293"/>
      <c r="AF1249" s="4019"/>
      <c r="AG1249" s="4294"/>
      <c r="AH1249" s="4294"/>
      <c r="AI1249" s="4294"/>
      <c r="AJ1249" s="4294"/>
      <c r="AK1249" s="4294"/>
      <c r="AL1249" s="4294"/>
    </row>
    <row r="1250" spans="1:38" ht="16.5" customHeight="1">
      <c r="A1250" s="552"/>
      <c r="B1250" s="743"/>
      <c r="C1250" s="1505" t="s">
        <v>665</v>
      </c>
      <c r="D1250" s="2860" t="s">
        <v>611</v>
      </c>
      <c r="E1250" s="685">
        <f t="shared" si="141"/>
        <v>598129</v>
      </c>
      <c r="F1250" s="523">
        <f t="shared" si="142"/>
        <v>598129</v>
      </c>
      <c r="G1250" s="4292"/>
      <c r="H1250" s="4292"/>
      <c r="I1250" s="4292"/>
      <c r="J1250" s="4292"/>
      <c r="K1250" s="4292"/>
      <c r="L1250" s="4292"/>
      <c r="M1250" s="639"/>
      <c r="N1250" s="4293"/>
      <c r="O1250" s="4293"/>
      <c r="P1250" s="4293"/>
      <c r="Q1250" s="4019">
        <v>598129</v>
      </c>
      <c r="R1250" s="4293"/>
      <c r="S1250" s="4293"/>
      <c r="T1250" s="4293"/>
      <c r="U1250" s="4293"/>
      <c r="V1250" s="4293"/>
      <c r="W1250" s="4293"/>
      <c r="X1250" s="4293"/>
      <c r="Y1250" s="4293"/>
      <c r="Z1250" s="4293"/>
      <c r="AA1250" s="4293"/>
      <c r="AB1250" s="4293"/>
      <c r="AC1250" s="4293"/>
      <c r="AD1250" s="4293"/>
      <c r="AE1250" s="4293"/>
      <c r="AF1250" s="4019"/>
      <c r="AG1250" s="4294"/>
      <c r="AH1250" s="4294"/>
      <c r="AI1250" s="4294"/>
      <c r="AJ1250" s="4294"/>
      <c r="AK1250" s="4294"/>
      <c r="AL1250" s="4294"/>
    </row>
    <row r="1251" spans="1:38" ht="16.5" customHeight="1">
      <c r="A1251" s="552"/>
      <c r="B1251" s="743"/>
      <c r="C1251" s="4295" t="s">
        <v>706</v>
      </c>
      <c r="D1251" s="4296" t="s">
        <v>613</v>
      </c>
      <c r="E1251" s="4297">
        <f t="shared" si="141"/>
        <v>3654</v>
      </c>
      <c r="F1251" s="523">
        <f t="shared" si="142"/>
        <v>3654</v>
      </c>
      <c r="G1251" s="4298"/>
      <c r="H1251" s="4298"/>
      <c r="I1251" s="4298"/>
      <c r="J1251" s="4298"/>
      <c r="K1251" s="4298"/>
      <c r="L1251" s="4298"/>
      <c r="M1251" s="639"/>
      <c r="N1251" s="4299"/>
      <c r="O1251" s="4299"/>
      <c r="P1251" s="4299"/>
      <c r="Q1251" s="4019">
        <v>3654</v>
      </c>
      <c r="R1251" s="4299"/>
      <c r="S1251" s="4299"/>
      <c r="T1251" s="4299"/>
      <c r="U1251" s="4299"/>
      <c r="V1251" s="4299"/>
      <c r="W1251" s="4299"/>
      <c r="X1251" s="4299"/>
      <c r="Y1251" s="4299"/>
      <c r="Z1251" s="4299"/>
      <c r="AA1251" s="4299"/>
      <c r="AB1251" s="4299"/>
      <c r="AC1251" s="4299"/>
      <c r="AD1251" s="4299"/>
      <c r="AE1251" s="4299"/>
      <c r="AF1251" s="4019"/>
      <c r="AG1251" s="4300"/>
      <c r="AH1251" s="4300"/>
      <c r="AI1251" s="4300"/>
      <c r="AJ1251" s="4300"/>
      <c r="AK1251" s="4300"/>
      <c r="AL1251" s="4300"/>
    </row>
    <row r="1252" spans="1:38" ht="16.5" customHeight="1">
      <c r="A1252" s="552"/>
      <c r="B1252" s="743"/>
      <c r="C1252" s="4301" t="s">
        <v>805</v>
      </c>
      <c r="D1252" s="4302" t="s">
        <v>613</v>
      </c>
      <c r="E1252" s="4303">
        <f t="shared" si="141"/>
        <v>775</v>
      </c>
      <c r="F1252" s="523">
        <f t="shared" si="142"/>
        <v>775</v>
      </c>
      <c r="G1252" s="4304"/>
      <c r="H1252" s="4304"/>
      <c r="I1252" s="4304"/>
      <c r="J1252" s="4304"/>
      <c r="K1252" s="4304"/>
      <c r="L1252" s="4304"/>
      <c r="M1252" s="639"/>
      <c r="N1252" s="4305"/>
      <c r="O1252" s="4305"/>
      <c r="P1252" s="4305"/>
      <c r="Q1252" s="4019">
        <v>775</v>
      </c>
      <c r="R1252" s="4305"/>
      <c r="S1252" s="4305"/>
      <c r="T1252" s="4305"/>
      <c r="U1252" s="4305"/>
      <c r="V1252" s="4305"/>
      <c r="W1252" s="4305"/>
      <c r="X1252" s="4305"/>
      <c r="Y1252" s="4305"/>
      <c r="Z1252" s="4305"/>
      <c r="AA1252" s="4305"/>
      <c r="AB1252" s="4305"/>
      <c r="AC1252" s="4305"/>
      <c r="AD1252" s="4305"/>
      <c r="AE1252" s="4305"/>
      <c r="AF1252" s="4019"/>
      <c r="AG1252" s="4306"/>
      <c r="AH1252" s="4306"/>
      <c r="AI1252" s="4306"/>
      <c r="AJ1252" s="4306"/>
      <c r="AK1252" s="4306"/>
      <c r="AL1252" s="4306"/>
    </row>
    <row r="1253" spans="1:38" ht="16.5" customHeight="1">
      <c r="A1253" s="552"/>
      <c r="B1253" s="743"/>
      <c r="C1253" s="4307" t="s">
        <v>760</v>
      </c>
      <c r="D1253" s="4308" t="s">
        <v>615</v>
      </c>
      <c r="E1253" s="4303">
        <f t="shared" si="141"/>
        <v>202768</v>
      </c>
      <c r="F1253" s="523">
        <f t="shared" si="142"/>
        <v>202768</v>
      </c>
      <c r="G1253" s="4304"/>
      <c r="H1253" s="4304"/>
      <c r="I1253" s="4304"/>
      <c r="J1253" s="4304"/>
      <c r="K1253" s="4304"/>
      <c r="L1253" s="4304"/>
      <c r="M1253" s="639"/>
      <c r="N1253" s="4305"/>
      <c r="O1253" s="4305"/>
      <c r="P1253" s="4305"/>
      <c r="Q1253" s="4019">
        <v>202768</v>
      </c>
      <c r="R1253" s="4305"/>
      <c r="S1253" s="4305"/>
      <c r="T1253" s="4305"/>
      <c r="U1253" s="4305"/>
      <c r="V1253" s="4305"/>
      <c r="W1253" s="4305"/>
      <c r="X1253" s="4305"/>
      <c r="Y1253" s="4305"/>
      <c r="Z1253" s="4305"/>
      <c r="AA1253" s="4305"/>
      <c r="AB1253" s="4305"/>
      <c r="AC1253" s="4305"/>
      <c r="AD1253" s="4305"/>
      <c r="AE1253" s="4305"/>
      <c r="AF1253" s="4019"/>
      <c r="AG1253" s="4306"/>
      <c r="AH1253" s="4306"/>
      <c r="AI1253" s="4306"/>
      <c r="AJ1253" s="4306"/>
      <c r="AK1253" s="4306"/>
      <c r="AL1253" s="4306"/>
    </row>
    <row r="1254" spans="1:38" ht="16.5" customHeight="1">
      <c r="A1254" s="552"/>
      <c r="B1254" s="743"/>
      <c r="C1254" s="4307" t="s">
        <v>667</v>
      </c>
      <c r="D1254" s="4308" t="s">
        <v>615</v>
      </c>
      <c r="E1254" s="4303">
        <f t="shared" si="141"/>
        <v>42952</v>
      </c>
      <c r="F1254" s="523">
        <f t="shared" si="142"/>
        <v>42952</v>
      </c>
      <c r="G1254" s="4304"/>
      <c r="H1254" s="4304"/>
      <c r="I1254" s="4304"/>
      <c r="J1254" s="4304"/>
      <c r="K1254" s="4304"/>
      <c r="L1254" s="4304"/>
      <c r="M1254" s="639"/>
      <c r="N1254" s="4305"/>
      <c r="O1254" s="4305"/>
      <c r="P1254" s="4305"/>
      <c r="Q1254" s="4019">
        <v>42952</v>
      </c>
      <c r="R1254" s="4305"/>
      <c r="S1254" s="4305"/>
      <c r="T1254" s="4305"/>
      <c r="U1254" s="4305"/>
      <c r="V1254" s="4305"/>
      <c r="W1254" s="4305"/>
      <c r="X1254" s="4305"/>
      <c r="Y1254" s="4305"/>
      <c r="Z1254" s="4305"/>
      <c r="AA1254" s="4305"/>
      <c r="AB1254" s="4305"/>
      <c r="AC1254" s="4305"/>
      <c r="AD1254" s="4305"/>
      <c r="AE1254" s="4305"/>
      <c r="AF1254" s="4019"/>
      <c r="AG1254" s="4306"/>
      <c r="AH1254" s="4306"/>
      <c r="AI1254" s="4306"/>
      <c r="AJ1254" s="4306"/>
      <c r="AK1254" s="4306"/>
      <c r="AL1254" s="4306"/>
    </row>
    <row r="1255" spans="1:38" ht="16.5" customHeight="1">
      <c r="A1255" s="552"/>
      <c r="B1255" s="743"/>
      <c r="C1255" s="4309" t="s">
        <v>708</v>
      </c>
      <c r="D1255" s="2860" t="s">
        <v>619</v>
      </c>
      <c r="E1255" s="4310">
        <f t="shared" si="141"/>
        <v>164363</v>
      </c>
      <c r="F1255" s="523">
        <f t="shared" si="142"/>
        <v>164363</v>
      </c>
      <c r="G1255" s="4311"/>
      <c r="H1255" s="4311"/>
      <c r="I1255" s="4311"/>
      <c r="J1255" s="4311"/>
      <c r="K1255" s="4311"/>
      <c r="L1255" s="4311"/>
      <c r="M1255" s="639"/>
      <c r="N1255" s="4312"/>
      <c r="O1255" s="4312"/>
      <c r="P1255" s="4312"/>
      <c r="Q1255" s="4019">
        <v>164363</v>
      </c>
      <c r="R1255" s="4312"/>
      <c r="S1255" s="4312"/>
      <c r="T1255" s="4312"/>
      <c r="U1255" s="4312"/>
      <c r="V1255" s="4312"/>
      <c r="W1255" s="4312"/>
      <c r="X1255" s="4312"/>
      <c r="Y1255" s="4312"/>
      <c r="Z1255" s="4312"/>
      <c r="AA1255" s="4312"/>
      <c r="AB1255" s="4312"/>
      <c r="AC1255" s="4312"/>
      <c r="AD1255" s="4312"/>
      <c r="AE1255" s="4312"/>
      <c r="AF1255" s="4019"/>
      <c r="AG1255" s="4313"/>
      <c r="AH1255" s="4313"/>
      <c r="AI1255" s="4313"/>
      <c r="AJ1255" s="4313"/>
      <c r="AK1255" s="4313"/>
      <c r="AL1255" s="4313"/>
    </row>
    <row r="1256" spans="1:38" ht="16.5" customHeight="1">
      <c r="A1256" s="552"/>
      <c r="B1256" s="743"/>
      <c r="C1256" s="4314" t="s">
        <v>669</v>
      </c>
      <c r="D1256" s="2860" t="s">
        <v>619</v>
      </c>
      <c r="E1256" s="4315">
        <f t="shared" si="141"/>
        <v>34424</v>
      </c>
      <c r="F1256" s="523">
        <f t="shared" si="142"/>
        <v>34424</v>
      </c>
      <c r="G1256" s="4316"/>
      <c r="H1256" s="4316"/>
      <c r="I1256" s="4316"/>
      <c r="J1256" s="4316"/>
      <c r="K1256" s="4316"/>
      <c r="L1256" s="4316"/>
      <c r="M1256" s="639"/>
      <c r="N1256" s="4317"/>
      <c r="O1256" s="4317"/>
      <c r="P1256" s="4317"/>
      <c r="Q1256" s="4019">
        <v>34424</v>
      </c>
      <c r="R1256" s="4317"/>
      <c r="S1256" s="4317"/>
      <c r="T1256" s="4317"/>
      <c r="U1256" s="4317"/>
      <c r="V1256" s="4317"/>
      <c r="W1256" s="4317"/>
      <c r="X1256" s="4317"/>
      <c r="Y1256" s="4317"/>
      <c r="Z1256" s="4317"/>
      <c r="AA1256" s="4317"/>
      <c r="AB1256" s="4317"/>
      <c r="AC1256" s="4317"/>
      <c r="AD1256" s="4317"/>
      <c r="AE1256" s="4317"/>
      <c r="AF1256" s="4019"/>
      <c r="AG1256" s="4318"/>
      <c r="AH1256" s="4318"/>
      <c r="AI1256" s="4318"/>
      <c r="AJ1256" s="4318"/>
      <c r="AK1256" s="4318"/>
      <c r="AL1256" s="4318"/>
    </row>
    <row r="1257" spans="1:38" ht="16.5" customHeight="1">
      <c r="A1257" s="552"/>
      <c r="B1257" s="743"/>
      <c r="C1257" s="4319" t="s">
        <v>709</v>
      </c>
      <c r="D1257" s="2860" t="s">
        <v>621</v>
      </c>
      <c r="E1257" s="4320">
        <f t="shared" si="141"/>
        <v>35833</v>
      </c>
      <c r="F1257" s="523">
        <f t="shared" si="142"/>
        <v>35833</v>
      </c>
      <c r="G1257" s="4321"/>
      <c r="H1257" s="4321"/>
      <c r="I1257" s="4321"/>
      <c r="J1257" s="4321"/>
      <c r="K1257" s="4321"/>
      <c r="L1257" s="4321"/>
      <c r="M1257" s="639"/>
      <c r="N1257" s="4322"/>
      <c r="O1257" s="4322"/>
      <c r="P1257" s="4322"/>
      <c r="Q1257" s="4019">
        <v>35833</v>
      </c>
      <c r="R1257" s="4322"/>
      <c r="S1257" s="4322"/>
      <c r="T1257" s="4322"/>
      <c r="U1257" s="4322"/>
      <c r="V1257" s="4322"/>
      <c r="W1257" s="4322"/>
      <c r="X1257" s="4322"/>
      <c r="Y1257" s="4322"/>
      <c r="Z1257" s="4322"/>
      <c r="AA1257" s="4322"/>
      <c r="AB1257" s="4322"/>
      <c r="AC1257" s="4322"/>
      <c r="AD1257" s="4322"/>
      <c r="AE1257" s="4322"/>
      <c r="AF1257" s="4019"/>
      <c r="AG1257" s="4323"/>
      <c r="AH1257" s="4323"/>
      <c r="AI1257" s="4323"/>
      <c r="AJ1257" s="4323"/>
      <c r="AK1257" s="4323"/>
      <c r="AL1257" s="4323"/>
    </row>
    <row r="1258" spans="1:38" ht="16.5" customHeight="1">
      <c r="A1258" s="552"/>
      <c r="B1258" s="743"/>
      <c r="C1258" s="4324" t="s">
        <v>710</v>
      </c>
      <c r="D1258" s="2860" t="s">
        <v>621</v>
      </c>
      <c r="E1258" s="4325">
        <f t="shared" si="141"/>
        <v>8958</v>
      </c>
      <c r="F1258" s="523">
        <f t="shared" si="142"/>
        <v>8958</v>
      </c>
      <c r="G1258" s="4326"/>
      <c r="H1258" s="4326"/>
      <c r="I1258" s="4326"/>
      <c r="J1258" s="4326"/>
      <c r="K1258" s="4326"/>
      <c r="L1258" s="4326"/>
      <c r="M1258" s="639"/>
      <c r="N1258" s="4327"/>
      <c r="O1258" s="4327"/>
      <c r="P1258" s="4327"/>
      <c r="Q1258" s="4019">
        <v>8958</v>
      </c>
      <c r="R1258" s="4327"/>
      <c r="S1258" s="4327"/>
      <c r="T1258" s="4327"/>
      <c r="U1258" s="4327"/>
      <c r="V1258" s="4327"/>
      <c r="W1258" s="4327"/>
      <c r="X1258" s="4327"/>
      <c r="Y1258" s="4327"/>
      <c r="Z1258" s="4327"/>
      <c r="AA1258" s="4327"/>
      <c r="AB1258" s="4327"/>
      <c r="AC1258" s="4327"/>
      <c r="AD1258" s="4327"/>
      <c r="AE1258" s="4327"/>
      <c r="AF1258" s="4019"/>
      <c r="AG1258" s="4328"/>
      <c r="AH1258" s="4328"/>
      <c r="AI1258" s="4328"/>
      <c r="AJ1258" s="4328"/>
      <c r="AK1258" s="4328"/>
      <c r="AL1258" s="4328"/>
    </row>
    <row r="1259" spans="1:38" ht="17.25" customHeight="1">
      <c r="A1259" s="552"/>
      <c r="B1259" s="743"/>
      <c r="C1259" s="4329" t="s">
        <v>711</v>
      </c>
      <c r="D1259" s="4156" t="s">
        <v>625</v>
      </c>
      <c r="E1259" s="4330">
        <f t="shared" si="141"/>
        <v>47878</v>
      </c>
      <c r="F1259" s="523">
        <f t="shared" si="142"/>
        <v>47878</v>
      </c>
      <c r="G1259" s="4331"/>
      <c r="H1259" s="4331"/>
      <c r="I1259" s="4331"/>
      <c r="J1259" s="4331"/>
      <c r="K1259" s="4331"/>
      <c r="L1259" s="4331"/>
      <c r="M1259" s="639"/>
      <c r="N1259" s="4332"/>
      <c r="O1259" s="4332"/>
      <c r="P1259" s="4332"/>
      <c r="Q1259" s="4019">
        <v>47878</v>
      </c>
      <c r="R1259" s="4332"/>
      <c r="S1259" s="4332"/>
      <c r="T1259" s="4332"/>
      <c r="U1259" s="4332"/>
      <c r="V1259" s="4332"/>
      <c r="W1259" s="4332"/>
      <c r="X1259" s="4332"/>
      <c r="Y1259" s="4332"/>
      <c r="Z1259" s="4332"/>
      <c r="AA1259" s="4332"/>
      <c r="AB1259" s="4332"/>
      <c r="AC1259" s="4332"/>
      <c r="AD1259" s="4332"/>
      <c r="AE1259" s="4332"/>
      <c r="AF1259" s="4019"/>
      <c r="AG1259" s="4333"/>
      <c r="AH1259" s="4333"/>
      <c r="AI1259" s="4333"/>
      <c r="AJ1259" s="4333"/>
      <c r="AK1259" s="4333"/>
      <c r="AL1259" s="4333"/>
    </row>
    <row r="1260" spans="1:38" ht="16.5" customHeight="1">
      <c r="A1260" s="552"/>
      <c r="B1260" s="743"/>
      <c r="C1260" s="3761" t="s">
        <v>878</v>
      </c>
      <c r="D1260" s="3871" t="s">
        <v>625</v>
      </c>
      <c r="E1260" s="4330">
        <f t="shared" si="141"/>
        <v>9288</v>
      </c>
      <c r="F1260" s="523">
        <f t="shared" si="142"/>
        <v>9288</v>
      </c>
      <c r="G1260" s="4331"/>
      <c r="H1260" s="4331"/>
      <c r="I1260" s="4331"/>
      <c r="J1260" s="4331"/>
      <c r="K1260" s="4331"/>
      <c r="L1260" s="4331"/>
      <c r="M1260" s="639"/>
      <c r="N1260" s="4332"/>
      <c r="O1260" s="4332"/>
      <c r="P1260" s="4332"/>
      <c r="Q1260" s="4019">
        <v>9288</v>
      </c>
      <c r="R1260" s="4332"/>
      <c r="S1260" s="4332"/>
      <c r="T1260" s="4332"/>
      <c r="U1260" s="4332"/>
      <c r="V1260" s="4332"/>
      <c r="W1260" s="4332"/>
      <c r="X1260" s="4332"/>
      <c r="Y1260" s="4332"/>
      <c r="Z1260" s="4332"/>
      <c r="AA1260" s="4332"/>
      <c r="AB1260" s="4332"/>
      <c r="AC1260" s="4332"/>
      <c r="AD1260" s="4332"/>
      <c r="AE1260" s="4332"/>
      <c r="AF1260" s="4019"/>
      <c r="AG1260" s="4333"/>
      <c r="AH1260" s="4333"/>
      <c r="AI1260" s="4333"/>
      <c r="AJ1260" s="4333"/>
      <c r="AK1260" s="4333"/>
      <c r="AL1260" s="4333"/>
    </row>
    <row r="1261" spans="1:38" ht="16.5" customHeight="1">
      <c r="A1261" s="552"/>
      <c r="B1261" s="743"/>
      <c r="C1261" s="4334" t="s">
        <v>713</v>
      </c>
      <c r="D1261" s="1114" t="s">
        <v>635</v>
      </c>
      <c r="E1261" s="4330">
        <f t="shared" si="141"/>
        <v>4951</v>
      </c>
      <c r="F1261" s="523">
        <f t="shared" si="142"/>
        <v>4951</v>
      </c>
      <c r="G1261" s="4331"/>
      <c r="H1261" s="4331"/>
      <c r="I1261" s="4331"/>
      <c r="J1261" s="4331"/>
      <c r="K1261" s="4331"/>
      <c r="L1261" s="4331"/>
      <c r="M1261" s="639"/>
      <c r="N1261" s="4332"/>
      <c r="O1261" s="4332"/>
      <c r="P1261" s="4332"/>
      <c r="Q1261" s="4019">
        <v>4951</v>
      </c>
      <c r="R1261" s="4332"/>
      <c r="S1261" s="4332"/>
      <c r="T1261" s="4332"/>
      <c r="U1261" s="4332"/>
      <c r="V1261" s="4332"/>
      <c r="W1261" s="4332"/>
      <c r="X1261" s="4332"/>
      <c r="Y1261" s="4332"/>
      <c r="Z1261" s="4332"/>
      <c r="AA1261" s="4332"/>
      <c r="AB1261" s="4332"/>
      <c r="AC1261" s="4332"/>
      <c r="AD1261" s="4332"/>
      <c r="AE1261" s="4332"/>
      <c r="AF1261" s="4019"/>
      <c r="AG1261" s="4333"/>
      <c r="AH1261" s="4333"/>
      <c r="AI1261" s="4333"/>
      <c r="AJ1261" s="4333"/>
      <c r="AK1261" s="4333"/>
      <c r="AL1261" s="4333"/>
    </row>
    <row r="1262" spans="1:38" ht="16.5" customHeight="1">
      <c r="A1262" s="552"/>
      <c r="B1262" s="743"/>
      <c r="C1262" s="4334" t="s">
        <v>673</v>
      </c>
      <c r="D1262" s="1114" t="s">
        <v>635</v>
      </c>
      <c r="E1262" s="4330">
        <f t="shared" si="141"/>
        <v>1049</v>
      </c>
      <c r="F1262" s="523">
        <f t="shared" si="142"/>
        <v>1049</v>
      </c>
      <c r="G1262" s="4331"/>
      <c r="H1262" s="4331"/>
      <c r="I1262" s="4331"/>
      <c r="J1262" s="4331"/>
      <c r="K1262" s="4331"/>
      <c r="L1262" s="4331"/>
      <c r="M1262" s="639"/>
      <c r="N1262" s="4332"/>
      <c r="O1262" s="4332"/>
      <c r="P1262" s="4332"/>
      <c r="Q1262" s="4019">
        <v>1049</v>
      </c>
      <c r="R1262" s="4332"/>
      <c r="S1262" s="4332"/>
      <c r="T1262" s="4332"/>
      <c r="U1262" s="4332"/>
      <c r="V1262" s="4332"/>
      <c r="W1262" s="4332"/>
      <c r="X1262" s="4332"/>
      <c r="Y1262" s="4332"/>
      <c r="Z1262" s="4332"/>
      <c r="AA1262" s="4332"/>
      <c r="AB1262" s="4332"/>
      <c r="AC1262" s="4332"/>
      <c r="AD1262" s="4332"/>
      <c r="AE1262" s="4332"/>
      <c r="AF1262" s="4019"/>
      <c r="AG1262" s="4333"/>
      <c r="AH1262" s="4333"/>
      <c r="AI1262" s="4333"/>
      <c r="AJ1262" s="4333"/>
      <c r="AK1262" s="4333"/>
      <c r="AL1262" s="4333"/>
    </row>
    <row r="1263" spans="1:38" ht="16.5" customHeight="1">
      <c r="A1263" s="552"/>
      <c r="B1263" s="743"/>
      <c r="C1263" s="4334" t="s">
        <v>714</v>
      </c>
      <c r="D1263" s="3886" t="s">
        <v>596</v>
      </c>
      <c r="E1263" s="4330">
        <f t="shared" si="141"/>
        <v>25791</v>
      </c>
      <c r="F1263" s="523">
        <f t="shared" si="142"/>
        <v>25791</v>
      </c>
      <c r="G1263" s="4331"/>
      <c r="H1263" s="4331"/>
      <c r="I1263" s="4331"/>
      <c r="J1263" s="4331"/>
      <c r="K1263" s="4331"/>
      <c r="L1263" s="4331"/>
      <c r="M1263" s="639"/>
      <c r="N1263" s="4332"/>
      <c r="O1263" s="4332"/>
      <c r="P1263" s="4332"/>
      <c r="Q1263" s="4019">
        <v>25791</v>
      </c>
      <c r="R1263" s="4332"/>
      <c r="S1263" s="4332"/>
      <c r="T1263" s="4332"/>
      <c r="U1263" s="4332"/>
      <c r="V1263" s="4332"/>
      <c r="W1263" s="4332"/>
      <c r="X1263" s="4332"/>
      <c r="Y1263" s="4332"/>
      <c r="Z1263" s="4332"/>
      <c r="AA1263" s="4332"/>
      <c r="AB1263" s="4332"/>
      <c r="AC1263" s="4332"/>
      <c r="AD1263" s="4332"/>
      <c r="AE1263" s="4332"/>
      <c r="AF1263" s="4019"/>
      <c r="AG1263" s="4333"/>
      <c r="AH1263" s="4333"/>
      <c r="AI1263" s="4333"/>
      <c r="AJ1263" s="4333"/>
      <c r="AK1263" s="4333"/>
      <c r="AL1263" s="4333"/>
    </row>
    <row r="1264" spans="1:38" ht="16.5" customHeight="1">
      <c r="A1264" s="552"/>
      <c r="B1264" s="743"/>
      <c r="C1264" s="4334" t="s">
        <v>674</v>
      </c>
      <c r="D1264" s="3886" t="s">
        <v>596</v>
      </c>
      <c r="E1264" s="4330">
        <f t="shared" si="141"/>
        <v>5166</v>
      </c>
      <c r="F1264" s="523">
        <f t="shared" si="142"/>
        <v>5166</v>
      </c>
      <c r="G1264" s="4331"/>
      <c r="H1264" s="4331"/>
      <c r="I1264" s="4331"/>
      <c r="J1264" s="4331"/>
      <c r="K1264" s="4331"/>
      <c r="L1264" s="4331"/>
      <c r="M1264" s="639"/>
      <c r="N1264" s="4332"/>
      <c r="O1264" s="4332"/>
      <c r="P1264" s="4332"/>
      <c r="Q1264" s="4019">
        <v>5166</v>
      </c>
      <c r="R1264" s="4332"/>
      <c r="S1264" s="4332"/>
      <c r="T1264" s="4332"/>
      <c r="U1264" s="4332"/>
      <c r="V1264" s="4332"/>
      <c r="W1264" s="4332"/>
      <c r="X1264" s="4332"/>
      <c r="Y1264" s="4332"/>
      <c r="Z1264" s="4332"/>
      <c r="AA1264" s="4332"/>
      <c r="AB1264" s="4332"/>
      <c r="AC1264" s="4332"/>
      <c r="AD1264" s="4332"/>
      <c r="AE1264" s="4332"/>
      <c r="AF1264" s="4019"/>
      <c r="AG1264" s="4333"/>
      <c r="AH1264" s="4333"/>
      <c r="AI1264" s="4333"/>
      <c r="AJ1264" s="4333"/>
      <c r="AK1264" s="4333"/>
      <c r="AL1264" s="4333"/>
    </row>
    <row r="1265" spans="1:38" ht="16.5" customHeight="1">
      <c r="A1265" s="552"/>
      <c r="B1265" s="743"/>
      <c r="C1265" s="4335" t="s">
        <v>675</v>
      </c>
      <c r="D1265" s="3898" t="s">
        <v>596</v>
      </c>
      <c r="E1265" s="4330">
        <f t="shared" si="141"/>
        <v>5919</v>
      </c>
      <c r="F1265" s="523">
        <f t="shared" si="142"/>
        <v>5919</v>
      </c>
      <c r="G1265" s="4331"/>
      <c r="H1265" s="4331"/>
      <c r="I1265" s="4331"/>
      <c r="J1265" s="4331"/>
      <c r="K1265" s="4331"/>
      <c r="L1265" s="4331"/>
      <c r="M1265" s="639"/>
      <c r="N1265" s="4332"/>
      <c r="O1265" s="4332"/>
      <c r="P1265" s="4332"/>
      <c r="Q1265" s="4019">
        <v>5919</v>
      </c>
      <c r="R1265" s="4332"/>
      <c r="S1265" s="4332"/>
      <c r="T1265" s="4332"/>
      <c r="U1265" s="4332"/>
      <c r="V1265" s="4332"/>
      <c r="W1265" s="4332"/>
      <c r="X1265" s="4332"/>
      <c r="Y1265" s="4332"/>
      <c r="Z1265" s="4332"/>
      <c r="AA1265" s="4332"/>
      <c r="AB1265" s="4332"/>
      <c r="AC1265" s="4332"/>
      <c r="AD1265" s="4332"/>
      <c r="AE1265" s="4332"/>
      <c r="AF1265" s="4019"/>
      <c r="AG1265" s="4333"/>
      <c r="AH1265" s="4333"/>
      <c r="AI1265" s="4333"/>
      <c r="AJ1265" s="4333"/>
      <c r="AK1265" s="4333"/>
      <c r="AL1265" s="4333"/>
    </row>
    <row r="1266" spans="1:38" ht="16.5" customHeight="1">
      <c r="A1266" s="571"/>
      <c r="B1266" s="743"/>
      <c r="C1266" s="4336"/>
      <c r="D1266" s="3081"/>
      <c r="E1266" s="4330"/>
      <c r="F1266" s="523">
        <f t="shared" si="142"/>
        <v>0</v>
      </c>
      <c r="G1266" s="4331"/>
      <c r="H1266" s="4331"/>
      <c r="I1266" s="4331"/>
      <c r="J1266" s="4331"/>
      <c r="K1266" s="4331"/>
      <c r="L1266" s="4331"/>
      <c r="M1266" s="639"/>
      <c r="N1266" s="4332"/>
      <c r="O1266" s="4332"/>
      <c r="P1266" s="4332"/>
      <c r="Q1266" s="4019"/>
      <c r="R1266" s="4332"/>
      <c r="S1266" s="4332"/>
      <c r="T1266" s="4332"/>
      <c r="U1266" s="4332"/>
      <c r="V1266" s="4332"/>
      <c r="W1266" s="4332"/>
      <c r="X1266" s="4332"/>
      <c r="Y1266" s="4332"/>
      <c r="Z1266" s="4332"/>
      <c r="AA1266" s="4332"/>
      <c r="AB1266" s="4332"/>
      <c r="AC1266" s="4332"/>
      <c r="AD1266" s="4332"/>
      <c r="AE1266" s="4332"/>
      <c r="AF1266" s="4019"/>
      <c r="AG1266" s="4333"/>
      <c r="AH1266" s="4333"/>
      <c r="AI1266" s="4333"/>
      <c r="AJ1266" s="4333"/>
      <c r="AK1266" s="4333"/>
      <c r="AL1266" s="4333"/>
    </row>
    <row r="1267" spans="1:38" ht="16.5" customHeight="1">
      <c r="A1267" s="552"/>
      <c r="B1267" s="743"/>
      <c r="C1267" s="6624" t="s">
        <v>639</v>
      </c>
      <c r="D1267" s="6624"/>
      <c r="E1267" s="4337">
        <f>SUM(E1268)</f>
        <v>2130262</v>
      </c>
      <c r="F1267" s="523">
        <f t="shared" si="142"/>
        <v>0</v>
      </c>
      <c r="G1267" s="4331"/>
      <c r="H1267" s="4331"/>
      <c r="I1267" s="4331"/>
      <c r="J1267" s="4331"/>
      <c r="K1267" s="4331"/>
      <c r="L1267" s="4331"/>
      <c r="M1267" s="639"/>
      <c r="N1267" s="4332"/>
      <c r="O1267" s="4332"/>
      <c r="P1267" s="4332"/>
      <c r="Q1267" s="4019"/>
      <c r="R1267" s="4332"/>
      <c r="S1267" s="4332"/>
      <c r="T1267" s="4332"/>
      <c r="U1267" s="4332"/>
      <c r="V1267" s="4332"/>
      <c r="W1267" s="4332"/>
      <c r="X1267" s="4332"/>
      <c r="Y1267" s="4332"/>
      <c r="Z1267" s="4332"/>
      <c r="AA1267" s="4332"/>
      <c r="AB1267" s="4332"/>
      <c r="AC1267" s="4332"/>
      <c r="AD1267" s="4332"/>
      <c r="AE1267" s="4332"/>
      <c r="AF1267" s="4019"/>
      <c r="AG1267" s="4333"/>
      <c r="AH1267" s="4333"/>
      <c r="AI1267" s="4333"/>
      <c r="AJ1267" s="4333"/>
      <c r="AK1267" s="4333"/>
      <c r="AL1267" s="4333"/>
    </row>
    <row r="1268" spans="1:38" ht="16.5" customHeight="1">
      <c r="A1268" s="552"/>
      <c r="B1268" s="743"/>
      <c r="C1268" s="6813" t="s">
        <v>735</v>
      </c>
      <c r="D1268" s="6813"/>
      <c r="E1268" s="4338">
        <f>SUM(E1269:E1270)</f>
        <v>2130262</v>
      </c>
      <c r="F1268" s="523">
        <f t="shared" si="142"/>
        <v>0</v>
      </c>
      <c r="G1268" s="4339"/>
      <c r="H1268" s="4339"/>
      <c r="I1268" s="4339"/>
      <c r="J1268" s="4339"/>
      <c r="K1268" s="4339"/>
      <c r="L1268" s="4339"/>
      <c r="M1268" s="639"/>
      <c r="N1268" s="4340"/>
      <c r="O1268" s="4340"/>
      <c r="P1268" s="4340"/>
      <c r="Q1268" s="4019"/>
      <c r="R1268" s="4340"/>
      <c r="S1268" s="4340"/>
      <c r="T1268" s="4340"/>
      <c r="U1268" s="4340"/>
      <c r="V1268" s="4340"/>
      <c r="W1268" s="4340"/>
      <c r="X1268" s="4340"/>
      <c r="Y1268" s="4340"/>
      <c r="Z1268" s="4340"/>
      <c r="AA1268" s="4340"/>
      <c r="AB1268" s="4340"/>
      <c r="AC1268" s="4340"/>
      <c r="AD1268" s="4340"/>
      <c r="AE1268" s="4340"/>
      <c r="AF1268" s="4019"/>
      <c r="AG1268" s="4341"/>
      <c r="AH1268" s="4341"/>
      <c r="AI1268" s="4341"/>
      <c r="AJ1268" s="4341"/>
      <c r="AK1268" s="4341"/>
      <c r="AL1268" s="4341"/>
    </row>
    <row r="1269" spans="1:38" ht="66.75" customHeight="1">
      <c r="A1269" s="552"/>
      <c r="B1269" s="743"/>
      <c r="C1269" s="4342" t="s">
        <v>809</v>
      </c>
      <c r="D1269" s="4343" t="s">
        <v>716</v>
      </c>
      <c r="E1269" s="4338">
        <f>F1269</f>
        <v>1166424</v>
      </c>
      <c r="F1269" s="523">
        <f t="shared" si="142"/>
        <v>1166424</v>
      </c>
      <c r="G1269" s="4339"/>
      <c r="H1269" s="4339"/>
      <c r="I1269" s="4339"/>
      <c r="J1269" s="4339"/>
      <c r="K1269" s="4339"/>
      <c r="L1269" s="4339">
        <v>1166424</v>
      </c>
      <c r="M1269" s="639"/>
      <c r="N1269" s="4340"/>
      <c r="O1269" s="4340"/>
      <c r="P1269" s="4340"/>
      <c r="Q1269" s="4019"/>
      <c r="R1269" s="4340"/>
      <c r="S1269" s="4340"/>
      <c r="T1269" s="4340"/>
      <c r="U1269" s="4340"/>
      <c r="V1269" s="4340"/>
      <c r="W1269" s="4340"/>
      <c r="X1269" s="4340"/>
      <c r="Y1269" s="4340"/>
      <c r="Z1269" s="4340"/>
      <c r="AA1269" s="4340"/>
      <c r="AB1269" s="4340"/>
      <c r="AC1269" s="4340"/>
      <c r="AD1269" s="4340"/>
      <c r="AE1269" s="4340"/>
      <c r="AF1269" s="4019"/>
      <c r="AG1269" s="4341"/>
      <c r="AH1269" s="4341"/>
      <c r="AI1269" s="4341"/>
      <c r="AJ1269" s="4341"/>
      <c r="AK1269" s="4341"/>
      <c r="AL1269" s="4341"/>
    </row>
    <row r="1270" spans="1:38" ht="63" customHeight="1">
      <c r="A1270" s="552"/>
      <c r="B1270" s="743"/>
      <c r="C1270" s="4344" t="s">
        <v>183</v>
      </c>
      <c r="D1270" s="4345" t="s">
        <v>811</v>
      </c>
      <c r="E1270" s="4346">
        <f>F1270</f>
        <v>963838</v>
      </c>
      <c r="F1270" s="523">
        <f t="shared" si="142"/>
        <v>963838</v>
      </c>
      <c r="G1270" s="4347"/>
      <c r="H1270" s="4347"/>
      <c r="I1270" s="4347"/>
      <c r="J1270" s="4347"/>
      <c r="K1270" s="4347"/>
      <c r="L1270" s="4347">
        <v>963838</v>
      </c>
      <c r="M1270" s="639"/>
      <c r="N1270" s="4348"/>
      <c r="O1270" s="4348"/>
      <c r="P1270" s="4348"/>
      <c r="Q1270" s="4019"/>
      <c r="R1270" s="4348"/>
      <c r="S1270" s="4348"/>
      <c r="T1270" s="4348"/>
      <c r="U1270" s="4348"/>
      <c r="V1270" s="4348"/>
      <c r="W1270" s="4348"/>
      <c r="X1270" s="4348"/>
      <c r="Y1270" s="4348"/>
      <c r="Z1270" s="4348"/>
      <c r="AA1270" s="4348"/>
      <c r="AB1270" s="4348"/>
      <c r="AC1270" s="4348"/>
      <c r="AD1270" s="4348"/>
      <c r="AE1270" s="4348"/>
      <c r="AF1270" s="4019"/>
      <c r="AG1270" s="4349"/>
      <c r="AH1270" s="4349"/>
      <c r="AI1270" s="4349"/>
      <c r="AJ1270" s="4349"/>
      <c r="AK1270" s="4349"/>
      <c r="AL1270" s="4349"/>
    </row>
    <row r="1271" spans="1:38" ht="24.75" customHeight="1">
      <c r="A1271" s="552"/>
      <c r="B1271" s="571"/>
      <c r="C1271" s="6814" t="s">
        <v>717</v>
      </c>
      <c r="D1271" s="6815"/>
      <c r="E1271" s="4350">
        <f>SUM(E1272:E1273)</f>
        <v>2130262</v>
      </c>
      <c r="F1271" s="523">
        <f t="shared" si="142"/>
        <v>0</v>
      </c>
      <c r="G1271" s="4347"/>
      <c r="H1271" s="4347"/>
      <c r="I1271" s="4347"/>
      <c r="J1271" s="4347"/>
      <c r="K1271" s="4347"/>
      <c r="L1271" s="4347"/>
      <c r="M1271" s="639"/>
      <c r="N1271" s="4348"/>
      <c r="O1271" s="4348"/>
      <c r="P1271" s="4348"/>
      <c r="Q1271" s="4019"/>
      <c r="R1271" s="4348"/>
      <c r="S1271" s="4348"/>
      <c r="T1271" s="4348"/>
      <c r="U1271" s="4348"/>
      <c r="V1271" s="4348"/>
      <c r="W1271" s="4348"/>
      <c r="X1271" s="4348"/>
      <c r="Y1271" s="4348"/>
      <c r="Z1271" s="4348"/>
      <c r="AA1271" s="4348"/>
      <c r="AB1271" s="4348"/>
      <c r="AC1271" s="4348"/>
      <c r="AD1271" s="4348"/>
      <c r="AE1271" s="4348"/>
      <c r="AF1271" s="4019"/>
      <c r="AG1271" s="4349"/>
      <c r="AH1271" s="4349"/>
      <c r="AI1271" s="4349"/>
      <c r="AJ1271" s="4349"/>
      <c r="AK1271" s="4349"/>
      <c r="AL1271" s="4349"/>
    </row>
    <row r="1272" spans="1:38" ht="63" customHeight="1">
      <c r="A1272" s="552"/>
      <c r="B1272" s="571"/>
      <c r="C1272" s="4351" t="s">
        <v>809</v>
      </c>
      <c r="D1272" s="4352" t="s">
        <v>716</v>
      </c>
      <c r="E1272" s="4353">
        <f t="shared" ref="E1272:E1273" si="143">F1272</f>
        <v>1166424</v>
      </c>
      <c r="F1272" s="523">
        <f t="shared" si="142"/>
        <v>1166424</v>
      </c>
      <c r="G1272" s="4347"/>
      <c r="H1272" s="4347"/>
      <c r="I1272" s="4347"/>
      <c r="J1272" s="4347"/>
      <c r="K1272" s="4347"/>
      <c r="L1272" s="4347">
        <v>1166424</v>
      </c>
      <c r="M1272" s="639"/>
      <c r="N1272" s="4348"/>
      <c r="O1272" s="4348"/>
      <c r="P1272" s="4348"/>
      <c r="Q1272" s="4019"/>
      <c r="R1272" s="4348"/>
      <c r="S1272" s="4348"/>
      <c r="T1272" s="4348"/>
      <c r="U1272" s="4348"/>
      <c r="V1272" s="4348"/>
      <c r="W1272" s="4348"/>
      <c r="X1272" s="4348"/>
      <c r="Y1272" s="4348"/>
      <c r="Z1272" s="4348"/>
      <c r="AA1272" s="4348"/>
      <c r="AB1272" s="4348"/>
      <c r="AC1272" s="4348"/>
      <c r="AD1272" s="4348"/>
      <c r="AE1272" s="4348"/>
      <c r="AF1272" s="4019"/>
      <c r="AG1272" s="4349"/>
      <c r="AH1272" s="4349"/>
      <c r="AI1272" s="4349"/>
      <c r="AJ1272" s="4349"/>
      <c r="AK1272" s="4349"/>
      <c r="AL1272" s="4349"/>
    </row>
    <row r="1273" spans="1:38" ht="63.75" customHeight="1" thickBot="1">
      <c r="A1273" s="897"/>
      <c r="B1273" s="668"/>
      <c r="C1273" s="6244" t="s">
        <v>183</v>
      </c>
      <c r="D1273" s="6245" t="s">
        <v>811</v>
      </c>
      <c r="E1273" s="6246">
        <f t="shared" si="143"/>
        <v>963838</v>
      </c>
      <c r="F1273" s="523">
        <f t="shared" si="142"/>
        <v>963838</v>
      </c>
      <c r="G1273" s="4347"/>
      <c r="H1273" s="4347"/>
      <c r="I1273" s="4347"/>
      <c r="J1273" s="4347"/>
      <c r="K1273" s="4347"/>
      <c r="L1273" s="4347">
        <v>963838</v>
      </c>
      <c r="M1273" s="639"/>
      <c r="N1273" s="4348"/>
      <c r="O1273" s="4348"/>
      <c r="P1273" s="4348"/>
      <c r="Q1273" s="4019"/>
      <c r="R1273" s="4348"/>
      <c r="S1273" s="4348"/>
      <c r="T1273" s="4348"/>
      <c r="U1273" s="4348"/>
      <c r="V1273" s="4348"/>
      <c r="W1273" s="4348"/>
      <c r="X1273" s="4348"/>
      <c r="Y1273" s="4348"/>
      <c r="Z1273" s="4348"/>
      <c r="AA1273" s="4348"/>
      <c r="AB1273" s="4348"/>
      <c r="AC1273" s="4348"/>
      <c r="AD1273" s="4348"/>
      <c r="AE1273" s="4348"/>
      <c r="AF1273" s="4019"/>
      <c r="AG1273" s="4349"/>
      <c r="AH1273" s="4349"/>
      <c r="AI1273" s="4349"/>
      <c r="AJ1273" s="4349"/>
      <c r="AK1273" s="4349"/>
      <c r="AL1273" s="4349"/>
    </row>
    <row r="1274" spans="1:38" ht="23.25" customHeight="1" thickBot="1">
      <c r="A1274" s="546" t="s">
        <v>378</v>
      </c>
      <c r="B1274" s="916"/>
      <c r="C1274" s="1053"/>
      <c r="D1274" s="1054" t="s">
        <v>902</v>
      </c>
      <c r="E1274" s="919">
        <f>SUM(E1275,E1281,E1355)</f>
        <v>50171307</v>
      </c>
      <c r="F1274" s="523">
        <f t="shared" si="142"/>
        <v>0</v>
      </c>
      <c r="G1274" s="4347"/>
      <c r="H1274" s="4347"/>
      <c r="I1274" s="4347"/>
      <c r="J1274" s="4347"/>
      <c r="K1274" s="4347"/>
      <c r="L1274" s="4347"/>
      <c r="M1274" s="639"/>
      <c r="N1274" s="4348"/>
      <c r="O1274" s="4348"/>
      <c r="P1274" s="4348"/>
      <c r="Q1274" s="4019"/>
      <c r="R1274" s="4348"/>
      <c r="S1274" s="4348"/>
      <c r="T1274" s="4348"/>
      <c r="U1274" s="4348"/>
      <c r="V1274" s="4348"/>
      <c r="W1274" s="4348"/>
      <c r="X1274" s="4348"/>
      <c r="Y1274" s="4348"/>
      <c r="Z1274" s="4348"/>
      <c r="AA1274" s="4348"/>
      <c r="AB1274" s="4348"/>
      <c r="AC1274" s="4348"/>
      <c r="AD1274" s="4348"/>
      <c r="AE1274" s="4348"/>
      <c r="AF1274" s="4019"/>
      <c r="AG1274" s="4349"/>
      <c r="AH1274" s="4349"/>
      <c r="AI1274" s="4349"/>
      <c r="AJ1274" s="4349"/>
      <c r="AK1274" s="4349"/>
      <c r="AL1274" s="4349"/>
    </row>
    <row r="1275" spans="1:38" ht="17.100000000000001" customHeight="1" thickBot="1">
      <c r="A1275" s="552"/>
      <c r="B1275" s="803" t="s">
        <v>379</v>
      </c>
      <c r="C1275" s="3188"/>
      <c r="D1275" s="2792" t="s">
        <v>132</v>
      </c>
      <c r="E1275" s="806">
        <f>SUM(E1276,)</f>
        <v>4761879</v>
      </c>
      <c r="F1275" s="523">
        <f t="shared" si="142"/>
        <v>0</v>
      </c>
      <c r="G1275" s="4347"/>
      <c r="H1275" s="4347"/>
      <c r="I1275" s="4347"/>
      <c r="J1275" s="4347"/>
      <c r="K1275" s="4347"/>
      <c r="L1275" s="4347"/>
      <c r="M1275" s="639"/>
      <c r="N1275" s="4348"/>
      <c r="O1275" s="4348"/>
      <c r="P1275" s="4348"/>
      <c r="Q1275" s="4019"/>
      <c r="R1275" s="4348"/>
      <c r="S1275" s="4348"/>
      <c r="T1275" s="4348"/>
      <c r="U1275" s="4348"/>
      <c r="V1275" s="4348"/>
      <c r="W1275" s="4348"/>
      <c r="X1275" s="4348"/>
      <c r="Y1275" s="4348"/>
      <c r="Z1275" s="4348"/>
      <c r="AA1275" s="4348"/>
      <c r="AB1275" s="4348"/>
      <c r="AC1275" s="4348"/>
      <c r="AD1275" s="4348"/>
      <c r="AE1275" s="4348"/>
      <c r="AF1275" s="4019"/>
      <c r="AG1275" s="4349"/>
      <c r="AH1275" s="4349"/>
      <c r="AI1275" s="4349"/>
      <c r="AJ1275" s="4349"/>
      <c r="AK1275" s="4349"/>
      <c r="AL1275" s="4349"/>
    </row>
    <row r="1276" spans="1:38" ht="17.100000000000001" customHeight="1">
      <c r="A1276" s="552"/>
      <c r="B1276" s="6503"/>
      <c r="C1276" s="6816" t="s">
        <v>582</v>
      </c>
      <c r="D1276" s="6709"/>
      <c r="E1276" s="4354">
        <f>SUM(E1277)</f>
        <v>4761879</v>
      </c>
      <c r="F1276" s="523">
        <f t="shared" si="142"/>
        <v>0</v>
      </c>
      <c r="G1276" s="4347"/>
      <c r="H1276" s="4347"/>
      <c r="I1276" s="4347"/>
      <c r="J1276" s="4347"/>
      <c r="K1276" s="4347"/>
      <c r="L1276" s="4347"/>
      <c r="M1276" s="639"/>
      <c r="N1276" s="4348"/>
      <c r="O1276" s="4348"/>
      <c r="P1276" s="4348"/>
      <c r="Q1276" s="4019"/>
      <c r="R1276" s="4348"/>
      <c r="S1276" s="4348"/>
      <c r="T1276" s="4348"/>
      <c r="U1276" s="4348"/>
      <c r="V1276" s="4348"/>
      <c r="W1276" s="4348"/>
      <c r="X1276" s="4348"/>
      <c r="Y1276" s="4348"/>
      <c r="Z1276" s="4348"/>
      <c r="AA1276" s="4348"/>
      <c r="AB1276" s="4348"/>
      <c r="AC1276" s="4348"/>
      <c r="AD1276" s="4348"/>
      <c r="AE1276" s="4348"/>
      <c r="AF1276" s="4019"/>
      <c r="AG1276" s="4349"/>
      <c r="AH1276" s="4349"/>
      <c r="AI1276" s="4349"/>
      <c r="AJ1276" s="4349"/>
      <c r="AK1276" s="4349"/>
      <c r="AL1276" s="4349"/>
    </row>
    <row r="1277" spans="1:38" ht="17.100000000000001" customHeight="1">
      <c r="A1277" s="552"/>
      <c r="B1277" s="6503"/>
      <c r="C1277" s="6817" t="s">
        <v>676</v>
      </c>
      <c r="D1277" s="6818"/>
      <c r="E1277" s="4355">
        <f>SUM(E1278:E1280)</f>
        <v>4761879</v>
      </c>
      <c r="F1277" s="523">
        <f t="shared" si="142"/>
        <v>0</v>
      </c>
      <c r="G1277" s="4356"/>
      <c r="H1277" s="4356"/>
      <c r="I1277" s="4356"/>
      <c r="J1277" s="4356"/>
      <c r="K1277" s="4356"/>
      <c r="L1277" s="4356"/>
      <c r="M1277" s="639"/>
      <c r="N1277" s="4357"/>
      <c r="O1277" s="4357"/>
      <c r="P1277" s="4357"/>
      <c r="Q1277" s="4019"/>
      <c r="R1277" s="4357"/>
      <c r="S1277" s="4357"/>
      <c r="T1277" s="4357"/>
      <c r="U1277" s="4357"/>
      <c r="V1277" s="4357"/>
      <c r="W1277" s="4357"/>
      <c r="X1277" s="4357"/>
      <c r="Y1277" s="4357"/>
      <c r="Z1277" s="4357"/>
      <c r="AA1277" s="4357"/>
      <c r="AB1277" s="4357"/>
      <c r="AC1277" s="4357"/>
      <c r="AD1277" s="4357"/>
      <c r="AE1277" s="4357"/>
      <c r="AF1277" s="4019"/>
      <c r="AG1277" s="4358"/>
      <c r="AH1277" s="4358"/>
      <c r="AI1277" s="4358"/>
      <c r="AJ1277" s="4358"/>
      <c r="AK1277" s="4358"/>
      <c r="AL1277" s="4358"/>
    </row>
    <row r="1278" spans="1:38" ht="53.25" customHeight="1">
      <c r="A1278" s="552"/>
      <c r="B1278" s="6503"/>
      <c r="C1278" s="4359" t="s">
        <v>61</v>
      </c>
      <c r="D1278" s="4360" t="s">
        <v>688</v>
      </c>
      <c r="E1278" s="4361">
        <f>F1278</f>
        <v>1028984</v>
      </c>
      <c r="F1278" s="523">
        <f t="shared" si="142"/>
        <v>1028984</v>
      </c>
      <c r="G1278" s="4362"/>
      <c r="H1278" s="4362"/>
      <c r="I1278" s="4362"/>
      <c r="J1278" s="4362"/>
      <c r="K1278" s="4362"/>
      <c r="L1278" s="4362"/>
      <c r="M1278" s="639"/>
      <c r="N1278" s="4363"/>
      <c r="O1278" s="4363"/>
      <c r="P1278" s="4363"/>
      <c r="Q1278" s="4019">
        <v>1028984</v>
      </c>
      <c r="R1278" s="4363"/>
      <c r="S1278" s="4363"/>
      <c r="T1278" s="4363"/>
      <c r="U1278" s="4363"/>
      <c r="V1278" s="4363"/>
      <c r="W1278" s="4363"/>
      <c r="X1278" s="4363"/>
      <c r="Y1278" s="4363"/>
      <c r="Z1278" s="4363"/>
      <c r="AA1278" s="4363"/>
      <c r="AB1278" s="4363"/>
      <c r="AC1278" s="4363"/>
      <c r="AD1278" s="4363"/>
      <c r="AE1278" s="4363"/>
      <c r="AF1278" s="4019"/>
      <c r="AG1278" s="4364"/>
      <c r="AH1278" s="4364"/>
      <c r="AI1278" s="4364"/>
      <c r="AJ1278" s="4364"/>
      <c r="AK1278" s="4364"/>
      <c r="AL1278" s="4364"/>
    </row>
    <row r="1279" spans="1:38" ht="27.75" customHeight="1">
      <c r="A1279" s="552"/>
      <c r="B1279" s="571"/>
      <c r="C1279" s="4365" t="s">
        <v>903</v>
      </c>
      <c r="D1279" s="4366" t="s">
        <v>904</v>
      </c>
      <c r="E1279" s="4367">
        <f t="shared" ref="E1279" si="144">F1279</f>
        <v>193223</v>
      </c>
      <c r="F1279" s="523">
        <f t="shared" si="142"/>
        <v>193223</v>
      </c>
      <c r="G1279" s="4368"/>
      <c r="H1279" s="4368"/>
      <c r="I1279" s="4368"/>
      <c r="J1279" s="4368"/>
      <c r="K1279" s="4368"/>
      <c r="L1279" s="4368"/>
      <c r="M1279" s="639"/>
      <c r="N1279" s="4369"/>
      <c r="O1279" s="4369"/>
      <c r="P1279" s="4369"/>
      <c r="Q1279" s="4019">
        <v>193223</v>
      </c>
      <c r="R1279" s="4369"/>
      <c r="S1279" s="4369"/>
      <c r="T1279" s="4369"/>
      <c r="U1279" s="4369"/>
      <c r="V1279" s="4369"/>
      <c r="W1279" s="4369"/>
      <c r="X1279" s="4369"/>
      <c r="Y1279" s="4369"/>
      <c r="Z1279" s="4369"/>
      <c r="AA1279" s="4369"/>
      <c r="AB1279" s="4369"/>
      <c r="AC1279" s="4369"/>
      <c r="AD1279" s="4369"/>
      <c r="AE1279" s="4369"/>
      <c r="AF1279" s="4019"/>
      <c r="AG1279" s="4370"/>
      <c r="AH1279" s="4370"/>
      <c r="AI1279" s="4370"/>
      <c r="AJ1279" s="4370"/>
      <c r="AK1279" s="4370"/>
      <c r="AL1279" s="4370"/>
    </row>
    <row r="1280" spans="1:38" ht="28.5" customHeight="1" thickBot="1">
      <c r="A1280" s="552"/>
      <c r="B1280" s="571"/>
      <c r="C1280" s="4371" t="s">
        <v>905</v>
      </c>
      <c r="D1280" s="4372" t="s">
        <v>906</v>
      </c>
      <c r="E1280" s="4373">
        <f>F1280</f>
        <v>3539672</v>
      </c>
      <c r="F1280" s="523">
        <f t="shared" si="142"/>
        <v>3539672</v>
      </c>
      <c r="G1280" s="4374"/>
      <c r="H1280" s="4374"/>
      <c r="I1280" s="4374"/>
      <c r="J1280" s="4374"/>
      <c r="K1280" s="4374"/>
      <c r="L1280" s="4374"/>
      <c r="M1280" s="639"/>
      <c r="N1280" s="4375"/>
      <c r="O1280" s="4375"/>
      <c r="P1280" s="4375"/>
      <c r="Q1280" s="4019">
        <v>3539672</v>
      </c>
      <c r="R1280" s="4375"/>
      <c r="S1280" s="4375"/>
      <c r="T1280" s="4375"/>
      <c r="U1280" s="4375"/>
      <c r="V1280" s="4375"/>
      <c r="W1280" s="4375"/>
      <c r="X1280" s="4375"/>
      <c r="Y1280" s="4375"/>
      <c r="Z1280" s="4375"/>
      <c r="AA1280" s="4375"/>
      <c r="AB1280" s="4375"/>
      <c r="AC1280" s="4375"/>
      <c r="AD1280" s="4375"/>
      <c r="AE1280" s="4375"/>
      <c r="AF1280" s="4019"/>
      <c r="AG1280" s="4376"/>
      <c r="AH1280" s="4376"/>
      <c r="AI1280" s="4376"/>
      <c r="AJ1280" s="4376"/>
      <c r="AK1280" s="4376"/>
      <c r="AL1280" s="4376"/>
    </row>
    <row r="1281" spans="1:38" ht="17.100000000000001" customHeight="1" thickBot="1">
      <c r="A1281" s="552"/>
      <c r="B1281" s="803" t="s">
        <v>380</v>
      </c>
      <c r="C1281" s="804"/>
      <c r="D1281" s="805" t="s">
        <v>381</v>
      </c>
      <c r="E1281" s="806">
        <f t="shared" ref="E1281" si="145">SUM(E1282,)</f>
        <v>43298079</v>
      </c>
      <c r="F1281" s="523">
        <f t="shared" si="142"/>
        <v>0</v>
      </c>
      <c r="G1281" s="4347"/>
      <c r="H1281" s="4347"/>
      <c r="I1281" s="4347"/>
      <c r="J1281" s="4347"/>
      <c r="K1281" s="4347"/>
      <c r="L1281" s="4347"/>
      <c r="M1281" s="639"/>
      <c r="N1281" s="4348"/>
      <c r="O1281" s="4348"/>
      <c r="P1281" s="4348"/>
      <c r="Q1281" s="4019"/>
      <c r="R1281" s="4348"/>
      <c r="S1281" s="4348"/>
      <c r="T1281" s="4348"/>
      <c r="U1281" s="4348"/>
      <c r="V1281" s="4348"/>
      <c r="W1281" s="4348"/>
      <c r="X1281" s="4348"/>
      <c r="Y1281" s="4348"/>
      <c r="Z1281" s="4348"/>
      <c r="AA1281" s="4348"/>
      <c r="AB1281" s="4348"/>
      <c r="AC1281" s="4348"/>
      <c r="AD1281" s="4348"/>
      <c r="AE1281" s="4348"/>
      <c r="AF1281" s="4019"/>
      <c r="AG1281" s="4349"/>
      <c r="AH1281" s="4349"/>
      <c r="AI1281" s="4349"/>
      <c r="AJ1281" s="4349"/>
      <c r="AK1281" s="4349"/>
      <c r="AL1281" s="4349"/>
    </row>
    <row r="1282" spans="1:38" ht="17.100000000000001" customHeight="1">
      <c r="A1282" s="552"/>
      <c r="B1282" s="571"/>
      <c r="C1282" s="6619" t="s">
        <v>582</v>
      </c>
      <c r="D1282" s="6619"/>
      <c r="E1282" s="4354">
        <f>SUM(E1283,E1312,E1316)</f>
        <v>43298079</v>
      </c>
      <c r="F1282" s="523">
        <f t="shared" si="142"/>
        <v>0</v>
      </c>
      <c r="G1282" s="4347"/>
      <c r="H1282" s="4347"/>
      <c r="I1282" s="4347"/>
      <c r="J1282" s="4347"/>
      <c r="K1282" s="4347"/>
      <c r="L1282" s="4347"/>
      <c r="M1282" s="639"/>
      <c r="N1282" s="4348"/>
      <c r="O1282" s="4348"/>
      <c r="P1282" s="4348"/>
      <c r="Q1282" s="4019"/>
      <c r="R1282" s="4348"/>
      <c r="S1282" s="4348"/>
      <c r="T1282" s="4348"/>
      <c r="U1282" s="4348"/>
      <c r="V1282" s="4348"/>
      <c r="W1282" s="4348"/>
      <c r="X1282" s="4348"/>
      <c r="Y1282" s="4348"/>
      <c r="Z1282" s="4348"/>
      <c r="AA1282" s="4348"/>
      <c r="AB1282" s="4348"/>
      <c r="AC1282" s="4348"/>
      <c r="AD1282" s="4348"/>
      <c r="AE1282" s="4348"/>
      <c r="AF1282" s="4019"/>
      <c r="AG1282" s="4349"/>
      <c r="AH1282" s="4349"/>
      <c r="AI1282" s="4349"/>
      <c r="AJ1282" s="4349"/>
      <c r="AK1282" s="4349"/>
      <c r="AL1282" s="4349"/>
    </row>
    <row r="1283" spans="1:38" ht="17.100000000000001" customHeight="1">
      <c r="A1283" s="552"/>
      <c r="B1283" s="571"/>
      <c r="C1283" s="6807" t="s">
        <v>583</v>
      </c>
      <c r="D1283" s="6807"/>
      <c r="E1283" s="4377">
        <f>SUM(E1284,E1292)</f>
        <v>17056726</v>
      </c>
      <c r="F1283" s="523">
        <f t="shared" si="142"/>
        <v>0</v>
      </c>
      <c r="G1283" s="4374"/>
      <c r="H1283" s="4374"/>
      <c r="I1283" s="4374"/>
      <c r="J1283" s="4374"/>
      <c r="K1283" s="4374"/>
      <c r="L1283" s="4374"/>
      <c r="M1283" s="639"/>
      <c r="N1283" s="4375"/>
      <c r="O1283" s="4375"/>
      <c r="P1283" s="4375"/>
      <c r="Q1283" s="4019"/>
      <c r="R1283" s="4375"/>
      <c r="S1283" s="4375"/>
      <c r="T1283" s="4375"/>
      <c r="U1283" s="4375"/>
      <c r="V1283" s="4375"/>
      <c r="W1283" s="4375"/>
      <c r="X1283" s="4375"/>
      <c r="Y1283" s="4375"/>
      <c r="Z1283" s="4375"/>
      <c r="AA1283" s="4375"/>
      <c r="AB1283" s="4375"/>
      <c r="AC1283" s="4375"/>
      <c r="AD1283" s="4375"/>
      <c r="AE1283" s="4375"/>
      <c r="AF1283" s="4019"/>
      <c r="AG1283" s="4376"/>
      <c r="AH1283" s="4376"/>
      <c r="AI1283" s="4376"/>
      <c r="AJ1283" s="4376"/>
      <c r="AK1283" s="4376"/>
      <c r="AL1283" s="4376"/>
    </row>
    <row r="1284" spans="1:38" ht="17.100000000000001" customHeight="1">
      <c r="A1284" s="552"/>
      <c r="B1284" s="571"/>
      <c r="C1284" s="6808" t="s">
        <v>584</v>
      </c>
      <c r="D1284" s="6808"/>
      <c r="E1284" s="4378">
        <f>SUM(E1285:E1290)</f>
        <v>14177231</v>
      </c>
      <c r="F1284" s="523">
        <f t="shared" si="142"/>
        <v>0</v>
      </c>
      <c r="G1284" s="4374"/>
      <c r="H1284" s="4374"/>
      <c r="I1284" s="4374"/>
      <c r="J1284" s="4374"/>
      <c r="K1284" s="4374"/>
      <c r="L1284" s="4374"/>
      <c r="M1284" s="639"/>
      <c r="N1284" s="4375"/>
      <c r="O1284" s="4375"/>
      <c r="P1284" s="4375"/>
      <c r="Q1284" s="4019"/>
      <c r="R1284" s="4375"/>
      <c r="S1284" s="4375"/>
      <c r="T1284" s="4375"/>
      <c r="U1284" s="4375"/>
      <c r="V1284" s="4375"/>
      <c r="W1284" s="4375"/>
      <c r="X1284" s="4375"/>
      <c r="Y1284" s="4375"/>
      <c r="Z1284" s="4375"/>
      <c r="AA1284" s="4375"/>
      <c r="AB1284" s="4375"/>
      <c r="AC1284" s="4375"/>
      <c r="AD1284" s="4375"/>
      <c r="AE1284" s="4375"/>
      <c r="AF1284" s="4019"/>
      <c r="AG1284" s="4376"/>
      <c r="AH1284" s="4376"/>
      <c r="AI1284" s="4376"/>
      <c r="AJ1284" s="4376"/>
      <c r="AK1284" s="4376"/>
      <c r="AL1284" s="4376"/>
    </row>
    <row r="1285" spans="1:38" ht="17.100000000000001" customHeight="1">
      <c r="A1285" s="552"/>
      <c r="B1285" s="571"/>
      <c r="C1285" s="1505" t="s">
        <v>585</v>
      </c>
      <c r="D1285" s="2860" t="s">
        <v>586</v>
      </c>
      <c r="E1285" s="4379">
        <f>F1285</f>
        <v>10901586</v>
      </c>
      <c r="F1285" s="523">
        <f t="shared" si="142"/>
        <v>10901586</v>
      </c>
      <c r="G1285" s="4374"/>
      <c r="H1285" s="4374"/>
      <c r="I1285" s="4374"/>
      <c r="J1285" s="4374"/>
      <c r="K1285" s="4374"/>
      <c r="L1285" s="4374"/>
      <c r="M1285" s="639"/>
      <c r="N1285" s="4375">
        <v>10901586</v>
      </c>
      <c r="O1285" s="4375"/>
      <c r="P1285" s="4375"/>
      <c r="Q1285" s="4019"/>
      <c r="R1285" s="4375"/>
      <c r="S1285" s="4375"/>
      <c r="T1285" s="4375"/>
      <c r="U1285" s="4375"/>
      <c r="V1285" s="4375"/>
      <c r="W1285" s="4375"/>
      <c r="X1285" s="4375"/>
      <c r="Y1285" s="4375"/>
      <c r="Z1285" s="4375"/>
      <c r="AA1285" s="4375"/>
      <c r="AB1285" s="4375"/>
      <c r="AC1285" s="4375"/>
      <c r="AD1285" s="4375"/>
      <c r="AE1285" s="4375"/>
      <c r="AF1285" s="4019"/>
      <c r="AG1285" s="4376"/>
      <c r="AH1285" s="4376"/>
      <c r="AI1285" s="4376"/>
      <c r="AJ1285" s="4376"/>
      <c r="AK1285" s="4376"/>
      <c r="AL1285" s="4376"/>
    </row>
    <row r="1286" spans="1:38" ht="17.100000000000001" customHeight="1">
      <c r="A1286" s="571"/>
      <c r="B1286" s="571"/>
      <c r="C1286" s="4380" t="s">
        <v>587</v>
      </c>
      <c r="D1286" s="4381" t="s">
        <v>588</v>
      </c>
      <c r="E1286" s="4382">
        <f t="shared" ref="E1286:E1290" si="146">F1286</f>
        <v>957624</v>
      </c>
      <c r="F1286" s="523">
        <f t="shared" si="142"/>
        <v>957624</v>
      </c>
      <c r="G1286" s="4383"/>
      <c r="H1286" s="4383"/>
      <c r="I1286" s="4383"/>
      <c r="J1286" s="4383"/>
      <c r="K1286" s="4383"/>
      <c r="L1286" s="4383"/>
      <c r="M1286" s="639"/>
      <c r="N1286" s="4384">
        <v>957624</v>
      </c>
      <c r="O1286" s="4384"/>
      <c r="P1286" s="4384"/>
      <c r="Q1286" s="4019"/>
      <c r="R1286" s="4384"/>
      <c r="S1286" s="4384"/>
      <c r="T1286" s="4384"/>
      <c r="U1286" s="4384"/>
      <c r="V1286" s="4384"/>
      <c r="W1286" s="4384"/>
      <c r="X1286" s="4384"/>
      <c r="Y1286" s="4384"/>
      <c r="Z1286" s="4384"/>
      <c r="AA1286" s="4384"/>
      <c r="AB1286" s="4384"/>
      <c r="AC1286" s="4384"/>
      <c r="AD1286" s="4384"/>
      <c r="AE1286" s="4384"/>
      <c r="AF1286" s="4019"/>
      <c r="AG1286" s="4385"/>
      <c r="AH1286" s="4385"/>
      <c r="AI1286" s="4385"/>
      <c r="AJ1286" s="4385"/>
      <c r="AK1286" s="4385"/>
      <c r="AL1286" s="4385"/>
    </row>
    <row r="1287" spans="1:38" ht="17.100000000000001" customHeight="1">
      <c r="A1287" s="552"/>
      <c r="B1287" s="571"/>
      <c r="C1287" s="1505" t="s">
        <v>589</v>
      </c>
      <c r="D1287" s="2860" t="s">
        <v>590</v>
      </c>
      <c r="E1287" s="4382">
        <f t="shared" si="146"/>
        <v>1934356</v>
      </c>
      <c r="F1287" s="523">
        <f t="shared" si="142"/>
        <v>1934356</v>
      </c>
      <c r="G1287" s="4383"/>
      <c r="H1287" s="4383"/>
      <c r="I1287" s="4383"/>
      <c r="J1287" s="4383"/>
      <c r="K1287" s="4383"/>
      <c r="L1287" s="4383"/>
      <c r="M1287" s="639"/>
      <c r="N1287" s="4384">
        <v>1934356</v>
      </c>
      <c r="O1287" s="4384"/>
      <c r="P1287" s="4384"/>
      <c r="Q1287" s="4019"/>
      <c r="R1287" s="4384"/>
      <c r="S1287" s="4384"/>
      <c r="T1287" s="4384"/>
      <c r="U1287" s="4384"/>
      <c r="V1287" s="4384"/>
      <c r="W1287" s="4384"/>
      <c r="X1287" s="4384"/>
      <c r="Y1287" s="4384"/>
      <c r="Z1287" s="4384"/>
      <c r="AA1287" s="4384"/>
      <c r="AB1287" s="4384"/>
      <c r="AC1287" s="4384"/>
      <c r="AD1287" s="4384"/>
      <c r="AE1287" s="4384"/>
      <c r="AF1287" s="4019"/>
      <c r="AG1287" s="4385"/>
      <c r="AH1287" s="4385"/>
      <c r="AI1287" s="4385"/>
      <c r="AJ1287" s="4385"/>
      <c r="AK1287" s="4385"/>
      <c r="AL1287" s="4385"/>
    </row>
    <row r="1288" spans="1:38" ht="15.75" customHeight="1">
      <c r="A1288" s="552"/>
      <c r="B1288" s="571"/>
      <c r="C1288" s="4386" t="s">
        <v>591</v>
      </c>
      <c r="D1288" s="4387" t="s">
        <v>592</v>
      </c>
      <c r="E1288" s="4388">
        <f t="shared" si="146"/>
        <v>279930</v>
      </c>
      <c r="F1288" s="523">
        <f t="shared" si="142"/>
        <v>279930</v>
      </c>
      <c r="G1288" s="4389"/>
      <c r="H1288" s="4389"/>
      <c r="I1288" s="4389"/>
      <c r="J1288" s="4389"/>
      <c r="K1288" s="4389"/>
      <c r="L1288" s="4389"/>
      <c r="M1288" s="639"/>
      <c r="N1288" s="4390">
        <v>279930</v>
      </c>
      <c r="O1288" s="4390"/>
      <c r="P1288" s="4390"/>
      <c r="Q1288" s="4019"/>
      <c r="R1288" s="4390"/>
      <c r="S1288" s="4390"/>
      <c r="T1288" s="4390"/>
      <c r="U1288" s="4390"/>
      <c r="V1288" s="4390"/>
      <c r="W1288" s="4390"/>
      <c r="X1288" s="4390"/>
      <c r="Y1288" s="4390"/>
      <c r="Z1288" s="4390"/>
      <c r="AA1288" s="4390"/>
      <c r="AB1288" s="4390"/>
      <c r="AC1288" s="4390"/>
      <c r="AD1288" s="4390"/>
      <c r="AE1288" s="4390"/>
      <c r="AF1288" s="4019"/>
      <c r="AG1288" s="4391"/>
      <c r="AH1288" s="4391"/>
      <c r="AI1288" s="4391"/>
      <c r="AJ1288" s="4391"/>
      <c r="AK1288" s="4391"/>
      <c r="AL1288" s="4391"/>
    </row>
    <row r="1289" spans="1:38" ht="17.100000000000001" customHeight="1">
      <c r="A1289" s="552"/>
      <c r="B1289" s="571"/>
      <c r="C1289" s="4392" t="s">
        <v>593</v>
      </c>
      <c r="D1289" s="4393" t="s">
        <v>594</v>
      </c>
      <c r="E1289" s="4394">
        <f t="shared" si="146"/>
        <v>900</v>
      </c>
      <c r="F1289" s="523">
        <f t="shared" si="142"/>
        <v>900</v>
      </c>
      <c r="G1289" s="4395"/>
      <c r="H1289" s="4395"/>
      <c r="I1289" s="4395"/>
      <c r="J1289" s="4395"/>
      <c r="K1289" s="4395"/>
      <c r="L1289" s="4395"/>
      <c r="M1289" s="639"/>
      <c r="N1289" s="4396">
        <v>900</v>
      </c>
      <c r="O1289" s="4396"/>
      <c r="P1289" s="4396"/>
      <c r="Q1289" s="4019"/>
      <c r="R1289" s="4396"/>
      <c r="S1289" s="4396"/>
      <c r="T1289" s="4396"/>
      <c r="U1289" s="4396"/>
      <c r="V1289" s="4396"/>
      <c r="W1289" s="4396"/>
      <c r="X1289" s="4396"/>
      <c r="Y1289" s="4396"/>
      <c r="Z1289" s="4396"/>
      <c r="AA1289" s="4396"/>
      <c r="AB1289" s="4396"/>
      <c r="AC1289" s="4396"/>
      <c r="AD1289" s="4396"/>
      <c r="AE1289" s="4396"/>
      <c r="AF1289" s="4019"/>
      <c r="AG1289" s="4397"/>
      <c r="AH1289" s="4397"/>
      <c r="AI1289" s="4397"/>
      <c r="AJ1289" s="4397"/>
      <c r="AK1289" s="4397"/>
      <c r="AL1289" s="4397"/>
    </row>
    <row r="1290" spans="1:38" ht="17.100000000000001" customHeight="1">
      <c r="A1290" s="552"/>
      <c r="B1290" s="571"/>
      <c r="C1290" s="3287" t="s">
        <v>595</v>
      </c>
      <c r="D1290" s="4398" t="s">
        <v>596</v>
      </c>
      <c r="E1290" s="4399">
        <f t="shared" si="146"/>
        <v>102835</v>
      </c>
      <c r="F1290" s="523">
        <f t="shared" si="142"/>
        <v>102835</v>
      </c>
      <c r="G1290" s="4400"/>
      <c r="H1290" s="4400"/>
      <c r="I1290" s="4400"/>
      <c r="J1290" s="4400"/>
      <c r="K1290" s="4400"/>
      <c r="L1290" s="4400"/>
      <c r="M1290" s="639"/>
      <c r="N1290" s="4401">
        <v>102835</v>
      </c>
      <c r="O1290" s="4401"/>
      <c r="P1290" s="4401"/>
      <c r="Q1290" s="4019"/>
      <c r="R1290" s="4401"/>
      <c r="S1290" s="4401"/>
      <c r="T1290" s="4401"/>
      <c r="U1290" s="4401"/>
      <c r="V1290" s="4401"/>
      <c r="W1290" s="4401"/>
      <c r="X1290" s="4401"/>
      <c r="Y1290" s="4401"/>
      <c r="Z1290" s="4401"/>
      <c r="AA1290" s="4401"/>
      <c r="AB1290" s="4401"/>
      <c r="AC1290" s="4401"/>
      <c r="AD1290" s="4401"/>
      <c r="AE1290" s="4401"/>
      <c r="AF1290" s="4019"/>
      <c r="AG1290" s="4402"/>
      <c r="AH1290" s="4402"/>
      <c r="AI1290" s="4402"/>
      <c r="AJ1290" s="4402"/>
      <c r="AK1290" s="4402"/>
      <c r="AL1290" s="4402"/>
    </row>
    <row r="1291" spans="1:38" ht="17.100000000000001" customHeight="1">
      <c r="A1291" s="552"/>
      <c r="B1291" s="571"/>
      <c r="C1291" s="1492"/>
      <c r="D1291" s="1492"/>
      <c r="E1291" s="4403"/>
      <c r="F1291" s="523">
        <f t="shared" si="142"/>
        <v>0</v>
      </c>
      <c r="G1291" s="4400"/>
      <c r="H1291" s="4400"/>
      <c r="I1291" s="4400"/>
      <c r="J1291" s="4400"/>
      <c r="K1291" s="4400"/>
      <c r="L1291" s="4400"/>
      <c r="M1291" s="639"/>
      <c r="N1291" s="4401"/>
      <c r="O1291" s="4401"/>
      <c r="P1291" s="4401"/>
      <c r="Q1291" s="4019"/>
      <c r="R1291" s="4401"/>
      <c r="S1291" s="4401"/>
      <c r="T1291" s="4401"/>
      <c r="U1291" s="4401"/>
      <c r="V1291" s="4401"/>
      <c r="W1291" s="4401"/>
      <c r="X1291" s="4401"/>
      <c r="Y1291" s="4401"/>
      <c r="Z1291" s="4401"/>
      <c r="AA1291" s="4401"/>
      <c r="AB1291" s="4401"/>
      <c r="AC1291" s="4401"/>
      <c r="AD1291" s="4401"/>
      <c r="AE1291" s="4401"/>
      <c r="AF1291" s="4019"/>
      <c r="AG1291" s="4402"/>
      <c r="AH1291" s="4402"/>
      <c r="AI1291" s="4402"/>
      <c r="AJ1291" s="4402"/>
      <c r="AK1291" s="4402"/>
      <c r="AL1291" s="4402"/>
    </row>
    <row r="1292" spans="1:38" ht="17.100000000000001" customHeight="1">
      <c r="A1292" s="552"/>
      <c r="B1292" s="571"/>
      <c r="C1292" s="6809" t="s">
        <v>597</v>
      </c>
      <c r="D1292" s="6809"/>
      <c r="E1292" s="4404">
        <f>SUM(E1293:E1310)</f>
        <v>2879495</v>
      </c>
      <c r="F1292" s="523">
        <f t="shared" si="142"/>
        <v>0</v>
      </c>
      <c r="G1292" s="4400"/>
      <c r="H1292" s="4400"/>
      <c r="I1292" s="4400"/>
      <c r="J1292" s="4400"/>
      <c r="K1292" s="4400"/>
      <c r="L1292" s="4400"/>
      <c r="M1292" s="639"/>
      <c r="N1292" s="4401"/>
      <c r="O1292" s="4401"/>
      <c r="P1292" s="4401"/>
      <c r="Q1292" s="4019"/>
      <c r="R1292" s="4401"/>
      <c r="S1292" s="4401"/>
      <c r="T1292" s="4401"/>
      <c r="U1292" s="4401"/>
      <c r="V1292" s="4401"/>
      <c r="W1292" s="4401"/>
      <c r="X1292" s="4401"/>
      <c r="Y1292" s="4401"/>
      <c r="Z1292" s="4401"/>
      <c r="AA1292" s="4401"/>
      <c r="AB1292" s="4401"/>
      <c r="AC1292" s="4401"/>
      <c r="AD1292" s="4401"/>
      <c r="AE1292" s="4401"/>
      <c r="AF1292" s="4019"/>
      <c r="AG1292" s="4402"/>
      <c r="AH1292" s="4402"/>
      <c r="AI1292" s="4402"/>
      <c r="AJ1292" s="4402"/>
      <c r="AK1292" s="4402"/>
      <c r="AL1292" s="4402"/>
    </row>
    <row r="1293" spans="1:38" ht="17.100000000000001" customHeight="1">
      <c r="A1293" s="552"/>
      <c r="B1293" s="571"/>
      <c r="C1293" s="4405" t="s">
        <v>598</v>
      </c>
      <c r="D1293" s="4406" t="s">
        <v>599</v>
      </c>
      <c r="E1293" s="4407">
        <f>F1293</f>
        <v>4284</v>
      </c>
      <c r="F1293" s="523">
        <f t="shared" si="142"/>
        <v>4284</v>
      </c>
      <c r="G1293" s="4408"/>
      <c r="H1293" s="4408"/>
      <c r="I1293" s="4408"/>
      <c r="J1293" s="4408"/>
      <c r="K1293" s="4408"/>
      <c r="L1293" s="4408"/>
      <c r="M1293" s="639"/>
      <c r="N1293" s="4409">
        <v>4284</v>
      </c>
      <c r="O1293" s="4409"/>
      <c r="P1293" s="4409"/>
      <c r="Q1293" s="4019"/>
      <c r="R1293" s="4409"/>
      <c r="S1293" s="4409"/>
      <c r="T1293" s="4409"/>
      <c r="U1293" s="4409"/>
      <c r="V1293" s="4409"/>
      <c r="W1293" s="4409"/>
      <c r="X1293" s="4409"/>
      <c r="Y1293" s="4409"/>
      <c r="Z1293" s="4409"/>
      <c r="AA1293" s="4409"/>
      <c r="AB1293" s="4409"/>
      <c r="AC1293" s="4409"/>
      <c r="AD1293" s="4409"/>
      <c r="AE1293" s="4409"/>
      <c r="AF1293" s="4019"/>
      <c r="AG1293" s="4410"/>
      <c r="AH1293" s="4410"/>
      <c r="AI1293" s="4410"/>
      <c r="AJ1293" s="4410"/>
      <c r="AK1293" s="4410"/>
      <c r="AL1293" s="4410"/>
    </row>
    <row r="1294" spans="1:38" ht="17.100000000000001" customHeight="1">
      <c r="A1294" s="552"/>
      <c r="B1294" s="571"/>
      <c r="C1294" s="4411" t="s">
        <v>600</v>
      </c>
      <c r="D1294" s="4412" t="s">
        <v>601</v>
      </c>
      <c r="E1294" s="4407">
        <f t="shared" ref="E1294:E1310" si="147">F1294</f>
        <v>237300</v>
      </c>
      <c r="F1294" s="523">
        <f t="shared" si="142"/>
        <v>237300</v>
      </c>
      <c r="G1294" s="4408"/>
      <c r="H1294" s="4408"/>
      <c r="I1294" s="4408"/>
      <c r="J1294" s="4408"/>
      <c r="K1294" s="4408"/>
      <c r="L1294" s="4408"/>
      <c r="M1294" s="639"/>
      <c r="N1294" s="4409">
        <v>237300</v>
      </c>
      <c r="O1294" s="4409"/>
      <c r="P1294" s="4409"/>
      <c r="Q1294" s="4019"/>
      <c r="R1294" s="4409"/>
      <c r="S1294" s="4409"/>
      <c r="T1294" s="4409"/>
      <c r="U1294" s="4409"/>
      <c r="V1294" s="4409"/>
      <c r="W1294" s="4409"/>
      <c r="X1294" s="4409"/>
      <c r="Y1294" s="4409"/>
      <c r="Z1294" s="4409"/>
      <c r="AA1294" s="4409"/>
      <c r="AB1294" s="4409"/>
      <c r="AC1294" s="4409"/>
      <c r="AD1294" s="4409"/>
      <c r="AE1294" s="4409"/>
      <c r="AF1294" s="4019"/>
      <c r="AG1294" s="4410"/>
      <c r="AH1294" s="4410"/>
      <c r="AI1294" s="4410"/>
      <c r="AJ1294" s="4410"/>
      <c r="AK1294" s="4410"/>
      <c r="AL1294" s="4410"/>
    </row>
    <row r="1295" spans="1:38" ht="17.100000000000001" customHeight="1">
      <c r="A1295" s="552"/>
      <c r="B1295" s="571"/>
      <c r="C1295" s="1505" t="s">
        <v>602</v>
      </c>
      <c r="D1295" s="2860" t="s">
        <v>603</v>
      </c>
      <c r="E1295" s="685">
        <f t="shared" si="147"/>
        <v>8000</v>
      </c>
      <c r="F1295" s="523">
        <f t="shared" si="142"/>
        <v>8000</v>
      </c>
      <c r="G1295" s="4408"/>
      <c r="H1295" s="4408"/>
      <c r="I1295" s="4408"/>
      <c r="J1295" s="4408"/>
      <c r="K1295" s="4408"/>
      <c r="L1295" s="4408"/>
      <c r="M1295" s="639"/>
      <c r="N1295" s="4409">
        <v>8000</v>
      </c>
      <c r="O1295" s="4409"/>
      <c r="P1295" s="4409"/>
      <c r="Q1295" s="4019"/>
      <c r="R1295" s="4409"/>
      <c r="S1295" s="4409"/>
      <c r="T1295" s="4409"/>
      <c r="U1295" s="4409"/>
      <c r="V1295" s="4409"/>
      <c r="W1295" s="4409"/>
      <c r="X1295" s="4409"/>
      <c r="Y1295" s="4409"/>
      <c r="Z1295" s="4409"/>
      <c r="AA1295" s="4409"/>
      <c r="AB1295" s="4409"/>
      <c r="AC1295" s="4409"/>
      <c r="AD1295" s="4409"/>
      <c r="AE1295" s="4409"/>
      <c r="AF1295" s="4019"/>
      <c r="AG1295" s="4410"/>
      <c r="AH1295" s="4410"/>
      <c r="AI1295" s="4410"/>
      <c r="AJ1295" s="4410"/>
      <c r="AK1295" s="4410"/>
      <c r="AL1295" s="4410"/>
    </row>
    <row r="1296" spans="1:38" ht="17.100000000000001" customHeight="1">
      <c r="A1296" s="552"/>
      <c r="B1296" s="571"/>
      <c r="C1296" s="4413" t="s">
        <v>604</v>
      </c>
      <c r="D1296" s="4414" t="s">
        <v>605</v>
      </c>
      <c r="E1296" s="4415">
        <f t="shared" si="147"/>
        <v>417400</v>
      </c>
      <c r="F1296" s="523">
        <f t="shared" si="142"/>
        <v>417400</v>
      </c>
      <c r="G1296" s="4416"/>
      <c r="H1296" s="4416"/>
      <c r="I1296" s="4416"/>
      <c r="J1296" s="4416"/>
      <c r="K1296" s="4416"/>
      <c r="L1296" s="4416"/>
      <c r="M1296" s="639"/>
      <c r="N1296" s="4417">
        <v>417400</v>
      </c>
      <c r="O1296" s="4417"/>
      <c r="P1296" s="4417"/>
      <c r="Q1296" s="4019"/>
      <c r="R1296" s="4417"/>
      <c r="S1296" s="4417"/>
      <c r="T1296" s="4417"/>
      <c r="U1296" s="4417"/>
      <c r="V1296" s="4417"/>
      <c r="W1296" s="4417"/>
      <c r="X1296" s="4417"/>
      <c r="Y1296" s="4417"/>
      <c r="Z1296" s="4417"/>
      <c r="AA1296" s="4417"/>
      <c r="AB1296" s="4417"/>
      <c r="AC1296" s="4417"/>
      <c r="AD1296" s="4417"/>
      <c r="AE1296" s="4417"/>
      <c r="AF1296" s="4019"/>
      <c r="AG1296" s="4418"/>
      <c r="AH1296" s="4418"/>
      <c r="AI1296" s="4418"/>
      <c r="AJ1296" s="4418"/>
      <c r="AK1296" s="4418"/>
      <c r="AL1296" s="4418"/>
    </row>
    <row r="1297" spans="1:38" ht="17.100000000000001" customHeight="1">
      <c r="A1297" s="552"/>
      <c r="B1297" s="571"/>
      <c r="C1297" s="4419" t="s">
        <v>606</v>
      </c>
      <c r="D1297" s="4420" t="s">
        <v>607</v>
      </c>
      <c r="E1297" s="4421">
        <f t="shared" si="147"/>
        <v>100500</v>
      </c>
      <c r="F1297" s="523">
        <f t="shared" si="142"/>
        <v>100500</v>
      </c>
      <c r="G1297" s="4422"/>
      <c r="H1297" s="4422"/>
      <c r="I1297" s="4422"/>
      <c r="J1297" s="4422"/>
      <c r="K1297" s="4422"/>
      <c r="L1297" s="4422"/>
      <c r="M1297" s="639"/>
      <c r="N1297" s="4423">
        <v>100500</v>
      </c>
      <c r="O1297" s="4423"/>
      <c r="P1297" s="4423"/>
      <c r="Q1297" s="4019"/>
      <c r="R1297" s="4423"/>
      <c r="S1297" s="4423"/>
      <c r="T1297" s="4423"/>
      <c r="U1297" s="4423"/>
      <c r="V1297" s="4423"/>
      <c r="W1297" s="4423"/>
      <c r="X1297" s="4423"/>
      <c r="Y1297" s="4423"/>
      <c r="Z1297" s="4423"/>
      <c r="AA1297" s="4423"/>
      <c r="AB1297" s="4423"/>
      <c r="AC1297" s="4423"/>
      <c r="AD1297" s="4423"/>
      <c r="AE1297" s="4423"/>
      <c r="AF1297" s="4019"/>
      <c r="AG1297" s="4424"/>
      <c r="AH1297" s="4424"/>
      <c r="AI1297" s="4424"/>
      <c r="AJ1297" s="4424"/>
      <c r="AK1297" s="4424"/>
      <c r="AL1297" s="4424"/>
    </row>
    <row r="1298" spans="1:38" ht="17.100000000000001" customHeight="1">
      <c r="A1298" s="552"/>
      <c r="B1298" s="571"/>
      <c r="C1298" s="4425" t="s">
        <v>608</v>
      </c>
      <c r="D1298" s="4426" t="s">
        <v>609</v>
      </c>
      <c r="E1298" s="4427">
        <f t="shared" si="147"/>
        <v>9781</v>
      </c>
      <c r="F1298" s="523">
        <f t="shared" si="142"/>
        <v>9781</v>
      </c>
      <c r="G1298" s="4428"/>
      <c r="H1298" s="4428"/>
      <c r="I1298" s="4428"/>
      <c r="J1298" s="4428"/>
      <c r="K1298" s="4428"/>
      <c r="L1298" s="4428"/>
      <c r="M1298" s="639"/>
      <c r="N1298" s="4429">
        <v>9781</v>
      </c>
      <c r="O1298" s="4429"/>
      <c r="P1298" s="4429"/>
      <c r="Q1298" s="4019"/>
      <c r="R1298" s="4429"/>
      <c r="S1298" s="4429"/>
      <c r="T1298" s="4429"/>
      <c r="U1298" s="4429"/>
      <c r="V1298" s="4429"/>
      <c r="W1298" s="4429"/>
      <c r="X1298" s="4429"/>
      <c r="Y1298" s="4429"/>
      <c r="Z1298" s="4429"/>
      <c r="AA1298" s="4429"/>
      <c r="AB1298" s="4429"/>
      <c r="AC1298" s="4429"/>
      <c r="AD1298" s="4429"/>
      <c r="AE1298" s="4429"/>
      <c r="AF1298" s="4019"/>
      <c r="AG1298" s="4430"/>
      <c r="AH1298" s="4430"/>
      <c r="AI1298" s="4430"/>
      <c r="AJ1298" s="4430"/>
      <c r="AK1298" s="4430"/>
      <c r="AL1298" s="4430"/>
    </row>
    <row r="1299" spans="1:38" ht="17.100000000000001" customHeight="1">
      <c r="A1299" s="552"/>
      <c r="B1299" s="571"/>
      <c r="C1299" s="4431" t="s">
        <v>610</v>
      </c>
      <c r="D1299" s="4432" t="s">
        <v>611</v>
      </c>
      <c r="E1299" s="4433">
        <f t="shared" si="147"/>
        <v>942330</v>
      </c>
      <c r="F1299" s="523">
        <f t="shared" si="142"/>
        <v>942330</v>
      </c>
      <c r="G1299" s="4434"/>
      <c r="H1299" s="4434"/>
      <c r="I1299" s="4434"/>
      <c r="J1299" s="4434"/>
      <c r="K1299" s="4434"/>
      <c r="L1299" s="4434"/>
      <c r="M1299" s="639"/>
      <c r="N1299" s="4435">
        <v>942330</v>
      </c>
      <c r="O1299" s="4435"/>
      <c r="P1299" s="4435"/>
      <c r="Q1299" s="4019"/>
      <c r="R1299" s="4435"/>
      <c r="S1299" s="4435"/>
      <c r="T1299" s="4435"/>
      <c r="U1299" s="4435"/>
      <c r="V1299" s="4435"/>
      <c r="W1299" s="4435"/>
      <c r="X1299" s="4435"/>
      <c r="Y1299" s="4435"/>
      <c r="Z1299" s="4435"/>
      <c r="AA1299" s="4435"/>
      <c r="AB1299" s="4435"/>
      <c r="AC1299" s="4435"/>
      <c r="AD1299" s="4435"/>
      <c r="AE1299" s="4435"/>
      <c r="AF1299" s="4019"/>
      <c r="AG1299" s="4436"/>
      <c r="AH1299" s="4436"/>
      <c r="AI1299" s="4436"/>
      <c r="AJ1299" s="4436"/>
      <c r="AK1299" s="4436"/>
      <c r="AL1299" s="4436"/>
    </row>
    <row r="1300" spans="1:38" ht="16.5" customHeight="1">
      <c r="A1300" s="552"/>
      <c r="B1300" s="571"/>
      <c r="C1300" s="4437" t="s">
        <v>612</v>
      </c>
      <c r="D1300" s="4438" t="s">
        <v>613</v>
      </c>
      <c r="E1300" s="4439">
        <f t="shared" si="147"/>
        <v>70000</v>
      </c>
      <c r="F1300" s="523">
        <f t="shared" si="142"/>
        <v>70000</v>
      </c>
      <c r="G1300" s="4440"/>
      <c r="H1300" s="4440"/>
      <c r="I1300" s="4440"/>
      <c r="J1300" s="4440"/>
      <c r="K1300" s="4440"/>
      <c r="L1300" s="4440"/>
      <c r="M1300" s="639"/>
      <c r="N1300" s="4441">
        <v>70000</v>
      </c>
      <c r="O1300" s="4441"/>
      <c r="P1300" s="4441"/>
      <c r="Q1300" s="4019"/>
      <c r="R1300" s="4441"/>
      <c r="S1300" s="4441"/>
      <c r="T1300" s="4441"/>
      <c r="U1300" s="4441"/>
      <c r="V1300" s="4441"/>
      <c r="W1300" s="4441"/>
      <c r="X1300" s="4441"/>
      <c r="Y1300" s="4441"/>
      <c r="Z1300" s="4441"/>
      <c r="AA1300" s="4441"/>
      <c r="AB1300" s="4441"/>
      <c r="AC1300" s="4441"/>
      <c r="AD1300" s="4441"/>
      <c r="AE1300" s="4441"/>
      <c r="AF1300" s="4019"/>
      <c r="AG1300" s="4442"/>
      <c r="AH1300" s="4442"/>
      <c r="AI1300" s="4442"/>
      <c r="AJ1300" s="4442"/>
      <c r="AK1300" s="4442"/>
      <c r="AL1300" s="4442"/>
    </row>
    <row r="1301" spans="1:38" ht="16.5" customHeight="1">
      <c r="A1301" s="552"/>
      <c r="B1301" s="571"/>
      <c r="C1301" s="1505" t="s">
        <v>614</v>
      </c>
      <c r="D1301" s="2860" t="s">
        <v>615</v>
      </c>
      <c r="E1301" s="4439">
        <f t="shared" si="147"/>
        <v>3300</v>
      </c>
      <c r="F1301" s="523">
        <f t="shared" si="142"/>
        <v>3300</v>
      </c>
      <c r="G1301" s="4440"/>
      <c r="H1301" s="4440"/>
      <c r="I1301" s="4440"/>
      <c r="J1301" s="4440"/>
      <c r="K1301" s="4440"/>
      <c r="L1301" s="4440"/>
      <c r="M1301" s="639"/>
      <c r="N1301" s="4441">
        <v>3300</v>
      </c>
      <c r="O1301" s="4441"/>
      <c r="P1301" s="4441"/>
      <c r="Q1301" s="4019"/>
      <c r="R1301" s="4441"/>
      <c r="S1301" s="4441"/>
      <c r="T1301" s="4441"/>
      <c r="U1301" s="4441"/>
      <c r="V1301" s="4441"/>
      <c r="W1301" s="4441"/>
      <c r="X1301" s="4441"/>
      <c r="Y1301" s="4441"/>
      <c r="Z1301" s="4441"/>
      <c r="AA1301" s="4441"/>
      <c r="AB1301" s="4441"/>
      <c r="AC1301" s="4441"/>
      <c r="AD1301" s="4441"/>
      <c r="AE1301" s="4441"/>
      <c r="AF1301" s="4019"/>
      <c r="AG1301" s="4442"/>
      <c r="AH1301" s="4442"/>
      <c r="AI1301" s="4442"/>
      <c r="AJ1301" s="4442"/>
      <c r="AK1301" s="4442"/>
      <c r="AL1301" s="4442"/>
    </row>
    <row r="1302" spans="1:38" ht="25.5" customHeight="1">
      <c r="A1302" s="571"/>
      <c r="B1302" s="571"/>
      <c r="C1302" s="4443" t="s">
        <v>616</v>
      </c>
      <c r="D1302" s="4444" t="s">
        <v>617</v>
      </c>
      <c r="E1302" s="4445">
        <f t="shared" si="147"/>
        <v>111000</v>
      </c>
      <c r="F1302" s="523">
        <f t="shared" si="142"/>
        <v>111000</v>
      </c>
      <c r="G1302" s="4446"/>
      <c r="H1302" s="4446"/>
      <c r="I1302" s="4446"/>
      <c r="J1302" s="4446"/>
      <c r="K1302" s="4446"/>
      <c r="L1302" s="4446"/>
      <c r="M1302" s="639"/>
      <c r="N1302" s="4447">
        <v>111000</v>
      </c>
      <c r="O1302" s="4447"/>
      <c r="P1302" s="4447"/>
      <c r="Q1302" s="4019"/>
      <c r="R1302" s="4447"/>
      <c r="S1302" s="4447"/>
      <c r="T1302" s="4447"/>
      <c r="U1302" s="4447"/>
      <c r="V1302" s="4447"/>
      <c r="W1302" s="4447"/>
      <c r="X1302" s="4447"/>
      <c r="Y1302" s="4447"/>
      <c r="Z1302" s="4447"/>
      <c r="AA1302" s="4447"/>
      <c r="AB1302" s="4447"/>
      <c r="AC1302" s="4447"/>
      <c r="AD1302" s="4447"/>
      <c r="AE1302" s="4447"/>
      <c r="AF1302" s="4019"/>
      <c r="AG1302" s="4448"/>
      <c r="AH1302" s="4448"/>
      <c r="AI1302" s="4448"/>
      <c r="AJ1302" s="4448"/>
      <c r="AK1302" s="4448"/>
      <c r="AL1302" s="4448"/>
    </row>
    <row r="1303" spans="1:38" ht="17.100000000000001" customHeight="1">
      <c r="A1303" s="552"/>
      <c r="B1303" s="571"/>
      <c r="C1303" s="2111" t="s">
        <v>618</v>
      </c>
      <c r="D1303" s="2112" t="s">
        <v>619</v>
      </c>
      <c r="E1303" s="4445">
        <f t="shared" si="147"/>
        <v>39800</v>
      </c>
      <c r="F1303" s="523">
        <f t="shared" si="142"/>
        <v>39800</v>
      </c>
      <c r="G1303" s="4446"/>
      <c r="H1303" s="4446"/>
      <c r="I1303" s="4446"/>
      <c r="J1303" s="4446"/>
      <c r="K1303" s="4446"/>
      <c r="L1303" s="4446"/>
      <c r="M1303" s="639"/>
      <c r="N1303" s="4447">
        <v>39800</v>
      </c>
      <c r="O1303" s="4447"/>
      <c r="P1303" s="4447"/>
      <c r="Q1303" s="4019"/>
      <c r="R1303" s="4447"/>
      <c r="S1303" s="4447"/>
      <c r="T1303" s="4447"/>
      <c r="U1303" s="4447"/>
      <c r="V1303" s="4447"/>
      <c r="W1303" s="4447"/>
      <c r="X1303" s="4447"/>
      <c r="Y1303" s="4447"/>
      <c r="Z1303" s="4447"/>
      <c r="AA1303" s="4447"/>
      <c r="AB1303" s="4447"/>
      <c r="AC1303" s="4447"/>
      <c r="AD1303" s="4447"/>
      <c r="AE1303" s="4447"/>
      <c r="AF1303" s="4019"/>
      <c r="AG1303" s="4448"/>
      <c r="AH1303" s="4448"/>
      <c r="AI1303" s="4448"/>
      <c r="AJ1303" s="4448"/>
      <c r="AK1303" s="4448"/>
      <c r="AL1303" s="4448"/>
    </row>
    <row r="1304" spans="1:38" ht="17.100000000000001" customHeight="1">
      <c r="A1304" s="552"/>
      <c r="B1304" s="571"/>
      <c r="C1304" s="1505" t="s">
        <v>620</v>
      </c>
      <c r="D1304" s="2860" t="s">
        <v>621</v>
      </c>
      <c r="E1304" s="4445">
        <f t="shared" si="147"/>
        <v>1000</v>
      </c>
      <c r="F1304" s="523">
        <f t="shared" si="142"/>
        <v>1000</v>
      </c>
      <c r="G1304" s="4446"/>
      <c r="H1304" s="4446"/>
      <c r="I1304" s="4446"/>
      <c r="J1304" s="4446"/>
      <c r="K1304" s="4446"/>
      <c r="L1304" s="4446"/>
      <c r="M1304" s="639"/>
      <c r="N1304" s="4447">
        <v>1000</v>
      </c>
      <c r="O1304" s="4447"/>
      <c r="P1304" s="4447"/>
      <c r="Q1304" s="4019"/>
      <c r="R1304" s="4447"/>
      <c r="S1304" s="4447"/>
      <c r="T1304" s="4447"/>
      <c r="U1304" s="4447"/>
      <c r="V1304" s="4447"/>
      <c r="W1304" s="4447"/>
      <c r="X1304" s="4447"/>
      <c r="Y1304" s="4447"/>
      <c r="Z1304" s="4447"/>
      <c r="AA1304" s="4447"/>
      <c r="AB1304" s="4447"/>
      <c r="AC1304" s="4447"/>
      <c r="AD1304" s="4447"/>
      <c r="AE1304" s="4447"/>
      <c r="AF1304" s="4019"/>
      <c r="AG1304" s="4448"/>
      <c r="AH1304" s="4448"/>
      <c r="AI1304" s="4448"/>
      <c r="AJ1304" s="4448"/>
      <c r="AK1304" s="4448"/>
      <c r="AL1304" s="4448"/>
    </row>
    <row r="1305" spans="1:38" ht="17.100000000000001" customHeight="1">
      <c r="A1305" s="552"/>
      <c r="B1305" s="571"/>
      <c r="C1305" s="4449" t="s">
        <v>622</v>
      </c>
      <c r="D1305" s="4450" t="s">
        <v>623</v>
      </c>
      <c r="E1305" s="4451">
        <f t="shared" si="147"/>
        <v>22000</v>
      </c>
      <c r="F1305" s="523">
        <f t="shared" si="142"/>
        <v>22000</v>
      </c>
      <c r="G1305" s="4452"/>
      <c r="H1305" s="4452"/>
      <c r="I1305" s="4452"/>
      <c r="J1305" s="4452"/>
      <c r="K1305" s="4452"/>
      <c r="L1305" s="4452"/>
      <c r="M1305" s="639"/>
      <c r="N1305" s="4453">
        <v>22000</v>
      </c>
      <c r="O1305" s="4453"/>
      <c r="P1305" s="4453"/>
      <c r="Q1305" s="4019"/>
      <c r="R1305" s="4453"/>
      <c r="S1305" s="4453"/>
      <c r="T1305" s="4453"/>
      <c r="U1305" s="4453"/>
      <c r="V1305" s="4453"/>
      <c r="W1305" s="4453"/>
      <c r="X1305" s="4453"/>
      <c r="Y1305" s="4453"/>
      <c r="Z1305" s="4453"/>
      <c r="AA1305" s="4453"/>
      <c r="AB1305" s="4453"/>
      <c r="AC1305" s="4453"/>
      <c r="AD1305" s="4453"/>
      <c r="AE1305" s="4453"/>
      <c r="AF1305" s="4019"/>
      <c r="AG1305" s="4454"/>
      <c r="AH1305" s="4454"/>
      <c r="AI1305" s="4454"/>
      <c r="AJ1305" s="4454"/>
      <c r="AK1305" s="4454"/>
      <c r="AL1305" s="4454"/>
    </row>
    <row r="1306" spans="1:38" ht="17.100000000000001" customHeight="1">
      <c r="A1306" s="552"/>
      <c r="B1306" s="571"/>
      <c r="C1306" s="4455" t="s">
        <v>624</v>
      </c>
      <c r="D1306" s="4456" t="s">
        <v>625</v>
      </c>
      <c r="E1306" s="4457">
        <f t="shared" si="147"/>
        <v>740300</v>
      </c>
      <c r="F1306" s="523">
        <f t="shared" si="142"/>
        <v>740300</v>
      </c>
      <c r="G1306" s="4458"/>
      <c r="H1306" s="4458"/>
      <c r="I1306" s="4458"/>
      <c r="J1306" s="4458"/>
      <c r="K1306" s="4458"/>
      <c r="L1306" s="4458"/>
      <c r="M1306" s="639"/>
      <c r="N1306" s="4459">
        <v>740300</v>
      </c>
      <c r="O1306" s="4459"/>
      <c r="P1306" s="4459"/>
      <c r="Q1306" s="4019"/>
      <c r="R1306" s="4459"/>
      <c r="S1306" s="4459"/>
      <c r="T1306" s="4459"/>
      <c r="U1306" s="4459"/>
      <c r="V1306" s="4459"/>
      <c r="W1306" s="4459"/>
      <c r="X1306" s="4459"/>
      <c r="Y1306" s="4459"/>
      <c r="Z1306" s="4459"/>
      <c r="AA1306" s="4459"/>
      <c r="AB1306" s="4459"/>
      <c r="AC1306" s="4459"/>
      <c r="AD1306" s="4459"/>
      <c r="AE1306" s="4459"/>
      <c r="AF1306" s="4019"/>
      <c r="AG1306" s="4460"/>
      <c r="AH1306" s="4460"/>
      <c r="AI1306" s="4460"/>
      <c r="AJ1306" s="4460"/>
      <c r="AK1306" s="4460"/>
      <c r="AL1306" s="4460"/>
    </row>
    <row r="1307" spans="1:38" ht="17.100000000000001" customHeight="1">
      <c r="A1307" s="552"/>
      <c r="B1307" s="571"/>
      <c r="C1307" s="4461" t="s">
        <v>626</v>
      </c>
      <c r="D1307" s="4462" t="s">
        <v>627</v>
      </c>
      <c r="E1307" s="4463">
        <f t="shared" si="147"/>
        <v>44000</v>
      </c>
      <c r="F1307" s="523">
        <f t="shared" si="142"/>
        <v>44000</v>
      </c>
      <c r="G1307" s="4464"/>
      <c r="H1307" s="4464"/>
      <c r="I1307" s="4464"/>
      <c r="J1307" s="4464"/>
      <c r="K1307" s="4464"/>
      <c r="L1307" s="4464"/>
      <c r="M1307" s="639"/>
      <c r="N1307" s="4465">
        <v>44000</v>
      </c>
      <c r="O1307" s="4465"/>
      <c r="P1307" s="4465"/>
      <c r="Q1307" s="4019"/>
      <c r="R1307" s="4465"/>
      <c r="S1307" s="4465"/>
      <c r="T1307" s="4465"/>
      <c r="U1307" s="4465"/>
      <c r="V1307" s="4465"/>
      <c r="W1307" s="4465"/>
      <c r="X1307" s="4465"/>
      <c r="Y1307" s="4465"/>
      <c r="Z1307" s="4465"/>
      <c r="AA1307" s="4465"/>
      <c r="AB1307" s="4465"/>
      <c r="AC1307" s="4465"/>
      <c r="AD1307" s="4465"/>
      <c r="AE1307" s="4465"/>
      <c r="AF1307" s="4019"/>
      <c r="AG1307" s="4466"/>
      <c r="AH1307" s="4466"/>
      <c r="AI1307" s="4466"/>
      <c r="AJ1307" s="4466"/>
      <c r="AK1307" s="4466"/>
      <c r="AL1307" s="4466"/>
    </row>
    <row r="1308" spans="1:38" ht="17.100000000000001" customHeight="1">
      <c r="A1308" s="552"/>
      <c r="B1308" s="571"/>
      <c r="C1308" s="4467" t="s">
        <v>628</v>
      </c>
      <c r="D1308" s="4468" t="s">
        <v>629</v>
      </c>
      <c r="E1308" s="4469">
        <f t="shared" si="147"/>
        <v>95000</v>
      </c>
      <c r="F1308" s="523">
        <f t="shared" si="142"/>
        <v>95000</v>
      </c>
      <c r="G1308" s="4470"/>
      <c r="H1308" s="4470"/>
      <c r="I1308" s="4470"/>
      <c r="J1308" s="4470"/>
      <c r="K1308" s="4470"/>
      <c r="L1308" s="4470"/>
      <c r="M1308" s="639"/>
      <c r="N1308" s="4471">
        <v>95000</v>
      </c>
      <c r="O1308" s="4471"/>
      <c r="P1308" s="4471"/>
      <c r="Q1308" s="4019"/>
      <c r="R1308" s="4471"/>
      <c r="S1308" s="4471"/>
      <c r="T1308" s="4471"/>
      <c r="U1308" s="4471"/>
      <c r="V1308" s="4471"/>
      <c r="W1308" s="4471"/>
      <c r="X1308" s="4471"/>
      <c r="Y1308" s="4471"/>
      <c r="Z1308" s="4471"/>
      <c r="AA1308" s="4471"/>
      <c r="AB1308" s="4471"/>
      <c r="AC1308" s="4471"/>
      <c r="AD1308" s="4471"/>
      <c r="AE1308" s="4471"/>
      <c r="AF1308" s="4019"/>
      <c r="AG1308" s="4472"/>
      <c r="AH1308" s="4472"/>
      <c r="AI1308" s="4472"/>
      <c r="AJ1308" s="4472"/>
      <c r="AK1308" s="4472"/>
      <c r="AL1308" s="4472"/>
    </row>
    <row r="1309" spans="1:38" ht="17.100000000000001" customHeight="1">
      <c r="A1309" s="552"/>
      <c r="B1309" s="571"/>
      <c r="C1309" s="1505" t="s">
        <v>632</v>
      </c>
      <c r="D1309" s="2860" t="s">
        <v>687</v>
      </c>
      <c r="E1309" s="685">
        <f t="shared" si="147"/>
        <v>4000</v>
      </c>
      <c r="F1309" s="523">
        <f t="shared" si="142"/>
        <v>4000</v>
      </c>
      <c r="G1309" s="4470"/>
      <c r="H1309" s="4470"/>
      <c r="I1309" s="4470"/>
      <c r="J1309" s="4470"/>
      <c r="K1309" s="4470"/>
      <c r="L1309" s="4470"/>
      <c r="M1309" s="639"/>
      <c r="N1309" s="4471">
        <v>4000</v>
      </c>
      <c r="O1309" s="4471"/>
      <c r="P1309" s="4471"/>
      <c r="Q1309" s="4019"/>
      <c r="R1309" s="4471"/>
      <c r="S1309" s="4471"/>
      <c r="T1309" s="4471"/>
      <c r="U1309" s="4471"/>
      <c r="V1309" s="4471"/>
      <c r="W1309" s="4471"/>
      <c r="X1309" s="4471"/>
      <c r="Y1309" s="4471"/>
      <c r="Z1309" s="4471"/>
      <c r="AA1309" s="4471"/>
      <c r="AB1309" s="4471"/>
      <c r="AC1309" s="4471"/>
      <c r="AD1309" s="4471"/>
      <c r="AE1309" s="4471"/>
      <c r="AF1309" s="4019"/>
      <c r="AG1309" s="4472"/>
      <c r="AH1309" s="4472"/>
      <c r="AI1309" s="4472"/>
      <c r="AJ1309" s="4472"/>
      <c r="AK1309" s="4472"/>
      <c r="AL1309" s="4472"/>
    </row>
    <row r="1310" spans="1:38" ht="17.25" customHeight="1">
      <c r="A1310" s="552"/>
      <c r="B1310" s="571"/>
      <c r="C1310" s="4473" t="s">
        <v>634</v>
      </c>
      <c r="D1310" s="4474" t="s">
        <v>635</v>
      </c>
      <c r="E1310" s="4475">
        <f t="shared" si="147"/>
        <v>29500</v>
      </c>
      <c r="F1310" s="523">
        <f t="shared" ref="F1310:F1373" si="148">SUM(G1310:AJ1310)</f>
        <v>29500</v>
      </c>
      <c r="G1310" s="4476"/>
      <c r="H1310" s="4476"/>
      <c r="I1310" s="4476"/>
      <c r="J1310" s="4476"/>
      <c r="K1310" s="4476"/>
      <c r="L1310" s="4476"/>
      <c r="M1310" s="639"/>
      <c r="N1310" s="4477">
        <v>29500</v>
      </c>
      <c r="O1310" s="4477"/>
      <c r="P1310" s="4477"/>
      <c r="Q1310" s="4019"/>
      <c r="R1310" s="4477"/>
      <c r="S1310" s="4477"/>
      <c r="T1310" s="4477"/>
      <c r="U1310" s="4477"/>
      <c r="V1310" s="4477"/>
      <c r="W1310" s="4477"/>
      <c r="X1310" s="4477"/>
      <c r="Y1310" s="4477"/>
      <c r="Z1310" s="4477"/>
      <c r="AA1310" s="4477"/>
      <c r="AB1310" s="4477"/>
      <c r="AC1310" s="4477"/>
      <c r="AD1310" s="4477"/>
      <c r="AE1310" s="4477"/>
      <c r="AF1310" s="4019"/>
      <c r="AG1310" s="4478"/>
      <c r="AH1310" s="4478"/>
      <c r="AI1310" s="4478"/>
      <c r="AJ1310" s="4478"/>
      <c r="AK1310" s="4478"/>
      <c r="AL1310" s="4478"/>
    </row>
    <row r="1311" spans="1:38" ht="17.25" customHeight="1">
      <c r="A1311" s="552"/>
      <c r="B1311" s="571"/>
      <c r="C1311" s="4479"/>
      <c r="D1311" s="4479"/>
      <c r="E1311" s="4475"/>
      <c r="F1311" s="523">
        <f t="shared" si="148"/>
        <v>0</v>
      </c>
      <c r="G1311" s="4476"/>
      <c r="H1311" s="4476"/>
      <c r="I1311" s="4476"/>
      <c r="J1311" s="4476"/>
      <c r="K1311" s="4476"/>
      <c r="L1311" s="4476"/>
      <c r="M1311" s="639"/>
      <c r="N1311" s="4477"/>
      <c r="O1311" s="4477"/>
      <c r="P1311" s="4477"/>
      <c r="Q1311" s="4019"/>
      <c r="R1311" s="4477"/>
      <c r="S1311" s="4477"/>
      <c r="T1311" s="4477"/>
      <c r="U1311" s="4477"/>
      <c r="V1311" s="4477"/>
      <c r="W1311" s="4477"/>
      <c r="X1311" s="4477"/>
      <c r="Y1311" s="4477"/>
      <c r="Z1311" s="4477"/>
      <c r="AA1311" s="4477"/>
      <c r="AB1311" s="4477"/>
      <c r="AC1311" s="4477"/>
      <c r="AD1311" s="4477"/>
      <c r="AE1311" s="4477"/>
      <c r="AF1311" s="4019"/>
      <c r="AG1311" s="4478"/>
      <c r="AH1311" s="4478"/>
      <c r="AI1311" s="4478"/>
      <c r="AJ1311" s="4478"/>
      <c r="AK1311" s="4478"/>
      <c r="AL1311" s="4478"/>
    </row>
    <row r="1312" spans="1:38" ht="17.100000000000001" customHeight="1">
      <c r="A1312" s="552"/>
      <c r="B1312" s="571"/>
      <c r="C1312" s="6810" t="s">
        <v>636</v>
      </c>
      <c r="D1312" s="6810"/>
      <c r="E1312" s="4480">
        <f>SUM(E1313:E1314)</f>
        <v>39000</v>
      </c>
      <c r="F1312" s="523">
        <f t="shared" si="148"/>
        <v>0</v>
      </c>
      <c r="G1312" s="4476"/>
      <c r="H1312" s="4476"/>
      <c r="I1312" s="4476"/>
      <c r="J1312" s="4476"/>
      <c r="K1312" s="4476"/>
      <c r="L1312" s="4476"/>
      <c r="M1312" s="639"/>
      <c r="N1312" s="4477"/>
      <c r="O1312" s="4477"/>
      <c r="P1312" s="4477"/>
      <c r="Q1312" s="4019"/>
      <c r="R1312" s="4477"/>
      <c r="S1312" s="4477"/>
      <c r="T1312" s="4477"/>
      <c r="U1312" s="4477"/>
      <c r="V1312" s="4477"/>
      <c r="W1312" s="4477"/>
      <c r="X1312" s="4477"/>
      <c r="Y1312" s="4477"/>
      <c r="Z1312" s="4477"/>
      <c r="AA1312" s="4477"/>
      <c r="AB1312" s="4477"/>
      <c r="AC1312" s="4477"/>
      <c r="AD1312" s="4477"/>
      <c r="AE1312" s="4477"/>
      <c r="AF1312" s="4019"/>
      <c r="AG1312" s="4478"/>
      <c r="AH1312" s="4478"/>
      <c r="AI1312" s="4478"/>
      <c r="AJ1312" s="4478"/>
      <c r="AK1312" s="4478"/>
      <c r="AL1312" s="4478"/>
    </row>
    <row r="1313" spans="1:38" ht="17.100000000000001" customHeight="1">
      <c r="A1313" s="552"/>
      <c r="B1313" s="571"/>
      <c r="C1313" s="4481" t="s">
        <v>637</v>
      </c>
      <c r="D1313" s="4482" t="s">
        <v>638</v>
      </c>
      <c r="E1313" s="4483">
        <f>F1313</f>
        <v>38900</v>
      </c>
      <c r="F1313" s="523">
        <f t="shared" si="148"/>
        <v>38900</v>
      </c>
      <c r="G1313" s="4484"/>
      <c r="H1313" s="4484"/>
      <c r="I1313" s="4484"/>
      <c r="J1313" s="4484"/>
      <c r="K1313" s="4484"/>
      <c r="L1313" s="4484"/>
      <c r="M1313" s="639"/>
      <c r="N1313" s="4485">
        <v>38900</v>
      </c>
      <c r="O1313" s="4485"/>
      <c r="P1313" s="4485"/>
      <c r="Q1313" s="4019"/>
      <c r="R1313" s="4485"/>
      <c r="S1313" s="4485"/>
      <c r="T1313" s="4485"/>
      <c r="U1313" s="4485"/>
      <c r="V1313" s="4485"/>
      <c r="W1313" s="4485"/>
      <c r="X1313" s="4485"/>
      <c r="Y1313" s="4485"/>
      <c r="Z1313" s="4485"/>
      <c r="AA1313" s="4485"/>
      <c r="AB1313" s="4485"/>
      <c r="AC1313" s="4485"/>
      <c r="AD1313" s="4485"/>
      <c r="AE1313" s="4485"/>
      <c r="AF1313" s="4019"/>
      <c r="AG1313" s="4486"/>
      <c r="AH1313" s="4486"/>
      <c r="AI1313" s="4486"/>
      <c r="AJ1313" s="4486"/>
      <c r="AK1313" s="4486"/>
      <c r="AL1313" s="4486"/>
    </row>
    <row r="1314" spans="1:38" ht="17.100000000000001" customHeight="1">
      <c r="A1314" s="552"/>
      <c r="B1314" s="571"/>
      <c r="C1314" s="1292" t="s">
        <v>773</v>
      </c>
      <c r="D1314" s="4163" t="s">
        <v>782</v>
      </c>
      <c r="E1314" s="4483">
        <f>F1314</f>
        <v>100</v>
      </c>
      <c r="F1314" s="523">
        <f t="shared" si="148"/>
        <v>100</v>
      </c>
      <c r="G1314" s="4484"/>
      <c r="H1314" s="4484"/>
      <c r="I1314" s="4484"/>
      <c r="J1314" s="4484"/>
      <c r="K1314" s="4484"/>
      <c r="L1314" s="4484"/>
      <c r="M1314" s="639"/>
      <c r="N1314" s="4485">
        <v>100</v>
      </c>
      <c r="O1314" s="4485"/>
      <c r="P1314" s="4485"/>
      <c r="Q1314" s="4019"/>
      <c r="R1314" s="4485"/>
      <c r="S1314" s="4485"/>
      <c r="T1314" s="4485"/>
      <c r="U1314" s="4485"/>
      <c r="V1314" s="4485"/>
      <c r="W1314" s="4485"/>
      <c r="X1314" s="4485"/>
      <c r="Y1314" s="4485"/>
      <c r="Z1314" s="4485"/>
      <c r="AA1314" s="4485"/>
      <c r="AB1314" s="4485"/>
      <c r="AC1314" s="4485"/>
      <c r="AD1314" s="4485"/>
      <c r="AE1314" s="4485"/>
      <c r="AF1314" s="4019"/>
      <c r="AG1314" s="4486"/>
      <c r="AH1314" s="4486"/>
      <c r="AI1314" s="4486"/>
      <c r="AJ1314" s="4486"/>
      <c r="AK1314" s="4486"/>
      <c r="AL1314" s="4486"/>
    </row>
    <row r="1315" spans="1:38" ht="15" customHeight="1">
      <c r="A1315" s="571"/>
      <c r="B1315" s="571"/>
      <c r="C1315" s="4487"/>
      <c r="D1315" s="4488"/>
      <c r="E1315" s="4483"/>
      <c r="F1315" s="523">
        <f t="shared" si="148"/>
        <v>0</v>
      </c>
      <c r="G1315" s="4484"/>
      <c r="H1315" s="4484"/>
      <c r="I1315" s="4484"/>
      <c r="J1315" s="4484"/>
      <c r="K1315" s="4484"/>
      <c r="L1315" s="4484"/>
      <c r="M1315" s="639"/>
      <c r="N1315" s="4485"/>
      <c r="O1315" s="4485"/>
      <c r="P1315" s="4485"/>
      <c r="Q1315" s="4019"/>
      <c r="R1315" s="4485"/>
      <c r="S1315" s="4485"/>
      <c r="T1315" s="4485"/>
      <c r="U1315" s="4485"/>
      <c r="V1315" s="4485"/>
      <c r="W1315" s="4485"/>
      <c r="X1315" s="4485"/>
      <c r="Y1315" s="4485"/>
      <c r="Z1315" s="4485"/>
      <c r="AA1315" s="4485"/>
      <c r="AB1315" s="4485"/>
      <c r="AC1315" s="4485"/>
      <c r="AD1315" s="4485"/>
      <c r="AE1315" s="4485"/>
      <c r="AF1315" s="4019"/>
      <c r="AG1315" s="4486"/>
      <c r="AH1315" s="4486"/>
      <c r="AI1315" s="4486"/>
      <c r="AJ1315" s="4486"/>
      <c r="AK1315" s="4486"/>
      <c r="AL1315" s="4486"/>
    </row>
    <row r="1316" spans="1:38" ht="17.100000000000001" customHeight="1">
      <c r="A1316" s="552"/>
      <c r="B1316" s="571"/>
      <c r="C1316" s="6811" t="s">
        <v>646</v>
      </c>
      <c r="D1316" s="6812"/>
      <c r="E1316" s="2453">
        <f>SUM(E1317:E1354)</f>
        <v>26202353</v>
      </c>
      <c r="F1316" s="523">
        <f t="shared" si="148"/>
        <v>0</v>
      </c>
      <c r="G1316" s="4484"/>
      <c r="H1316" s="4484"/>
      <c r="I1316" s="4484"/>
      <c r="J1316" s="4484"/>
      <c r="K1316" s="4484"/>
      <c r="L1316" s="4484"/>
      <c r="M1316" s="639"/>
      <c r="N1316" s="4485"/>
      <c r="O1316" s="4485"/>
      <c r="P1316" s="4485"/>
      <c r="Q1316" s="4019"/>
      <c r="R1316" s="4485"/>
      <c r="S1316" s="4485"/>
      <c r="T1316" s="4485"/>
      <c r="U1316" s="4485"/>
      <c r="V1316" s="4485"/>
      <c r="W1316" s="4485"/>
      <c r="X1316" s="4485"/>
      <c r="Y1316" s="4485"/>
      <c r="Z1316" s="4485"/>
      <c r="AA1316" s="4485"/>
      <c r="AB1316" s="4485"/>
      <c r="AC1316" s="4485"/>
      <c r="AD1316" s="4485"/>
      <c r="AE1316" s="4485"/>
      <c r="AF1316" s="4019"/>
      <c r="AG1316" s="4486"/>
      <c r="AH1316" s="4486"/>
      <c r="AI1316" s="4486"/>
      <c r="AJ1316" s="4486"/>
      <c r="AK1316" s="4486"/>
      <c r="AL1316" s="4486"/>
    </row>
    <row r="1317" spans="1:38" ht="16.5" customHeight="1">
      <c r="A1317" s="552"/>
      <c r="B1317" s="571"/>
      <c r="C1317" s="4489" t="s">
        <v>779</v>
      </c>
      <c r="D1317" s="1120" t="s">
        <v>638</v>
      </c>
      <c r="E1317" s="4490">
        <f t="shared" ref="E1317:E1354" si="149">F1317</f>
        <v>21250</v>
      </c>
      <c r="F1317" s="523">
        <f t="shared" si="148"/>
        <v>21250</v>
      </c>
      <c r="G1317" s="4491"/>
      <c r="H1317" s="4491"/>
      <c r="I1317" s="4491"/>
      <c r="J1317" s="4491"/>
      <c r="K1317" s="4491"/>
      <c r="L1317" s="4491">
        <v>21250</v>
      </c>
      <c r="M1317" s="639"/>
      <c r="N1317" s="4492"/>
      <c r="O1317" s="4492"/>
      <c r="P1317" s="4492"/>
      <c r="Q1317" s="4019"/>
      <c r="R1317" s="4492"/>
      <c r="S1317" s="4492"/>
      <c r="T1317" s="4492"/>
      <c r="U1317" s="4492"/>
      <c r="V1317" s="4492"/>
      <c r="W1317" s="4492"/>
      <c r="X1317" s="4492"/>
      <c r="Y1317" s="4492"/>
      <c r="Z1317" s="4492"/>
      <c r="AA1317" s="4492"/>
      <c r="AB1317" s="4492"/>
      <c r="AC1317" s="4492"/>
      <c r="AD1317" s="4492"/>
      <c r="AE1317" s="4492"/>
      <c r="AF1317" s="4019"/>
      <c r="AG1317" s="4493"/>
      <c r="AH1317" s="4493"/>
      <c r="AI1317" s="4493"/>
      <c r="AJ1317" s="4493"/>
      <c r="AK1317" s="4493"/>
      <c r="AL1317" s="4493"/>
    </row>
    <row r="1318" spans="1:38" ht="16.5" customHeight="1" thickBot="1">
      <c r="A1318" s="897"/>
      <c r="B1318" s="668"/>
      <c r="C1318" s="4494" t="s">
        <v>780</v>
      </c>
      <c r="D1318" s="4495" t="s">
        <v>638</v>
      </c>
      <c r="E1318" s="3656">
        <f t="shared" si="149"/>
        <v>3750</v>
      </c>
      <c r="F1318" s="523">
        <f t="shared" si="148"/>
        <v>3750</v>
      </c>
      <c r="G1318" s="4491"/>
      <c r="H1318" s="4491"/>
      <c r="I1318" s="4491"/>
      <c r="J1318" s="4491"/>
      <c r="K1318" s="4491"/>
      <c r="L1318" s="4491">
        <v>3750</v>
      </c>
      <c r="M1318" s="639"/>
      <c r="N1318" s="4492"/>
      <c r="O1318" s="4492"/>
      <c r="P1318" s="4492"/>
      <c r="Q1318" s="4019"/>
      <c r="R1318" s="4492"/>
      <c r="S1318" s="4492"/>
      <c r="T1318" s="4492"/>
      <c r="U1318" s="4492"/>
      <c r="V1318" s="4492"/>
      <c r="W1318" s="4492"/>
      <c r="X1318" s="4492"/>
      <c r="Y1318" s="4492"/>
      <c r="Z1318" s="4492"/>
      <c r="AA1318" s="4492"/>
      <c r="AB1318" s="4492"/>
      <c r="AC1318" s="4492"/>
      <c r="AD1318" s="4492"/>
      <c r="AE1318" s="4492"/>
      <c r="AF1318" s="4019"/>
      <c r="AG1318" s="4493"/>
      <c r="AH1318" s="4493"/>
      <c r="AI1318" s="4493"/>
      <c r="AJ1318" s="4493"/>
      <c r="AK1318" s="4493"/>
      <c r="AL1318" s="4493"/>
    </row>
    <row r="1319" spans="1:38" ht="17.100000000000001" customHeight="1">
      <c r="A1319" s="552"/>
      <c r="B1319" s="571"/>
      <c r="C1319" s="3594" t="s">
        <v>647</v>
      </c>
      <c r="D1319" s="4156" t="s">
        <v>586</v>
      </c>
      <c r="E1319" s="685">
        <f t="shared" si="149"/>
        <v>16245892</v>
      </c>
      <c r="F1319" s="523">
        <f t="shared" si="148"/>
        <v>16245892</v>
      </c>
      <c r="G1319" s="4491"/>
      <c r="H1319" s="4491"/>
      <c r="I1319" s="4491"/>
      <c r="J1319" s="4491"/>
      <c r="K1319" s="4491"/>
      <c r="L1319" s="4491">
        <v>16245892</v>
      </c>
      <c r="M1319" s="639"/>
      <c r="N1319" s="4492"/>
      <c r="O1319" s="4492"/>
      <c r="P1319" s="4492"/>
      <c r="Q1319" s="4019"/>
      <c r="R1319" s="4492"/>
      <c r="S1319" s="4492"/>
      <c r="T1319" s="4492"/>
      <c r="U1319" s="4492"/>
      <c r="V1319" s="4492"/>
      <c r="W1319" s="4492"/>
      <c r="X1319" s="4492"/>
      <c r="Y1319" s="4492"/>
      <c r="Z1319" s="4492"/>
      <c r="AA1319" s="4492"/>
      <c r="AB1319" s="4492"/>
      <c r="AC1319" s="4492"/>
      <c r="AD1319" s="4492"/>
      <c r="AE1319" s="4492"/>
      <c r="AF1319" s="4019"/>
      <c r="AG1319" s="4493"/>
      <c r="AH1319" s="4493"/>
      <c r="AI1319" s="4493"/>
      <c r="AJ1319" s="4493"/>
      <c r="AK1319" s="4493"/>
      <c r="AL1319" s="4493"/>
    </row>
    <row r="1320" spans="1:38" ht="17.100000000000001" customHeight="1">
      <c r="A1320" s="552"/>
      <c r="B1320" s="571"/>
      <c r="C1320" s="1505" t="s">
        <v>648</v>
      </c>
      <c r="D1320" s="2860" t="s">
        <v>586</v>
      </c>
      <c r="E1320" s="4483">
        <f t="shared" si="149"/>
        <v>2866922</v>
      </c>
      <c r="F1320" s="523">
        <f t="shared" si="148"/>
        <v>2866922</v>
      </c>
      <c r="G1320" s="4491"/>
      <c r="H1320" s="4491"/>
      <c r="I1320" s="4491"/>
      <c r="J1320" s="4491"/>
      <c r="K1320" s="4491"/>
      <c r="L1320" s="4491">
        <v>2866922</v>
      </c>
      <c r="M1320" s="639"/>
      <c r="N1320" s="4492"/>
      <c r="O1320" s="4492"/>
      <c r="P1320" s="4492"/>
      <c r="Q1320" s="4019"/>
      <c r="R1320" s="4492"/>
      <c r="S1320" s="4492"/>
      <c r="T1320" s="4492"/>
      <c r="U1320" s="4492"/>
      <c r="V1320" s="4492"/>
      <c r="W1320" s="4492"/>
      <c r="X1320" s="4492"/>
      <c r="Y1320" s="4492"/>
      <c r="Z1320" s="4492"/>
      <c r="AA1320" s="4492"/>
      <c r="AB1320" s="4492"/>
      <c r="AC1320" s="4492"/>
      <c r="AD1320" s="4492"/>
      <c r="AE1320" s="4492"/>
      <c r="AF1320" s="4019"/>
      <c r="AG1320" s="4493"/>
      <c r="AH1320" s="4493"/>
      <c r="AI1320" s="4493"/>
      <c r="AJ1320" s="4493"/>
      <c r="AK1320" s="4493"/>
      <c r="AL1320" s="4493"/>
    </row>
    <row r="1321" spans="1:38" ht="17.100000000000001" customHeight="1">
      <c r="A1321" s="552"/>
      <c r="B1321" s="571"/>
      <c r="C1321" s="4496" t="s">
        <v>649</v>
      </c>
      <c r="D1321" s="4497" t="s">
        <v>588</v>
      </c>
      <c r="E1321" s="4498">
        <f t="shared" si="149"/>
        <v>950978</v>
      </c>
      <c r="F1321" s="523">
        <f t="shared" si="148"/>
        <v>950978</v>
      </c>
      <c r="G1321" s="4499"/>
      <c r="H1321" s="4499"/>
      <c r="I1321" s="4499"/>
      <c r="J1321" s="4499"/>
      <c r="K1321" s="4499"/>
      <c r="L1321" s="4499">
        <v>950978</v>
      </c>
      <c r="M1321" s="639"/>
      <c r="N1321" s="4500"/>
      <c r="O1321" s="4500"/>
      <c r="P1321" s="4500"/>
      <c r="Q1321" s="4019"/>
      <c r="R1321" s="4500"/>
      <c r="S1321" s="4500"/>
      <c r="T1321" s="4500"/>
      <c r="U1321" s="4500"/>
      <c r="V1321" s="4500"/>
      <c r="W1321" s="4500"/>
      <c r="X1321" s="4500"/>
      <c r="Y1321" s="4500"/>
      <c r="Z1321" s="4500"/>
      <c r="AA1321" s="4500"/>
      <c r="AB1321" s="4500"/>
      <c r="AC1321" s="4500"/>
      <c r="AD1321" s="4500"/>
      <c r="AE1321" s="4500"/>
      <c r="AF1321" s="4019"/>
      <c r="AG1321" s="4501"/>
      <c r="AH1321" s="4501"/>
      <c r="AI1321" s="4501"/>
      <c r="AJ1321" s="4501"/>
      <c r="AK1321" s="4501"/>
      <c r="AL1321" s="4501"/>
    </row>
    <row r="1322" spans="1:38" ht="17.100000000000001" customHeight="1">
      <c r="A1322" s="552"/>
      <c r="B1322" s="571"/>
      <c r="C1322" s="4502" t="s">
        <v>650</v>
      </c>
      <c r="D1322" s="4503" t="s">
        <v>588</v>
      </c>
      <c r="E1322" s="4504">
        <f t="shared" si="149"/>
        <v>167820</v>
      </c>
      <c r="F1322" s="523">
        <f t="shared" si="148"/>
        <v>167820</v>
      </c>
      <c r="G1322" s="4505"/>
      <c r="H1322" s="4505"/>
      <c r="I1322" s="4505"/>
      <c r="J1322" s="4505"/>
      <c r="K1322" s="4505"/>
      <c r="L1322" s="4505">
        <v>167820</v>
      </c>
      <c r="M1322" s="639"/>
      <c r="N1322" s="4506"/>
      <c r="O1322" s="4506"/>
      <c r="P1322" s="4506"/>
      <c r="Q1322" s="4019"/>
      <c r="R1322" s="4506"/>
      <c r="S1322" s="4506"/>
      <c r="T1322" s="4506"/>
      <c r="U1322" s="4506"/>
      <c r="V1322" s="4506"/>
      <c r="W1322" s="4506"/>
      <c r="X1322" s="4506"/>
      <c r="Y1322" s="4506"/>
      <c r="Z1322" s="4506"/>
      <c r="AA1322" s="4506"/>
      <c r="AB1322" s="4506"/>
      <c r="AC1322" s="4506"/>
      <c r="AD1322" s="4506"/>
      <c r="AE1322" s="4506"/>
      <c r="AF1322" s="4019"/>
      <c r="AG1322" s="4507"/>
      <c r="AH1322" s="4507"/>
      <c r="AI1322" s="4507"/>
      <c r="AJ1322" s="4507"/>
      <c r="AK1322" s="4507"/>
      <c r="AL1322" s="4507"/>
    </row>
    <row r="1323" spans="1:38" ht="17.100000000000001" customHeight="1">
      <c r="A1323" s="552"/>
      <c r="B1323" s="571"/>
      <c r="C1323" s="4508" t="s">
        <v>651</v>
      </c>
      <c r="D1323" s="4509" t="s">
        <v>590</v>
      </c>
      <c r="E1323" s="4510">
        <f t="shared" si="149"/>
        <v>2911430</v>
      </c>
      <c r="F1323" s="523">
        <f t="shared" si="148"/>
        <v>2911430</v>
      </c>
      <c r="G1323" s="4511"/>
      <c r="H1323" s="4511"/>
      <c r="I1323" s="4511"/>
      <c r="J1323" s="4511"/>
      <c r="K1323" s="4511"/>
      <c r="L1323" s="4511">
        <v>2911430</v>
      </c>
      <c r="M1323" s="639"/>
      <c r="N1323" s="4512"/>
      <c r="O1323" s="4512"/>
      <c r="P1323" s="4512"/>
      <c r="Q1323" s="4019"/>
      <c r="R1323" s="4512"/>
      <c r="S1323" s="4512"/>
      <c r="T1323" s="4512"/>
      <c r="U1323" s="4512"/>
      <c r="V1323" s="4512"/>
      <c r="W1323" s="4512"/>
      <c r="X1323" s="4512"/>
      <c r="Y1323" s="4512"/>
      <c r="Z1323" s="4512"/>
      <c r="AA1323" s="4512"/>
      <c r="AB1323" s="4512"/>
      <c r="AC1323" s="4512"/>
      <c r="AD1323" s="4512"/>
      <c r="AE1323" s="4512"/>
      <c r="AF1323" s="4019"/>
      <c r="AG1323" s="4513"/>
      <c r="AH1323" s="4513"/>
      <c r="AI1323" s="4513"/>
      <c r="AJ1323" s="4513"/>
      <c r="AK1323" s="4513"/>
      <c r="AL1323" s="4513"/>
    </row>
    <row r="1324" spans="1:38" ht="17.100000000000001" customHeight="1">
      <c r="A1324" s="552"/>
      <c r="B1324" s="571"/>
      <c r="C1324" s="4514" t="s">
        <v>652</v>
      </c>
      <c r="D1324" s="4515" t="s">
        <v>590</v>
      </c>
      <c r="E1324" s="4516">
        <f t="shared" si="149"/>
        <v>513782</v>
      </c>
      <c r="F1324" s="523">
        <f t="shared" si="148"/>
        <v>513782</v>
      </c>
      <c r="G1324" s="4517"/>
      <c r="H1324" s="4517"/>
      <c r="I1324" s="4517"/>
      <c r="J1324" s="4517"/>
      <c r="K1324" s="4517"/>
      <c r="L1324" s="4517">
        <v>513782</v>
      </c>
      <c r="M1324" s="639"/>
      <c r="N1324" s="4518"/>
      <c r="O1324" s="4518"/>
      <c r="P1324" s="4518"/>
      <c r="Q1324" s="4019"/>
      <c r="R1324" s="4518"/>
      <c r="S1324" s="4518"/>
      <c r="T1324" s="4518"/>
      <c r="U1324" s="4518"/>
      <c r="V1324" s="4518"/>
      <c r="W1324" s="4518"/>
      <c r="X1324" s="4518"/>
      <c r="Y1324" s="4518"/>
      <c r="Z1324" s="4518"/>
      <c r="AA1324" s="4518"/>
      <c r="AB1324" s="4518"/>
      <c r="AC1324" s="4518"/>
      <c r="AD1324" s="4518"/>
      <c r="AE1324" s="4518"/>
      <c r="AF1324" s="4019"/>
      <c r="AG1324" s="4519"/>
      <c r="AH1324" s="4519"/>
      <c r="AI1324" s="4519"/>
      <c r="AJ1324" s="4519"/>
      <c r="AK1324" s="4519"/>
      <c r="AL1324" s="4519"/>
    </row>
    <row r="1325" spans="1:38" ht="16.5" customHeight="1">
      <c r="A1325" s="552"/>
      <c r="B1325" s="571"/>
      <c r="C1325" s="4520" t="s">
        <v>653</v>
      </c>
      <c r="D1325" s="4521" t="s">
        <v>592</v>
      </c>
      <c r="E1325" s="4522">
        <f t="shared" si="149"/>
        <v>421323</v>
      </c>
      <c r="F1325" s="523">
        <f t="shared" si="148"/>
        <v>421323</v>
      </c>
      <c r="G1325" s="4523"/>
      <c r="H1325" s="4523"/>
      <c r="I1325" s="4523"/>
      <c r="J1325" s="4523"/>
      <c r="K1325" s="4523"/>
      <c r="L1325" s="4523">
        <v>421323</v>
      </c>
      <c r="M1325" s="639"/>
      <c r="N1325" s="4524"/>
      <c r="O1325" s="4524"/>
      <c r="P1325" s="4524"/>
      <c r="Q1325" s="4019"/>
      <c r="R1325" s="4524"/>
      <c r="S1325" s="4524"/>
      <c r="T1325" s="4524"/>
      <c r="U1325" s="4524"/>
      <c r="V1325" s="4524"/>
      <c r="W1325" s="4524"/>
      <c r="X1325" s="4524"/>
      <c r="Y1325" s="4524"/>
      <c r="Z1325" s="4524"/>
      <c r="AA1325" s="4524"/>
      <c r="AB1325" s="4524"/>
      <c r="AC1325" s="4524"/>
      <c r="AD1325" s="4524"/>
      <c r="AE1325" s="4524"/>
      <c r="AF1325" s="4019"/>
      <c r="AG1325" s="4525"/>
      <c r="AH1325" s="4525"/>
      <c r="AI1325" s="4525"/>
      <c r="AJ1325" s="4525"/>
      <c r="AK1325" s="4525"/>
      <c r="AL1325" s="4525"/>
    </row>
    <row r="1326" spans="1:38" ht="16.5" customHeight="1">
      <c r="A1326" s="552"/>
      <c r="B1326" s="571"/>
      <c r="C1326" s="4526" t="s">
        <v>654</v>
      </c>
      <c r="D1326" s="4527" t="s">
        <v>592</v>
      </c>
      <c r="E1326" s="4528">
        <f t="shared" si="149"/>
        <v>74351</v>
      </c>
      <c r="F1326" s="523">
        <f t="shared" si="148"/>
        <v>74351</v>
      </c>
      <c r="G1326" s="4529"/>
      <c r="H1326" s="4529"/>
      <c r="I1326" s="4529"/>
      <c r="J1326" s="4529"/>
      <c r="K1326" s="4529"/>
      <c r="L1326" s="4529">
        <v>74351</v>
      </c>
      <c r="M1326" s="639"/>
      <c r="N1326" s="4530"/>
      <c r="O1326" s="4530"/>
      <c r="P1326" s="4530"/>
      <c r="Q1326" s="4019"/>
      <c r="R1326" s="4530"/>
      <c r="S1326" s="4530"/>
      <c r="T1326" s="4530"/>
      <c r="U1326" s="4530"/>
      <c r="V1326" s="4530"/>
      <c r="W1326" s="4530"/>
      <c r="X1326" s="4530"/>
      <c r="Y1326" s="4530"/>
      <c r="Z1326" s="4530"/>
      <c r="AA1326" s="4530"/>
      <c r="AB1326" s="4530"/>
      <c r="AC1326" s="4530"/>
      <c r="AD1326" s="4530"/>
      <c r="AE1326" s="4530"/>
      <c r="AF1326" s="4019"/>
      <c r="AG1326" s="4531"/>
      <c r="AH1326" s="4531"/>
      <c r="AI1326" s="4531"/>
      <c r="AJ1326" s="4531"/>
      <c r="AK1326" s="4531"/>
      <c r="AL1326" s="4531"/>
    </row>
    <row r="1327" spans="1:38" ht="17.100000000000001" customHeight="1">
      <c r="A1327" s="552"/>
      <c r="B1327" s="571"/>
      <c r="C1327" s="4532" t="s">
        <v>655</v>
      </c>
      <c r="D1327" s="4533" t="s">
        <v>594</v>
      </c>
      <c r="E1327" s="4534">
        <f t="shared" si="149"/>
        <v>18275</v>
      </c>
      <c r="F1327" s="523">
        <f t="shared" si="148"/>
        <v>18275</v>
      </c>
      <c r="G1327" s="4535"/>
      <c r="H1327" s="4535"/>
      <c r="I1327" s="4535"/>
      <c r="J1327" s="4535"/>
      <c r="K1327" s="4535"/>
      <c r="L1327" s="4535">
        <v>18275</v>
      </c>
      <c r="M1327" s="639"/>
      <c r="N1327" s="4536"/>
      <c r="O1327" s="4536"/>
      <c r="P1327" s="4536"/>
      <c r="Q1327" s="4019"/>
      <c r="R1327" s="4536"/>
      <c r="S1327" s="4536"/>
      <c r="T1327" s="4536"/>
      <c r="U1327" s="4536"/>
      <c r="V1327" s="4536"/>
      <c r="W1327" s="4536"/>
      <c r="X1327" s="4536"/>
      <c r="Y1327" s="4536"/>
      <c r="Z1327" s="4536"/>
      <c r="AA1327" s="4536"/>
      <c r="AB1327" s="4536"/>
      <c r="AC1327" s="4536"/>
      <c r="AD1327" s="4536"/>
      <c r="AE1327" s="4536"/>
      <c r="AF1327" s="4019"/>
      <c r="AG1327" s="4537"/>
      <c r="AH1327" s="4537"/>
      <c r="AI1327" s="4537"/>
      <c r="AJ1327" s="4537"/>
      <c r="AK1327" s="4537"/>
      <c r="AL1327" s="4537"/>
    </row>
    <row r="1328" spans="1:38" ht="17.100000000000001" customHeight="1">
      <c r="A1328" s="552"/>
      <c r="B1328" s="571"/>
      <c r="C1328" s="4538" t="s">
        <v>656</v>
      </c>
      <c r="D1328" s="4539" t="s">
        <v>594</v>
      </c>
      <c r="E1328" s="4540">
        <f t="shared" si="149"/>
        <v>3225</v>
      </c>
      <c r="F1328" s="523">
        <f t="shared" si="148"/>
        <v>3225</v>
      </c>
      <c r="G1328" s="4541"/>
      <c r="H1328" s="4541"/>
      <c r="I1328" s="4541"/>
      <c r="J1328" s="4541"/>
      <c r="K1328" s="4541"/>
      <c r="L1328" s="4541">
        <v>3225</v>
      </c>
      <c r="M1328" s="639"/>
      <c r="N1328" s="4542"/>
      <c r="O1328" s="4542"/>
      <c r="P1328" s="4542"/>
      <c r="Q1328" s="4019"/>
      <c r="R1328" s="4542"/>
      <c r="S1328" s="4542"/>
      <c r="T1328" s="4542"/>
      <c r="U1328" s="4542"/>
      <c r="V1328" s="4542"/>
      <c r="W1328" s="4542"/>
      <c r="X1328" s="4542"/>
      <c r="Y1328" s="4542"/>
      <c r="Z1328" s="4542"/>
      <c r="AA1328" s="4542"/>
      <c r="AB1328" s="4542"/>
      <c r="AC1328" s="4542"/>
      <c r="AD1328" s="4542"/>
      <c r="AE1328" s="4542"/>
      <c r="AF1328" s="4019"/>
      <c r="AG1328" s="4543"/>
      <c r="AH1328" s="4543"/>
      <c r="AI1328" s="4543"/>
      <c r="AJ1328" s="4543"/>
      <c r="AK1328" s="4543"/>
      <c r="AL1328" s="4543"/>
    </row>
    <row r="1329" spans="1:38" ht="17.100000000000001" customHeight="1">
      <c r="A1329" s="552"/>
      <c r="B1329" s="571"/>
      <c r="C1329" s="4544" t="s">
        <v>660</v>
      </c>
      <c r="D1329" s="4545" t="s">
        <v>601</v>
      </c>
      <c r="E1329" s="4546">
        <f t="shared" si="149"/>
        <v>465800</v>
      </c>
      <c r="F1329" s="523">
        <f t="shared" si="148"/>
        <v>465800</v>
      </c>
      <c r="G1329" s="4547"/>
      <c r="H1329" s="4547"/>
      <c r="I1329" s="4547"/>
      <c r="J1329" s="4547"/>
      <c r="K1329" s="4547"/>
      <c r="L1329" s="4547">
        <v>465800</v>
      </c>
      <c r="M1329" s="639"/>
      <c r="N1329" s="4548"/>
      <c r="O1329" s="4548"/>
      <c r="P1329" s="4548"/>
      <c r="Q1329" s="4019"/>
      <c r="R1329" s="4548"/>
      <c r="S1329" s="4548"/>
      <c r="T1329" s="4548"/>
      <c r="U1329" s="4548"/>
      <c r="V1329" s="4548"/>
      <c r="W1329" s="4548"/>
      <c r="X1329" s="4548"/>
      <c r="Y1329" s="4548"/>
      <c r="Z1329" s="4548"/>
      <c r="AA1329" s="4548"/>
      <c r="AB1329" s="4548"/>
      <c r="AC1329" s="4548"/>
      <c r="AD1329" s="4548"/>
      <c r="AE1329" s="4548"/>
      <c r="AF1329" s="4019"/>
      <c r="AG1329" s="4549"/>
      <c r="AH1329" s="4549"/>
      <c r="AI1329" s="4549"/>
      <c r="AJ1329" s="4549"/>
      <c r="AK1329" s="4549"/>
      <c r="AL1329" s="4549"/>
    </row>
    <row r="1330" spans="1:38" ht="17.100000000000001" customHeight="1">
      <c r="A1330" s="552"/>
      <c r="B1330" s="571"/>
      <c r="C1330" s="4550" t="s">
        <v>661</v>
      </c>
      <c r="D1330" s="4551" t="s">
        <v>601</v>
      </c>
      <c r="E1330" s="4552">
        <f t="shared" si="149"/>
        <v>82200</v>
      </c>
      <c r="F1330" s="523">
        <f t="shared" si="148"/>
        <v>82200</v>
      </c>
      <c r="G1330" s="4553"/>
      <c r="H1330" s="4553"/>
      <c r="I1330" s="4553"/>
      <c r="J1330" s="4553"/>
      <c r="K1330" s="4553"/>
      <c r="L1330" s="4553">
        <v>82200</v>
      </c>
      <c r="M1330" s="639"/>
      <c r="N1330" s="4554"/>
      <c r="O1330" s="4554"/>
      <c r="P1330" s="4554"/>
      <c r="Q1330" s="4019"/>
      <c r="R1330" s="4554"/>
      <c r="S1330" s="4554"/>
      <c r="T1330" s="4554"/>
      <c r="U1330" s="4554"/>
      <c r="V1330" s="4554"/>
      <c r="W1330" s="4554"/>
      <c r="X1330" s="4554"/>
      <c r="Y1330" s="4554"/>
      <c r="Z1330" s="4554"/>
      <c r="AA1330" s="4554"/>
      <c r="AB1330" s="4554"/>
      <c r="AC1330" s="4554"/>
      <c r="AD1330" s="4554"/>
      <c r="AE1330" s="4554"/>
      <c r="AF1330" s="4019"/>
      <c r="AG1330" s="4555"/>
      <c r="AH1330" s="4555"/>
      <c r="AI1330" s="4555"/>
      <c r="AJ1330" s="4555"/>
      <c r="AK1330" s="4555"/>
      <c r="AL1330" s="4555"/>
    </row>
    <row r="1331" spans="1:38" ht="17.100000000000001" customHeight="1">
      <c r="A1331" s="552"/>
      <c r="B1331" s="571"/>
      <c r="C1331" s="4556" t="s">
        <v>784</v>
      </c>
      <c r="D1331" s="4557" t="s">
        <v>605</v>
      </c>
      <c r="E1331" s="4558">
        <f t="shared" si="149"/>
        <v>355300</v>
      </c>
      <c r="F1331" s="523">
        <f t="shared" si="148"/>
        <v>355300</v>
      </c>
      <c r="G1331" s="4559"/>
      <c r="H1331" s="4559"/>
      <c r="I1331" s="4559"/>
      <c r="J1331" s="4559"/>
      <c r="K1331" s="4559"/>
      <c r="L1331" s="4559">
        <v>355300</v>
      </c>
      <c r="M1331" s="639"/>
      <c r="N1331" s="4560"/>
      <c r="O1331" s="4560"/>
      <c r="P1331" s="4560"/>
      <c r="Q1331" s="4019"/>
      <c r="R1331" s="4560"/>
      <c r="S1331" s="4560"/>
      <c r="T1331" s="4560"/>
      <c r="U1331" s="4560"/>
      <c r="V1331" s="4560"/>
      <c r="W1331" s="4560"/>
      <c r="X1331" s="4560"/>
      <c r="Y1331" s="4560"/>
      <c r="Z1331" s="4560"/>
      <c r="AA1331" s="4560"/>
      <c r="AB1331" s="4560"/>
      <c r="AC1331" s="4560"/>
      <c r="AD1331" s="4560"/>
      <c r="AE1331" s="4560"/>
      <c r="AF1331" s="4019"/>
      <c r="AG1331" s="4561"/>
      <c r="AH1331" s="4561"/>
      <c r="AI1331" s="4561"/>
      <c r="AJ1331" s="4561"/>
      <c r="AK1331" s="4561"/>
      <c r="AL1331" s="4561"/>
    </row>
    <row r="1332" spans="1:38" ht="17.100000000000001" customHeight="1">
      <c r="A1332" s="552"/>
      <c r="B1332" s="571"/>
      <c r="C1332" s="4562" t="s">
        <v>785</v>
      </c>
      <c r="D1332" s="4563" t="s">
        <v>605</v>
      </c>
      <c r="E1332" s="4564">
        <f t="shared" si="149"/>
        <v>62700</v>
      </c>
      <c r="F1332" s="523">
        <f t="shared" si="148"/>
        <v>62700</v>
      </c>
      <c r="G1332" s="4565"/>
      <c r="H1332" s="4565"/>
      <c r="I1332" s="4565"/>
      <c r="J1332" s="4565"/>
      <c r="K1332" s="4565"/>
      <c r="L1332" s="4565">
        <v>62700</v>
      </c>
      <c r="M1332" s="639"/>
      <c r="N1332" s="4566"/>
      <c r="O1332" s="4566"/>
      <c r="P1332" s="4566"/>
      <c r="Q1332" s="4019"/>
      <c r="R1332" s="4566"/>
      <c r="S1332" s="4566"/>
      <c r="T1332" s="4566"/>
      <c r="U1332" s="4566"/>
      <c r="V1332" s="4566"/>
      <c r="W1332" s="4566"/>
      <c r="X1332" s="4566"/>
      <c r="Y1332" s="4566"/>
      <c r="Z1332" s="4566"/>
      <c r="AA1332" s="4566"/>
      <c r="AB1332" s="4566"/>
      <c r="AC1332" s="4566"/>
      <c r="AD1332" s="4566"/>
      <c r="AE1332" s="4566"/>
      <c r="AF1332" s="4019"/>
      <c r="AG1332" s="4567"/>
      <c r="AH1332" s="4567"/>
      <c r="AI1332" s="4567"/>
      <c r="AJ1332" s="4567"/>
      <c r="AK1332" s="4567"/>
      <c r="AL1332" s="4567"/>
    </row>
    <row r="1333" spans="1:38" ht="17.100000000000001" customHeight="1">
      <c r="A1333" s="552"/>
      <c r="B1333" s="571"/>
      <c r="C1333" s="4568" t="s">
        <v>662</v>
      </c>
      <c r="D1333" s="4569" t="s">
        <v>607</v>
      </c>
      <c r="E1333" s="4570">
        <f t="shared" si="149"/>
        <v>62900</v>
      </c>
      <c r="F1333" s="523">
        <f t="shared" si="148"/>
        <v>62900</v>
      </c>
      <c r="G1333" s="4571"/>
      <c r="H1333" s="4571"/>
      <c r="I1333" s="4571"/>
      <c r="J1333" s="4571"/>
      <c r="K1333" s="4571"/>
      <c r="L1333" s="4571">
        <v>62900</v>
      </c>
      <c r="M1333" s="639"/>
      <c r="N1333" s="4572"/>
      <c r="O1333" s="4572"/>
      <c r="P1333" s="4572"/>
      <c r="Q1333" s="4019"/>
      <c r="R1333" s="4572"/>
      <c r="S1333" s="4572"/>
      <c r="T1333" s="4572"/>
      <c r="U1333" s="4572"/>
      <c r="V1333" s="4572"/>
      <c r="W1333" s="4572"/>
      <c r="X1333" s="4572"/>
      <c r="Y1333" s="4572"/>
      <c r="Z1333" s="4572"/>
      <c r="AA1333" s="4572"/>
      <c r="AB1333" s="4572"/>
      <c r="AC1333" s="4572"/>
      <c r="AD1333" s="4572"/>
      <c r="AE1333" s="4572"/>
      <c r="AF1333" s="4019"/>
      <c r="AG1333" s="4573"/>
      <c r="AH1333" s="4573"/>
      <c r="AI1333" s="4573"/>
      <c r="AJ1333" s="4573"/>
      <c r="AK1333" s="4573"/>
      <c r="AL1333" s="4573"/>
    </row>
    <row r="1334" spans="1:38" ht="17.100000000000001" customHeight="1">
      <c r="A1334" s="552"/>
      <c r="B1334" s="571"/>
      <c r="C1334" s="4574" t="s">
        <v>663</v>
      </c>
      <c r="D1334" s="4575" t="s">
        <v>607</v>
      </c>
      <c r="E1334" s="4576">
        <f t="shared" si="149"/>
        <v>11100</v>
      </c>
      <c r="F1334" s="523">
        <f t="shared" si="148"/>
        <v>11100</v>
      </c>
      <c r="G1334" s="4577"/>
      <c r="H1334" s="4577"/>
      <c r="I1334" s="4577"/>
      <c r="J1334" s="4577"/>
      <c r="K1334" s="4577"/>
      <c r="L1334" s="4577">
        <v>11100</v>
      </c>
      <c r="M1334" s="639"/>
      <c r="N1334" s="4578"/>
      <c r="O1334" s="4578"/>
      <c r="P1334" s="4578"/>
      <c r="Q1334" s="4019"/>
      <c r="R1334" s="4578"/>
      <c r="S1334" s="4578"/>
      <c r="T1334" s="4578"/>
      <c r="U1334" s="4578"/>
      <c r="V1334" s="4578"/>
      <c r="W1334" s="4578"/>
      <c r="X1334" s="4578"/>
      <c r="Y1334" s="4578"/>
      <c r="Z1334" s="4578"/>
      <c r="AA1334" s="4578"/>
      <c r="AB1334" s="4578"/>
      <c r="AC1334" s="4578"/>
      <c r="AD1334" s="4578"/>
      <c r="AE1334" s="4578"/>
      <c r="AF1334" s="4019"/>
      <c r="AG1334" s="4579"/>
      <c r="AH1334" s="4579"/>
      <c r="AI1334" s="4579"/>
      <c r="AJ1334" s="4579"/>
      <c r="AK1334" s="4579"/>
      <c r="AL1334" s="4579"/>
    </row>
    <row r="1335" spans="1:38" ht="17.100000000000001" customHeight="1">
      <c r="A1335" s="552"/>
      <c r="B1335" s="571"/>
      <c r="C1335" s="4580" t="s">
        <v>786</v>
      </c>
      <c r="D1335" s="4581" t="s">
        <v>609</v>
      </c>
      <c r="E1335" s="4582">
        <f t="shared" si="149"/>
        <v>7370</v>
      </c>
      <c r="F1335" s="523">
        <f t="shared" si="148"/>
        <v>7370</v>
      </c>
      <c r="G1335" s="4583"/>
      <c r="H1335" s="4583"/>
      <c r="I1335" s="4583"/>
      <c r="J1335" s="4583"/>
      <c r="K1335" s="4583"/>
      <c r="L1335" s="4583">
        <v>7370</v>
      </c>
      <c r="M1335" s="639"/>
      <c r="N1335" s="4584"/>
      <c r="O1335" s="4584"/>
      <c r="P1335" s="4584"/>
      <c r="Q1335" s="4019"/>
      <c r="R1335" s="4584"/>
      <c r="S1335" s="4584"/>
      <c r="T1335" s="4584"/>
      <c r="U1335" s="4584"/>
      <c r="V1335" s="4584"/>
      <c r="W1335" s="4584"/>
      <c r="X1335" s="4584"/>
      <c r="Y1335" s="4584"/>
      <c r="Z1335" s="4584"/>
      <c r="AA1335" s="4584"/>
      <c r="AB1335" s="4584"/>
      <c r="AC1335" s="4584"/>
      <c r="AD1335" s="4584"/>
      <c r="AE1335" s="4584"/>
      <c r="AF1335" s="4019"/>
      <c r="AG1335" s="4585"/>
      <c r="AH1335" s="4585"/>
      <c r="AI1335" s="4585"/>
      <c r="AJ1335" s="4585"/>
      <c r="AK1335" s="4585"/>
      <c r="AL1335" s="4585"/>
    </row>
    <row r="1336" spans="1:38" ht="17.100000000000001" customHeight="1">
      <c r="A1336" s="552"/>
      <c r="B1336" s="571"/>
      <c r="C1336" s="4586" t="s">
        <v>787</v>
      </c>
      <c r="D1336" s="4587" t="s">
        <v>609</v>
      </c>
      <c r="E1336" s="4582">
        <f t="shared" si="149"/>
        <v>1300</v>
      </c>
      <c r="F1336" s="523">
        <f t="shared" si="148"/>
        <v>1300</v>
      </c>
      <c r="G1336" s="4583"/>
      <c r="H1336" s="4583"/>
      <c r="I1336" s="4583"/>
      <c r="J1336" s="4583"/>
      <c r="K1336" s="4583"/>
      <c r="L1336" s="4583">
        <v>1300</v>
      </c>
      <c r="M1336" s="639"/>
      <c r="N1336" s="4584"/>
      <c r="O1336" s="4584"/>
      <c r="P1336" s="4584"/>
      <c r="Q1336" s="4019"/>
      <c r="R1336" s="4584"/>
      <c r="S1336" s="4584"/>
      <c r="T1336" s="4584"/>
      <c r="U1336" s="4584"/>
      <c r="V1336" s="4584"/>
      <c r="W1336" s="4584"/>
      <c r="X1336" s="4584"/>
      <c r="Y1336" s="4584"/>
      <c r="Z1336" s="4584"/>
      <c r="AA1336" s="4584"/>
      <c r="AB1336" s="4584"/>
      <c r="AC1336" s="4584"/>
      <c r="AD1336" s="4584"/>
      <c r="AE1336" s="4584"/>
      <c r="AF1336" s="4019"/>
      <c r="AG1336" s="4585"/>
      <c r="AH1336" s="4585"/>
      <c r="AI1336" s="4585"/>
      <c r="AJ1336" s="4585"/>
      <c r="AK1336" s="4585"/>
      <c r="AL1336" s="4585"/>
    </row>
    <row r="1337" spans="1:38" ht="17.100000000000001" customHeight="1">
      <c r="A1337" s="571"/>
      <c r="B1337" s="571"/>
      <c r="C1337" s="1505" t="s">
        <v>664</v>
      </c>
      <c r="D1337" s="2860" t="s">
        <v>611</v>
      </c>
      <c r="E1337" s="4582">
        <f t="shared" si="149"/>
        <v>308338</v>
      </c>
      <c r="F1337" s="523">
        <f t="shared" si="148"/>
        <v>308338</v>
      </c>
      <c r="G1337" s="4583"/>
      <c r="H1337" s="4583"/>
      <c r="I1337" s="4583"/>
      <c r="J1337" s="4583"/>
      <c r="K1337" s="4583"/>
      <c r="L1337" s="4583">
        <v>308338</v>
      </c>
      <c r="M1337" s="639"/>
      <c r="N1337" s="4584"/>
      <c r="O1337" s="4584"/>
      <c r="P1337" s="4584"/>
      <c r="Q1337" s="4019"/>
      <c r="R1337" s="4584"/>
      <c r="S1337" s="4584"/>
      <c r="T1337" s="4584"/>
      <c r="U1337" s="4584"/>
      <c r="V1337" s="4584"/>
      <c r="W1337" s="4584"/>
      <c r="X1337" s="4584"/>
      <c r="Y1337" s="4584"/>
      <c r="Z1337" s="4584"/>
      <c r="AA1337" s="4584"/>
      <c r="AB1337" s="4584"/>
      <c r="AC1337" s="4584"/>
      <c r="AD1337" s="4584"/>
      <c r="AE1337" s="4584"/>
      <c r="AF1337" s="4019"/>
      <c r="AG1337" s="4585"/>
      <c r="AH1337" s="4585"/>
      <c r="AI1337" s="4585"/>
      <c r="AJ1337" s="4585"/>
      <c r="AK1337" s="4585"/>
      <c r="AL1337" s="4585"/>
    </row>
    <row r="1338" spans="1:38" ht="17.100000000000001" customHeight="1">
      <c r="A1338" s="552"/>
      <c r="B1338" s="571"/>
      <c r="C1338" s="4588" t="s">
        <v>665</v>
      </c>
      <c r="D1338" s="4589" t="s">
        <v>611</v>
      </c>
      <c r="E1338" s="4590">
        <f t="shared" si="149"/>
        <v>54412</v>
      </c>
      <c r="F1338" s="523">
        <f t="shared" si="148"/>
        <v>54412</v>
      </c>
      <c r="G1338" s="4591"/>
      <c r="H1338" s="4591"/>
      <c r="I1338" s="4591"/>
      <c r="J1338" s="4591"/>
      <c r="K1338" s="4591"/>
      <c r="L1338" s="4591">
        <v>54412</v>
      </c>
      <c r="M1338" s="639"/>
      <c r="N1338" s="4592"/>
      <c r="O1338" s="4592"/>
      <c r="P1338" s="4592"/>
      <c r="Q1338" s="4019"/>
      <c r="R1338" s="4592"/>
      <c r="S1338" s="4592"/>
      <c r="T1338" s="4592"/>
      <c r="U1338" s="4592"/>
      <c r="V1338" s="4592"/>
      <c r="W1338" s="4592"/>
      <c r="X1338" s="4592"/>
      <c r="Y1338" s="4592"/>
      <c r="Z1338" s="4592"/>
      <c r="AA1338" s="4592"/>
      <c r="AB1338" s="4592"/>
      <c r="AC1338" s="4592"/>
      <c r="AD1338" s="4592"/>
      <c r="AE1338" s="4592"/>
      <c r="AF1338" s="4019"/>
      <c r="AG1338" s="4593"/>
      <c r="AH1338" s="4593"/>
      <c r="AI1338" s="4593"/>
      <c r="AJ1338" s="4593"/>
      <c r="AK1338" s="4593"/>
      <c r="AL1338" s="4593"/>
    </row>
    <row r="1339" spans="1:38" ht="16.5" customHeight="1">
      <c r="A1339" s="552"/>
      <c r="B1339" s="571"/>
      <c r="C1339" s="4594" t="s">
        <v>804</v>
      </c>
      <c r="D1339" s="4595" t="s">
        <v>613</v>
      </c>
      <c r="E1339" s="4596">
        <f t="shared" si="149"/>
        <v>43350</v>
      </c>
      <c r="F1339" s="523">
        <f t="shared" si="148"/>
        <v>43350</v>
      </c>
      <c r="G1339" s="4597"/>
      <c r="H1339" s="4597"/>
      <c r="I1339" s="4597"/>
      <c r="J1339" s="4597"/>
      <c r="K1339" s="4597"/>
      <c r="L1339" s="4597">
        <v>43350</v>
      </c>
      <c r="M1339" s="639"/>
      <c r="N1339" s="4598"/>
      <c r="O1339" s="4598"/>
      <c r="P1339" s="4598"/>
      <c r="Q1339" s="4019"/>
      <c r="R1339" s="4598"/>
      <c r="S1339" s="4598"/>
      <c r="T1339" s="4598"/>
      <c r="U1339" s="4598"/>
      <c r="V1339" s="4598"/>
      <c r="W1339" s="4598"/>
      <c r="X1339" s="4598"/>
      <c r="Y1339" s="4598"/>
      <c r="Z1339" s="4598"/>
      <c r="AA1339" s="4598"/>
      <c r="AB1339" s="4598"/>
      <c r="AC1339" s="4598"/>
      <c r="AD1339" s="4598"/>
      <c r="AE1339" s="4598"/>
      <c r="AF1339" s="4019"/>
      <c r="AG1339" s="4599"/>
      <c r="AH1339" s="4599"/>
      <c r="AI1339" s="4599"/>
      <c r="AJ1339" s="4599"/>
      <c r="AK1339" s="4599"/>
      <c r="AL1339" s="4599"/>
    </row>
    <row r="1340" spans="1:38" ht="16.5" customHeight="1">
      <c r="A1340" s="552"/>
      <c r="B1340" s="571"/>
      <c r="C1340" s="4600" t="s">
        <v>805</v>
      </c>
      <c r="D1340" s="4601" t="s">
        <v>613</v>
      </c>
      <c r="E1340" s="4602">
        <f t="shared" si="149"/>
        <v>7650</v>
      </c>
      <c r="F1340" s="523">
        <f t="shared" si="148"/>
        <v>7650</v>
      </c>
      <c r="G1340" s="4603"/>
      <c r="H1340" s="4603"/>
      <c r="I1340" s="4603"/>
      <c r="J1340" s="4603"/>
      <c r="K1340" s="4603"/>
      <c r="L1340" s="4603">
        <v>7650</v>
      </c>
      <c r="M1340" s="639"/>
      <c r="N1340" s="4604"/>
      <c r="O1340" s="4604"/>
      <c r="P1340" s="4604"/>
      <c r="Q1340" s="4019"/>
      <c r="R1340" s="4604"/>
      <c r="S1340" s="4604"/>
      <c r="T1340" s="4604"/>
      <c r="U1340" s="4604"/>
      <c r="V1340" s="4604"/>
      <c r="W1340" s="4604"/>
      <c r="X1340" s="4604"/>
      <c r="Y1340" s="4604"/>
      <c r="Z1340" s="4604"/>
      <c r="AA1340" s="4604"/>
      <c r="AB1340" s="4604"/>
      <c r="AC1340" s="4604"/>
      <c r="AD1340" s="4604"/>
      <c r="AE1340" s="4604"/>
      <c r="AF1340" s="4019"/>
      <c r="AG1340" s="4605"/>
      <c r="AH1340" s="4605"/>
      <c r="AI1340" s="4605"/>
      <c r="AJ1340" s="4605"/>
      <c r="AK1340" s="4605"/>
      <c r="AL1340" s="4605"/>
    </row>
    <row r="1341" spans="1:38" ht="24" customHeight="1">
      <c r="A1341" s="552"/>
      <c r="B1341" s="571"/>
      <c r="C1341" s="4606" t="s">
        <v>806</v>
      </c>
      <c r="D1341" s="4607" t="s">
        <v>617</v>
      </c>
      <c r="E1341" s="4608">
        <f t="shared" si="149"/>
        <v>127500</v>
      </c>
      <c r="F1341" s="523">
        <f t="shared" si="148"/>
        <v>127500</v>
      </c>
      <c r="G1341" s="4609"/>
      <c r="H1341" s="4609"/>
      <c r="I1341" s="4609"/>
      <c r="J1341" s="4609"/>
      <c r="K1341" s="4609"/>
      <c r="L1341" s="4609">
        <v>127500</v>
      </c>
      <c r="M1341" s="639"/>
      <c r="N1341" s="4610"/>
      <c r="O1341" s="4610"/>
      <c r="P1341" s="4610"/>
      <c r="Q1341" s="4019"/>
      <c r="R1341" s="4610"/>
      <c r="S1341" s="4610"/>
      <c r="T1341" s="4610"/>
      <c r="U1341" s="4610"/>
      <c r="V1341" s="4610"/>
      <c r="W1341" s="4610"/>
      <c r="X1341" s="4610"/>
      <c r="Y1341" s="4610"/>
      <c r="Z1341" s="4610"/>
      <c r="AA1341" s="4610"/>
      <c r="AB1341" s="4610"/>
      <c r="AC1341" s="4610"/>
      <c r="AD1341" s="4610"/>
      <c r="AE1341" s="4610"/>
      <c r="AF1341" s="4019"/>
      <c r="AG1341" s="4611"/>
      <c r="AH1341" s="4611"/>
      <c r="AI1341" s="4611"/>
      <c r="AJ1341" s="4611"/>
      <c r="AK1341" s="4611"/>
      <c r="AL1341" s="4611"/>
    </row>
    <row r="1342" spans="1:38" ht="24.75" customHeight="1">
      <c r="A1342" s="552"/>
      <c r="B1342" s="571"/>
      <c r="C1342" s="1505" t="s">
        <v>807</v>
      </c>
      <c r="D1342" s="2860" t="s">
        <v>617</v>
      </c>
      <c r="E1342" s="685">
        <f t="shared" si="149"/>
        <v>22500</v>
      </c>
      <c r="F1342" s="523">
        <f t="shared" si="148"/>
        <v>22500</v>
      </c>
      <c r="G1342" s="4609"/>
      <c r="H1342" s="4609"/>
      <c r="I1342" s="4609"/>
      <c r="J1342" s="4609"/>
      <c r="K1342" s="4609"/>
      <c r="L1342" s="4609">
        <v>22500</v>
      </c>
      <c r="M1342" s="639"/>
      <c r="N1342" s="4610"/>
      <c r="O1342" s="4610"/>
      <c r="P1342" s="4610"/>
      <c r="Q1342" s="4019"/>
      <c r="R1342" s="4610"/>
      <c r="S1342" s="4610"/>
      <c r="T1342" s="4610"/>
      <c r="U1342" s="4610"/>
      <c r="V1342" s="4610"/>
      <c r="W1342" s="4610"/>
      <c r="X1342" s="4610"/>
      <c r="Y1342" s="4610"/>
      <c r="Z1342" s="4610"/>
      <c r="AA1342" s="4610"/>
      <c r="AB1342" s="4610"/>
      <c r="AC1342" s="4610"/>
      <c r="AD1342" s="4610"/>
      <c r="AE1342" s="4610"/>
      <c r="AF1342" s="4019"/>
      <c r="AG1342" s="4611"/>
      <c r="AH1342" s="4611"/>
      <c r="AI1342" s="4611"/>
      <c r="AJ1342" s="4611"/>
      <c r="AK1342" s="4611"/>
      <c r="AL1342" s="4611"/>
    </row>
    <row r="1343" spans="1:38" ht="17.100000000000001" customHeight="1">
      <c r="A1343" s="552"/>
      <c r="B1343" s="571"/>
      <c r="C1343" s="4612" t="s">
        <v>668</v>
      </c>
      <c r="D1343" s="4613" t="s">
        <v>619</v>
      </c>
      <c r="E1343" s="4614">
        <f t="shared" si="149"/>
        <v>34722</v>
      </c>
      <c r="F1343" s="523">
        <f t="shared" si="148"/>
        <v>34722</v>
      </c>
      <c r="G1343" s="4615"/>
      <c r="H1343" s="4615"/>
      <c r="I1343" s="4615"/>
      <c r="J1343" s="4615"/>
      <c r="K1343" s="4615"/>
      <c r="L1343" s="4615">
        <v>34722</v>
      </c>
      <c r="M1343" s="639"/>
      <c r="N1343" s="4616"/>
      <c r="O1343" s="4616"/>
      <c r="P1343" s="4616"/>
      <c r="Q1343" s="4019"/>
      <c r="R1343" s="4616"/>
      <c r="S1343" s="4616"/>
      <c r="T1343" s="4616"/>
      <c r="U1343" s="4616"/>
      <c r="V1343" s="4616"/>
      <c r="W1343" s="4616"/>
      <c r="X1343" s="4616"/>
      <c r="Y1343" s="4616"/>
      <c r="Z1343" s="4616"/>
      <c r="AA1343" s="4616"/>
      <c r="AB1343" s="4616"/>
      <c r="AC1343" s="4616"/>
      <c r="AD1343" s="4616"/>
      <c r="AE1343" s="4616"/>
      <c r="AF1343" s="4019"/>
      <c r="AG1343" s="4617"/>
      <c r="AH1343" s="4617"/>
      <c r="AI1343" s="4617"/>
      <c r="AJ1343" s="4617"/>
      <c r="AK1343" s="4617"/>
      <c r="AL1343" s="4617"/>
    </row>
    <row r="1344" spans="1:38" ht="17.100000000000001" customHeight="1">
      <c r="A1344" s="552"/>
      <c r="B1344" s="571"/>
      <c r="C1344" s="4618" t="s">
        <v>669</v>
      </c>
      <c r="D1344" s="4619" t="s">
        <v>619</v>
      </c>
      <c r="E1344" s="4620">
        <f t="shared" si="149"/>
        <v>6128</v>
      </c>
      <c r="F1344" s="523">
        <f t="shared" si="148"/>
        <v>6128</v>
      </c>
      <c r="G1344" s="4621"/>
      <c r="H1344" s="4621"/>
      <c r="I1344" s="4621"/>
      <c r="J1344" s="4621"/>
      <c r="K1344" s="4621"/>
      <c r="L1344" s="4621">
        <v>6128</v>
      </c>
      <c r="M1344" s="639"/>
      <c r="N1344" s="4622"/>
      <c r="O1344" s="4622"/>
      <c r="P1344" s="4622"/>
      <c r="Q1344" s="4019"/>
      <c r="R1344" s="4622"/>
      <c r="S1344" s="4622"/>
      <c r="T1344" s="4622"/>
      <c r="U1344" s="4622"/>
      <c r="V1344" s="4622"/>
      <c r="W1344" s="4622"/>
      <c r="X1344" s="4622"/>
      <c r="Y1344" s="4622"/>
      <c r="Z1344" s="4622"/>
      <c r="AA1344" s="4622"/>
      <c r="AB1344" s="4622"/>
      <c r="AC1344" s="4622"/>
      <c r="AD1344" s="4622"/>
      <c r="AE1344" s="4622"/>
      <c r="AF1344" s="4019"/>
      <c r="AG1344" s="4623"/>
      <c r="AH1344" s="4623"/>
      <c r="AI1344" s="4623"/>
      <c r="AJ1344" s="4623"/>
      <c r="AK1344" s="4623"/>
      <c r="AL1344" s="4623"/>
    </row>
    <row r="1345" spans="1:38" ht="17.100000000000001" customHeight="1">
      <c r="A1345" s="552"/>
      <c r="B1345" s="571"/>
      <c r="C1345" s="4624" t="s">
        <v>709</v>
      </c>
      <c r="D1345" s="4625" t="s">
        <v>621</v>
      </c>
      <c r="E1345" s="4626">
        <f t="shared" si="149"/>
        <v>5100</v>
      </c>
      <c r="F1345" s="523">
        <f t="shared" si="148"/>
        <v>5100</v>
      </c>
      <c r="G1345" s="4627"/>
      <c r="H1345" s="4627"/>
      <c r="I1345" s="4627"/>
      <c r="J1345" s="4627"/>
      <c r="K1345" s="4627"/>
      <c r="L1345" s="4627">
        <v>5100</v>
      </c>
      <c r="M1345" s="639"/>
      <c r="N1345" s="4628"/>
      <c r="O1345" s="4628"/>
      <c r="P1345" s="4628"/>
      <c r="Q1345" s="4019"/>
      <c r="R1345" s="4628"/>
      <c r="S1345" s="4628"/>
      <c r="T1345" s="4628"/>
      <c r="U1345" s="4628"/>
      <c r="V1345" s="4628"/>
      <c r="W1345" s="4628"/>
      <c r="X1345" s="4628"/>
      <c r="Y1345" s="4628"/>
      <c r="Z1345" s="4628"/>
      <c r="AA1345" s="4628"/>
      <c r="AB1345" s="4628"/>
      <c r="AC1345" s="4628"/>
      <c r="AD1345" s="4628"/>
      <c r="AE1345" s="4628"/>
      <c r="AF1345" s="4019"/>
      <c r="AG1345" s="4629"/>
      <c r="AH1345" s="4629"/>
      <c r="AI1345" s="4629"/>
      <c r="AJ1345" s="4629"/>
      <c r="AK1345" s="4629"/>
      <c r="AL1345" s="4629"/>
    </row>
    <row r="1346" spans="1:38" ht="17.100000000000001" customHeight="1">
      <c r="A1346" s="552"/>
      <c r="B1346" s="571"/>
      <c r="C1346" s="4630" t="s">
        <v>710</v>
      </c>
      <c r="D1346" s="4631" t="s">
        <v>621</v>
      </c>
      <c r="E1346" s="4632">
        <f t="shared" si="149"/>
        <v>900</v>
      </c>
      <c r="F1346" s="523">
        <f t="shared" si="148"/>
        <v>900</v>
      </c>
      <c r="G1346" s="4633"/>
      <c r="H1346" s="4633"/>
      <c r="I1346" s="4633"/>
      <c r="J1346" s="4633"/>
      <c r="K1346" s="4633"/>
      <c r="L1346" s="4633">
        <v>900</v>
      </c>
      <c r="M1346" s="639"/>
      <c r="N1346" s="4634"/>
      <c r="O1346" s="4634"/>
      <c r="P1346" s="4634"/>
      <c r="Q1346" s="4019"/>
      <c r="R1346" s="4634"/>
      <c r="S1346" s="4634"/>
      <c r="T1346" s="4634"/>
      <c r="U1346" s="4634"/>
      <c r="V1346" s="4634"/>
      <c r="W1346" s="4634"/>
      <c r="X1346" s="4634"/>
      <c r="Y1346" s="4634"/>
      <c r="Z1346" s="4634"/>
      <c r="AA1346" s="4634"/>
      <c r="AB1346" s="4634"/>
      <c r="AC1346" s="4634"/>
      <c r="AD1346" s="4634"/>
      <c r="AE1346" s="4634"/>
      <c r="AF1346" s="4019"/>
      <c r="AG1346" s="4635"/>
      <c r="AH1346" s="4635"/>
      <c r="AI1346" s="4635"/>
      <c r="AJ1346" s="4635"/>
      <c r="AK1346" s="4635"/>
      <c r="AL1346" s="4635"/>
    </row>
    <row r="1347" spans="1:38" ht="17.100000000000001" customHeight="1">
      <c r="A1347" s="552"/>
      <c r="B1347" s="571"/>
      <c r="C1347" s="4636" t="s">
        <v>670</v>
      </c>
      <c r="D1347" s="1114" t="s">
        <v>623</v>
      </c>
      <c r="E1347" s="4637">
        <f t="shared" si="149"/>
        <v>11900</v>
      </c>
      <c r="F1347" s="523">
        <f t="shared" si="148"/>
        <v>11900</v>
      </c>
      <c r="G1347" s="4638"/>
      <c r="H1347" s="4638"/>
      <c r="I1347" s="4638"/>
      <c r="J1347" s="4638"/>
      <c r="K1347" s="4638"/>
      <c r="L1347" s="4638">
        <v>11900</v>
      </c>
      <c r="M1347" s="639"/>
      <c r="N1347" s="4639"/>
      <c r="O1347" s="4639"/>
      <c r="P1347" s="4639"/>
      <c r="Q1347" s="4019"/>
      <c r="R1347" s="4639"/>
      <c r="S1347" s="4639"/>
      <c r="T1347" s="4639"/>
      <c r="U1347" s="4639"/>
      <c r="V1347" s="4639"/>
      <c r="W1347" s="4639"/>
      <c r="X1347" s="4639"/>
      <c r="Y1347" s="4639"/>
      <c r="Z1347" s="4639"/>
      <c r="AA1347" s="4639"/>
      <c r="AB1347" s="4639"/>
      <c r="AC1347" s="4639"/>
      <c r="AD1347" s="4639"/>
      <c r="AE1347" s="4639"/>
      <c r="AF1347" s="4019"/>
      <c r="AG1347" s="4640"/>
      <c r="AH1347" s="4640"/>
      <c r="AI1347" s="4640"/>
      <c r="AJ1347" s="4640"/>
      <c r="AK1347" s="4640"/>
      <c r="AL1347" s="4640"/>
    </row>
    <row r="1348" spans="1:38" ht="17.100000000000001" customHeight="1">
      <c r="A1348" s="552"/>
      <c r="B1348" s="571"/>
      <c r="C1348" s="4641" t="s">
        <v>671</v>
      </c>
      <c r="D1348" s="1114" t="s">
        <v>623</v>
      </c>
      <c r="E1348" s="4642">
        <f t="shared" si="149"/>
        <v>2100</v>
      </c>
      <c r="F1348" s="523">
        <f t="shared" si="148"/>
        <v>2100</v>
      </c>
      <c r="G1348" s="4643"/>
      <c r="H1348" s="4643"/>
      <c r="I1348" s="4643"/>
      <c r="J1348" s="4643"/>
      <c r="K1348" s="4643"/>
      <c r="L1348" s="4643">
        <v>2100</v>
      </c>
      <c r="M1348" s="639"/>
      <c r="N1348" s="4644"/>
      <c r="O1348" s="4644"/>
      <c r="P1348" s="4644"/>
      <c r="Q1348" s="4019"/>
      <c r="R1348" s="4644"/>
      <c r="S1348" s="4644"/>
      <c r="T1348" s="4644"/>
      <c r="U1348" s="4644"/>
      <c r="V1348" s="4644"/>
      <c r="W1348" s="4644"/>
      <c r="X1348" s="4644"/>
      <c r="Y1348" s="4644"/>
      <c r="Z1348" s="4644"/>
      <c r="AA1348" s="4644"/>
      <c r="AB1348" s="4644"/>
      <c r="AC1348" s="4644"/>
      <c r="AD1348" s="4644"/>
      <c r="AE1348" s="4644"/>
      <c r="AF1348" s="4019"/>
      <c r="AG1348" s="4645"/>
      <c r="AH1348" s="4645"/>
      <c r="AI1348" s="4645"/>
      <c r="AJ1348" s="4645"/>
      <c r="AK1348" s="4645"/>
      <c r="AL1348" s="4645"/>
    </row>
    <row r="1349" spans="1:38" ht="17.100000000000001" customHeight="1">
      <c r="A1349" s="571"/>
      <c r="B1349" s="571"/>
      <c r="C1349" s="4646" t="s">
        <v>792</v>
      </c>
      <c r="D1349" s="4647" t="s">
        <v>687</v>
      </c>
      <c r="E1349" s="4648">
        <f t="shared" si="149"/>
        <v>2550</v>
      </c>
      <c r="F1349" s="523">
        <f t="shared" si="148"/>
        <v>2550</v>
      </c>
      <c r="G1349" s="4649"/>
      <c r="H1349" s="4649"/>
      <c r="I1349" s="4649"/>
      <c r="J1349" s="4649"/>
      <c r="K1349" s="4649"/>
      <c r="L1349" s="4649">
        <v>2550</v>
      </c>
      <c r="M1349" s="639"/>
      <c r="N1349" s="4650"/>
      <c r="O1349" s="4650"/>
      <c r="P1349" s="4650"/>
      <c r="Q1349" s="4019"/>
      <c r="R1349" s="4650"/>
      <c r="S1349" s="4650"/>
      <c r="T1349" s="4650"/>
      <c r="U1349" s="4650"/>
      <c r="V1349" s="4650"/>
      <c r="W1349" s="4650"/>
      <c r="X1349" s="4650"/>
      <c r="Y1349" s="4650"/>
      <c r="Z1349" s="4650"/>
      <c r="AA1349" s="4650"/>
      <c r="AB1349" s="4650"/>
      <c r="AC1349" s="4650"/>
      <c r="AD1349" s="4650"/>
      <c r="AE1349" s="4650"/>
      <c r="AF1349" s="4019"/>
      <c r="AG1349" s="4651"/>
      <c r="AH1349" s="4651"/>
      <c r="AI1349" s="4651"/>
      <c r="AJ1349" s="4651"/>
      <c r="AK1349" s="4651"/>
      <c r="AL1349" s="4651"/>
    </row>
    <row r="1350" spans="1:38" ht="17.100000000000001" customHeight="1">
      <c r="A1350" s="552"/>
      <c r="B1350" s="571"/>
      <c r="C1350" s="1505" t="s">
        <v>793</v>
      </c>
      <c r="D1350" s="2860" t="s">
        <v>687</v>
      </c>
      <c r="E1350" s="4648">
        <f t="shared" si="149"/>
        <v>450</v>
      </c>
      <c r="F1350" s="523">
        <f t="shared" si="148"/>
        <v>450</v>
      </c>
      <c r="G1350" s="4649"/>
      <c r="H1350" s="4649"/>
      <c r="I1350" s="4649"/>
      <c r="J1350" s="4649"/>
      <c r="K1350" s="4649"/>
      <c r="L1350" s="4649">
        <v>450</v>
      </c>
      <c r="M1350" s="639"/>
      <c r="N1350" s="4650"/>
      <c r="O1350" s="4650"/>
      <c r="P1350" s="4650"/>
      <c r="Q1350" s="4019"/>
      <c r="R1350" s="4650"/>
      <c r="S1350" s="4650"/>
      <c r="T1350" s="4650"/>
      <c r="U1350" s="4650"/>
      <c r="V1350" s="4650"/>
      <c r="W1350" s="4650"/>
      <c r="X1350" s="4650"/>
      <c r="Y1350" s="4650"/>
      <c r="Z1350" s="4650"/>
      <c r="AA1350" s="4650"/>
      <c r="AB1350" s="4650"/>
      <c r="AC1350" s="4650"/>
      <c r="AD1350" s="4650"/>
      <c r="AE1350" s="4650"/>
      <c r="AF1350" s="4019"/>
      <c r="AG1350" s="4651"/>
      <c r="AH1350" s="4651"/>
      <c r="AI1350" s="4651"/>
      <c r="AJ1350" s="4651"/>
      <c r="AK1350" s="4651"/>
      <c r="AL1350" s="4651"/>
    </row>
    <row r="1351" spans="1:38" ht="19.5" customHeight="1">
      <c r="A1351" s="552"/>
      <c r="B1351" s="571"/>
      <c r="C1351" s="4652" t="s">
        <v>672</v>
      </c>
      <c r="D1351" s="4653" t="s">
        <v>635</v>
      </c>
      <c r="E1351" s="4654">
        <f t="shared" si="149"/>
        <v>123250</v>
      </c>
      <c r="F1351" s="523">
        <f t="shared" si="148"/>
        <v>123250</v>
      </c>
      <c r="G1351" s="4655"/>
      <c r="H1351" s="4655"/>
      <c r="I1351" s="4655"/>
      <c r="J1351" s="4655"/>
      <c r="K1351" s="4655"/>
      <c r="L1351" s="4655">
        <v>123250</v>
      </c>
      <c r="M1351" s="639"/>
      <c r="N1351" s="4656"/>
      <c r="O1351" s="4656"/>
      <c r="P1351" s="4656"/>
      <c r="Q1351" s="4019"/>
      <c r="R1351" s="4656"/>
      <c r="S1351" s="4656"/>
      <c r="T1351" s="4656"/>
      <c r="U1351" s="4656"/>
      <c r="V1351" s="4656"/>
      <c r="W1351" s="4656"/>
      <c r="X1351" s="4656"/>
      <c r="Y1351" s="4656"/>
      <c r="Z1351" s="4656"/>
      <c r="AA1351" s="4656"/>
      <c r="AB1351" s="4656"/>
      <c r="AC1351" s="4656"/>
      <c r="AD1351" s="4656"/>
      <c r="AE1351" s="4656"/>
      <c r="AF1351" s="4019"/>
      <c r="AG1351" s="4657"/>
      <c r="AH1351" s="4657"/>
      <c r="AI1351" s="4657"/>
      <c r="AJ1351" s="4657"/>
      <c r="AK1351" s="4657"/>
      <c r="AL1351" s="4657"/>
    </row>
    <row r="1352" spans="1:38" ht="16.5" customHeight="1">
      <c r="A1352" s="552"/>
      <c r="B1352" s="571"/>
      <c r="C1352" s="4658" t="s">
        <v>673</v>
      </c>
      <c r="D1352" s="4659" t="s">
        <v>635</v>
      </c>
      <c r="E1352" s="4660">
        <f t="shared" si="149"/>
        <v>21750</v>
      </c>
      <c r="F1352" s="523">
        <f t="shared" si="148"/>
        <v>21750</v>
      </c>
      <c r="G1352" s="4661"/>
      <c r="H1352" s="4661"/>
      <c r="I1352" s="4661"/>
      <c r="J1352" s="4661"/>
      <c r="K1352" s="4661"/>
      <c r="L1352" s="4661">
        <v>21750</v>
      </c>
      <c r="M1352" s="639"/>
      <c r="N1352" s="4662"/>
      <c r="O1352" s="4662"/>
      <c r="P1352" s="4662"/>
      <c r="Q1352" s="4019"/>
      <c r="R1352" s="4662"/>
      <c r="S1352" s="4662"/>
      <c r="T1352" s="4662"/>
      <c r="U1352" s="4662"/>
      <c r="V1352" s="4662"/>
      <c r="W1352" s="4662"/>
      <c r="X1352" s="4662"/>
      <c r="Y1352" s="4662"/>
      <c r="Z1352" s="4662"/>
      <c r="AA1352" s="4662"/>
      <c r="AB1352" s="4662"/>
      <c r="AC1352" s="4662"/>
      <c r="AD1352" s="4662"/>
      <c r="AE1352" s="4662"/>
      <c r="AF1352" s="4019"/>
      <c r="AG1352" s="4663"/>
      <c r="AH1352" s="4663"/>
      <c r="AI1352" s="4663"/>
      <c r="AJ1352" s="4663"/>
      <c r="AK1352" s="4663"/>
      <c r="AL1352" s="4663"/>
    </row>
    <row r="1353" spans="1:38" ht="17.100000000000001" customHeight="1">
      <c r="A1353" s="552"/>
      <c r="B1353" s="552"/>
      <c r="C1353" s="4664" t="s">
        <v>674</v>
      </c>
      <c r="D1353" s="4163" t="s">
        <v>596</v>
      </c>
      <c r="E1353" s="4660">
        <f t="shared" si="149"/>
        <v>154772</v>
      </c>
      <c r="F1353" s="523">
        <f t="shared" si="148"/>
        <v>154772</v>
      </c>
      <c r="G1353" s="4661"/>
      <c r="H1353" s="4661"/>
      <c r="I1353" s="4661"/>
      <c r="J1353" s="4661"/>
      <c r="K1353" s="4661"/>
      <c r="L1353" s="4661">
        <v>154772</v>
      </c>
      <c r="M1353" s="639"/>
      <c r="N1353" s="4662"/>
      <c r="O1353" s="4662"/>
      <c r="P1353" s="4662"/>
      <c r="Q1353" s="4019"/>
      <c r="R1353" s="4662"/>
      <c r="S1353" s="4662"/>
      <c r="T1353" s="4662"/>
      <c r="U1353" s="4662"/>
      <c r="V1353" s="4662"/>
      <c r="W1353" s="4662"/>
      <c r="X1353" s="4662"/>
      <c r="Y1353" s="4662"/>
      <c r="Z1353" s="4662"/>
      <c r="AA1353" s="4662"/>
      <c r="AB1353" s="4662"/>
      <c r="AC1353" s="4662"/>
      <c r="AD1353" s="4662"/>
      <c r="AE1353" s="4662"/>
      <c r="AF1353" s="4019"/>
      <c r="AG1353" s="4663"/>
      <c r="AH1353" s="4663"/>
      <c r="AI1353" s="4663"/>
      <c r="AJ1353" s="4663"/>
      <c r="AK1353" s="4663"/>
      <c r="AL1353" s="4663"/>
    </row>
    <row r="1354" spans="1:38" ht="17.100000000000001" customHeight="1" thickBot="1">
      <c r="A1354" s="552"/>
      <c r="B1354" s="552"/>
      <c r="C1354" s="4664" t="s">
        <v>675</v>
      </c>
      <c r="D1354" s="4163" t="s">
        <v>596</v>
      </c>
      <c r="E1354" s="4660">
        <f t="shared" si="149"/>
        <v>27313</v>
      </c>
      <c r="F1354" s="523">
        <f t="shared" si="148"/>
        <v>27313</v>
      </c>
      <c r="G1354" s="4661"/>
      <c r="H1354" s="4661"/>
      <c r="I1354" s="4661"/>
      <c r="J1354" s="4661"/>
      <c r="K1354" s="4661"/>
      <c r="L1354" s="4661">
        <v>27313</v>
      </c>
      <c r="M1354" s="639"/>
      <c r="N1354" s="4662"/>
      <c r="O1354" s="4662"/>
      <c r="P1354" s="4662"/>
      <c r="Q1354" s="4019"/>
      <c r="R1354" s="4662"/>
      <c r="S1354" s="4662"/>
      <c r="T1354" s="4662"/>
      <c r="U1354" s="4662"/>
      <c r="V1354" s="4662"/>
      <c r="W1354" s="4662"/>
      <c r="X1354" s="4662"/>
      <c r="Y1354" s="4662"/>
      <c r="Z1354" s="4662"/>
      <c r="AA1354" s="4662"/>
      <c r="AB1354" s="4662"/>
      <c r="AC1354" s="4662"/>
      <c r="AD1354" s="4662"/>
      <c r="AE1354" s="4662"/>
      <c r="AF1354" s="4019"/>
      <c r="AG1354" s="4663"/>
      <c r="AH1354" s="4663"/>
      <c r="AI1354" s="4663"/>
      <c r="AJ1354" s="4663"/>
      <c r="AK1354" s="4663"/>
      <c r="AL1354" s="4663"/>
    </row>
    <row r="1355" spans="1:38" ht="17.100000000000001" customHeight="1" thickBot="1">
      <c r="A1355" s="552"/>
      <c r="B1355" s="803" t="s">
        <v>907</v>
      </c>
      <c r="C1355" s="804"/>
      <c r="D1355" s="805" t="s">
        <v>30</v>
      </c>
      <c r="E1355" s="806">
        <f t="shared" ref="E1355" si="150">SUM(E1356,)</f>
        <v>2111349</v>
      </c>
      <c r="F1355" s="523">
        <f t="shared" si="148"/>
        <v>0</v>
      </c>
      <c r="G1355" s="4633"/>
      <c r="H1355" s="4633"/>
      <c r="I1355" s="4633"/>
      <c r="J1355" s="4633"/>
      <c r="K1355" s="4633"/>
      <c r="L1355" s="4633"/>
      <c r="M1355" s="639"/>
      <c r="N1355" s="4634"/>
      <c r="O1355" s="4634"/>
      <c r="P1355" s="4634"/>
      <c r="Q1355" s="4019"/>
      <c r="R1355" s="4634"/>
      <c r="S1355" s="4634"/>
      <c r="T1355" s="4634"/>
      <c r="U1355" s="4634"/>
      <c r="V1355" s="4634"/>
      <c r="W1355" s="4634"/>
      <c r="X1355" s="4634"/>
      <c r="Y1355" s="4634"/>
      <c r="Z1355" s="4634"/>
      <c r="AA1355" s="4634"/>
      <c r="AB1355" s="4634"/>
      <c r="AC1355" s="4634"/>
      <c r="AD1355" s="4634"/>
      <c r="AE1355" s="4634"/>
      <c r="AF1355" s="4019"/>
      <c r="AG1355" s="4635"/>
      <c r="AH1355" s="4635"/>
      <c r="AI1355" s="4635"/>
      <c r="AJ1355" s="4635"/>
      <c r="AK1355" s="4635"/>
      <c r="AL1355" s="4635"/>
    </row>
    <row r="1356" spans="1:38" ht="17.100000000000001" customHeight="1">
      <c r="A1356" s="552"/>
      <c r="B1356" s="1112"/>
      <c r="C1356" s="6619" t="s">
        <v>582</v>
      </c>
      <c r="D1356" s="6619"/>
      <c r="E1356" s="677">
        <f>SUM(E1357)</f>
        <v>2111349</v>
      </c>
      <c r="F1356" s="523">
        <f t="shared" si="148"/>
        <v>0</v>
      </c>
      <c r="G1356" s="4633"/>
      <c r="H1356" s="4633"/>
      <c r="I1356" s="4633"/>
      <c r="J1356" s="4633"/>
      <c r="K1356" s="4633"/>
      <c r="L1356" s="4633"/>
      <c r="M1356" s="639"/>
      <c r="N1356" s="4634"/>
      <c r="O1356" s="4634"/>
      <c r="P1356" s="4634"/>
      <c r="Q1356" s="4019"/>
      <c r="R1356" s="4634"/>
      <c r="S1356" s="4634"/>
      <c r="T1356" s="4634"/>
      <c r="U1356" s="4634"/>
      <c r="V1356" s="4634"/>
      <c r="W1356" s="4634"/>
      <c r="X1356" s="4634"/>
      <c r="Y1356" s="4634"/>
      <c r="Z1356" s="4634"/>
      <c r="AA1356" s="4634"/>
      <c r="AB1356" s="4634"/>
      <c r="AC1356" s="4634"/>
      <c r="AD1356" s="4634"/>
      <c r="AE1356" s="4634"/>
      <c r="AF1356" s="4019"/>
      <c r="AG1356" s="4635"/>
      <c r="AH1356" s="4635"/>
      <c r="AI1356" s="4635"/>
      <c r="AJ1356" s="4635"/>
      <c r="AK1356" s="4635"/>
      <c r="AL1356" s="4635"/>
    </row>
    <row r="1357" spans="1:38" ht="16.5" customHeight="1">
      <c r="A1357" s="571"/>
      <c r="B1357" s="829"/>
      <c r="C1357" s="6821" t="s">
        <v>646</v>
      </c>
      <c r="D1357" s="6821"/>
      <c r="E1357" s="685">
        <f>SUM(E1358:E1358)</f>
        <v>2111349</v>
      </c>
      <c r="F1357" s="523">
        <f t="shared" si="148"/>
        <v>0</v>
      </c>
      <c r="G1357" s="4633"/>
      <c r="H1357" s="4633"/>
      <c r="I1357" s="4633"/>
      <c r="J1357" s="4633"/>
      <c r="K1357" s="4633"/>
      <c r="L1357" s="4633"/>
      <c r="M1357" s="639"/>
      <c r="N1357" s="4634"/>
      <c r="O1357" s="4634"/>
      <c r="P1357" s="4634"/>
      <c r="Q1357" s="4019"/>
      <c r="R1357" s="4634"/>
      <c r="S1357" s="4634"/>
      <c r="T1357" s="4634"/>
      <c r="U1357" s="4634"/>
      <c r="V1357" s="4634"/>
      <c r="W1357" s="4634"/>
      <c r="X1357" s="4634"/>
      <c r="Y1357" s="4634"/>
      <c r="Z1357" s="4634"/>
      <c r="AA1357" s="4634"/>
      <c r="AB1357" s="4634"/>
      <c r="AC1357" s="4634"/>
      <c r="AD1357" s="4634"/>
      <c r="AE1357" s="4634"/>
      <c r="AF1357" s="4019"/>
      <c r="AG1357" s="4635"/>
      <c r="AH1357" s="4635"/>
      <c r="AI1357" s="4635"/>
      <c r="AJ1357" s="4635"/>
      <c r="AK1357" s="4635"/>
      <c r="AL1357" s="4635"/>
    </row>
    <row r="1358" spans="1:38" ht="63.75" customHeight="1" thickBot="1">
      <c r="A1358" s="571"/>
      <c r="B1358" s="829"/>
      <c r="C1358" s="1505" t="s">
        <v>720</v>
      </c>
      <c r="D1358" s="1544" t="s">
        <v>908</v>
      </c>
      <c r="E1358" s="685">
        <f>F1358</f>
        <v>2111349</v>
      </c>
      <c r="F1358" s="523">
        <f t="shared" si="148"/>
        <v>2111349</v>
      </c>
      <c r="G1358" s="4633"/>
      <c r="H1358" s="4633"/>
      <c r="I1358" s="4633"/>
      <c r="J1358" s="4633"/>
      <c r="K1358" s="4633"/>
      <c r="L1358" s="4633">
        <v>2111349</v>
      </c>
      <c r="M1358" s="639"/>
      <c r="N1358" s="4634"/>
      <c r="O1358" s="4634"/>
      <c r="P1358" s="4634"/>
      <c r="Q1358" s="4019"/>
      <c r="R1358" s="4634"/>
      <c r="S1358" s="4634"/>
      <c r="T1358" s="4634"/>
      <c r="U1358" s="4634"/>
      <c r="V1358" s="4634"/>
      <c r="W1358" s="4634"/>
      <c r="X1358" s="4634"/>
      <c r="Y1358" s="4634"/>
      <c r="Z1358" s="4634"/>
      <c r="AA1358" s="4634"/>
      <c r="AB1358" s="4634"/>
      <c r="AC1358" s="4634"/>
      <c r="AD1358" s="4634"/>
      <c r="AE1358" s="4634"/>
      <c r="AF1358" s="4019"/>
      <c r="AG1358" s="4635"/>
      <c r="AH1358" s="4635"/>
      <c r="AI1358" s="4635"/>
      <c r="AJ1358" s="4635"/>
      <c r="AK1358" s="4635"/>
      <c r="AL1358" s="4635"/>
    </row>
    <row r="1359" spans="1:38" ht="17.100000000000001" customHeight="1" thickBot="1">
      <c r="A1359" s="546" t="s">
        <v>290</v>
      </c>
      <c r="B1359" s="916"/>
      <c r="C1359" s="917"/>
      <c r="D1359" s="918" t="s">
        <v>909</v>
      </c>
      <c r="E1359" s="919">
        <f>SUM(E1360,E1382,E1401,E1425)</f>
        <v>12164715</v>
      </c>
      <c r="F1359" s="523">
        <f t="shared" si="148"/>
        <v>0</v>
      </c>
      <c r="G1359" s="4633"/>
      <c r="H1359" s="4633"/>
      <c r="I1359" s="4633"/>
      <c r="J1359" s="4633"/>
      <c r="K1359" s="4633"/>
      <c r="L1359" s="4633"/>
      <c r="M1359" s="639"/>
      <c r="N1359" s="4634"/>
      <c r="O1359" s="4634"/>
      <c r="P1359" s="4634"/>
      <c r="Q1359" s="4019"/>
      <c r="R1359" s="4634"/>
      <c r="S1359" s="4634"/>
      <c r="T1359" s="4634"/>
      <c r="U1359" s="4634"/>
      <c r="V1359" s="4634"/>
      <c r="W1359" s="4634"/>
      <c r="X1359" s="4634"/>
      <c r="Y1359" s="4634"/>
      <c r="Z1359" s="4634"/>
      <c r="AA1359" s="4634"/>
      <c r="AB1359" s="4634"/>
      <c r="AC1359" s="4634"/>
      <c r="AD1359" s="4634"/>
      <c r="AE1359" s="4634"/>
      <c r="AF1359" s="4019"/>
      <c r="AG1359" s="4635"/>
      <c r="AH1359" s="4635"/>
      <c r="AI1359" s="4635"/>
      <c r="AJ1359" s="4635"/>
      <c r="AK1359" s="4635"/>
      <c r="AL1359" s="4635"/>
    </row>
    <row r="1360" spans="1:38" ht="17.100000000000001" customHeight="1" thickBot="1">
      <c r="A1360" s="552"/>
      <c r="B1360" s="803" t="s">
        <v>910</v>
      </c>
      <c r="C1360" s="804"/>
      <c r="D1360" s="805" t="s">
        <v>911</v>
      </c>
      <c r="E1360" s="806">
        <f>SUM(E1361)</f>
        <v>1506140</v>
      </c>
      <c r="F1360" s="523">
        <f t="shared" si="148"/>
        <v>0</v>
      </c>
      <c r="G1360" s="4633"/>
      <c r="H1360" s="4633"/>
      <c r="I1360" s="4633"/>
      <c r="J1360" s="4633"/>
      <c r="K1360" s="4633"/>
      <c r="L1360" s="4633"/>
      <c r="M1360" s="639"/>
      <c r="N1360" s="4634"/>
      <c r="O1360" s="4634"/>
      <c r="P1360" s="4634"/>
      <c r="Q1360" s="4019"/>
      <c r="R1360" s="4634"/>
      <c r="S1360" s="4634"/>
      <c r="T1360" s="4634"/>
      <c r="U1360" s="4634"/>
      <c r="V1360" s="4634"/>
      <c r="W1360" s="4634"/>
      <c r="X1360" s="4634"/>
      <c r="Y1360" s="4634"/>
      <c r="Z1360" s="4634"/>
      <c r="AA1360" s="4634"/>
      <c r="AB1360" s="4634"/>
      <c r="AC1360" s="4634"/>
      <c r="AD1360" s="4634"/>
      <c r="AE1360" s="4634"/>
      <c r="AF1360" s="4019"/>
      <c r="AG1360" s="4635"/>
      <c r="AH1360" s="4635"/>
      <c r="AI1360" s="4635"/>
      <c r="AJ1360" s="4635"/>
      <c r="AK1360" s="4635"/>
      <c r="AL1360" s="4635"/>
    </row>
    <row r="1361" spans="1:38" ht="17.100000000000001" customHeight="1">
      <c r="A1361" s="552"/>
      <c r="B1361" s="571"/>
      <c r="C1361" s="6554" t="s">
        <v>582</v>
      </c>
      <c r="D1361" s="6513"/>
      <c r="E1361" s="677">
        <f>SUM(E1362,E1380)</f>
        <v>1506140</v>
      </c>
      <c r="F1361" s="523">
        <f t="shared" si="148"/>
        <v>0</v>
      </c>
      <c r="G1361" s="4633"/>
      <c r="H1361" s="4633"/>
      <c r="I1361" s="4633"/>
      <c r="J1361" s="4633"/>
      <c r="K1361" s="4633"/>
      <c r="L1361" s="4633"/>
      <c r="M1361" s="639"/>
      <c r="N1361" s="4634"/>
      <c r="O1361" s="4634"/>
      <c r="P1361" s="4634"/>
      <c r="Q1361" s="4019"/>
      <c r="R1361" s="4634"/>
      <c r="S1361" s="4634"/>
      <c r="T1361" s="4634"/>
      <c r="U1361" s="4634"/>
      <c r="V1361" s="4634"/>
      <c r="W1361" s="4634"/>
      <c r="X1361" s="4634"/>
      <c r="Y1361" s="4634"/>
      <c r="Z1361" s="4634"/>
      <c r="AA1361" s="4634"/>
      <c r="AB1361" s="4634"/>
      <c r="AC1361" s="4634"/>
      <c r="AD1361" s="4634"/>
      <c r="AE1361" s="4634"/>
      <c r="AF1361" s="4019"/>
      <c r="AG1361" s="4635"/>
      <c r="AH1361" s="4635"/>
      <c r="AI1361" s="4635"/>
      <c r="AJ1361" s="4635"/>
      <c r="AK1361" s="4635"/>
      <c r="AL1361" s="4635"/>
    </row>
    <row r="1362" spans="1:38" ht="17.100000000000001" customHeight="1">
      <c r="A1362" s="552"/>
      <c r="B1362" s="571"/>
      <c r="C1362" s="6822" t="s">
        <v>583</v>
      </c>
      <c r="D1362" s="6822"/>
      <c r="E1362" s="4660">
        <f>SUM(E1363,E1372)</f>
        <v>1502140</v>
      </c>
      <c r="F1362" s="523">
        <f t="shared" si="148"/>
        <v>0</v>
      </c>
      <c r="G1362" s="4661"/>
      <c r="H1362" s="4661"/>
      <c r="I1362" s="4661"/>
      <c r="J1362" s="4661"/>
      <c r="K1362" s="4661"/>
      <c r="L1362" s="4661"/>
      <c r="M1362" s="639"/>
      <c r="N1362" s="4662"/>
      <c r="O1362" s="4662"/>
      <c r="P1362" s="4662"/>
      <c r="Q1362" s="4019"/>
      <c r="R1362" s="4662"/>
      <c r="S1362" s="4662"/>
      <c r="T1362" s="4662"/>
      <c r="U1362" s="4662"/>
      <c r="V1362" s="4662"/>
      <c r="W1362" s="4662"/>
      <c r="X1362" s="4662"/>
      <c r="Y1362" s="4662"/>
      <c r="Z1362" s="4662"/>
      <c r="AA1362" s="4662"/>
      <c r="AB1362" s="4662"/>
      <c r="AC1362" s="4662"/>
      <c r="AD1362" s="4662"/>
      <c r="AE1362" s="4662"/>
      <c r="AF1362" s="4019"/>
      <c r="AG1362" s="4663"/>
      <c r="AH1362" s="4663"/>
      <c r="AI1362" s="4663"/>
      <c r="AJ1362" s="4663"/>
      <c r="AK1362" s="4663"/>
      <c r="AL1362" s="4663"/>
    </row>
    <row r="1363" spans="1:38" ht="17.100000000000001" customHeight="1">
      <c r="A1363" s="552"/>
      <c r="B1363" s="571"/>
      <c r="C1363" s="6752" t="s">
        <v>584</v>
      </c>
      <c r="D1363" s="6752"/>
      <c r="E1363" s="4665">
        <f>SUM(E1364:E1370)</f>
        <v>1348631</v>
      </c>
      <c r="F1363" s="523">
        <f t="shared" si="148"/>
        <v>0</v>
      </c>
      <c r="G1363" s="4661"/>
      <c r="H1363" s="4661"/>
      <c r="I1363" s="4661"/>
      <c r="J1363" s="4661"/>
      <c r="K1363" s="4661"/>
      <c r="L1363" s="4661"/>
      <c r="M1363" s="639"/>
      <c r="N1363" s="4662"/>
      <c r="O1363" s="4662"/>
      <c r="P1363" s="4662"/>
      <c r="Q1363" s="4019"/>
      <c r="R1363" s="4662"/>
      <c r="S1363" s="4662"/>
      <c r="T1363" s="4662"/>
      <c r="U1363" s="4662"/>
      <c r="V1363" s="4662"/>
      <c r="W1363" s="4662"/>
      <c r="X1363" s="4662"/>
      <c r="Y1363" s="4662"/>
      <c r="Z1363" s="4662"/>
      <c r="AA1363" s="4662"/>
      <c r="AB1363" s="4662"/>
      <c r="AC1363" s="4662"/>
      <c r="AD1363" s="4662"/>
      <c r="AE1363" s="4662"/>
      <c r="AF1363" s="4019"/>
      <c r="AG1363" s="4663"/>
      <c r="AH1363" s="4663"/>
      <c r="AI1363" s="4663"/>
      <c r="AJ1363" s="4663"/>
      <c r="AK1363" s="4663"/>
      <c r="AL1363" s="4663"/>
    </row>
    <row r="1364" spans="1:38" ht="17.100000000000001" customHeight="1" thickBot="1">
      <c r="A1364" s="897"/>
      <c r="B1364" s="668"/>
      <c r="C1364" s="4666" t="s">
        <v>585</v>
      </c>
      <c r="D1364" s="4667" t="s">
        <v>586</v>
      </c>
      <c r="E1364" s="4668">
        <f>F1364</f>
        <v>753092</v>
      </c>
      <c r="F1364" s="523">
        <f t="shared" si="148"/>
        <v>753092</v>
      </c>
      <c r="G1364" s="4669"/>
      <c r="H1364" s="4669"/>
      <c r="I1364" s="4669"/>
      <c r="J1364" s="4669"/>
      <c r="K1364" s="4669"/>
      <c r="L1364" s="4669"/>
      <c r="M1364" s="639"/>
      <c r="N1364" s="4670"/>
      <c r="O1364" s="4670"/>
      <c r="P1364" s="4670"/>
      <c r="Q1364" s="4019"/>
      <c r="R1364" s="4670"/>
      <c r="S1364" s="4670"/>
      <c r="T1364" s="4670"/>
      <c r="U1364" s="4670"/>
      <c r="V1364" s="4670"/>
      <c r="W1364" s="4670"/>
      <c r="X1364" s="4670"/>
      <c r="Y1364" s="4670"/>
      <c r="Z1364" s="4670"/>
      <c r="AA1364" s="4670"/>
      <c r="AB1364" s="4670">
        <v>753092</v>
      </c>
      <c r="AC1364" s="4670"/>
      <c r="AD1364" s="4670"/>
      <c r="AE1364" s="4670"/>
      <c r="AF1364" s="4019"/>
      <c r="AG1364" s="4671"/>
      <c r="AH1364" s="4671"/>
      <c r="AI1364" s="4671"/>
      <c r="AJ1364" s="4671"/>
      <c r="AK1364" s="4671"/>
      <c r="AL1364" s="4671"/>
    </row>
    <row r="1365" spans="1:38" ht="17.100000000000001" customHeight="1">
      <c r="A1365" s="552"/>
      <c r="B1365" s="571"/>
      <c r="C1365" s="1505" t="s">
        <v>587</v>
      </c>
      <c r="D1365" s="2860" t="s">
        <v>588</v>
      </c>
      <c r="E1365" s="685">
        <f t="shared" ref="E1365:E1370" si="151">F1365</f>
        <v>68597</v>
      </c>
      <c r="F1365" s="523">
        <f t="shared" si="148"/>
        <v>68597</v>
      </c>
      <c r="G1365" s="4669"/>
      <c r="H1365" s="4669"/>
      <c r="I1365" s="4669"/>
      <c r="J1365" s="4669"/>
      <c r="K1365" s="4669"/>
      <c r="L1365" s="4669"/>
      <c r="M1365" s="639"/>
      <c r="N1365" s="4670"/>
      <c r="O1365" s="4670"/>
      <c r="P1365" s="4670"/>
      <c r="Q1365" s="4019"/>
      <c r="R1365" s="4670"/>
      <c r="S1365" s="4670"/>
      <c r="T1365" s="4670"/>
      <c r="U1365" s="4670"/>
      <c r="V1365" s="4670"/>
      <c r="W1365" s="4670"/>
      <c r="X1365" s="4670"/>
      <c r="Y1365" s="4670"/>
      <c r="Z1365" s="4670"/>
      <c r="AA1365" s="4670"/>
      <c r="AB1365" s="4670">
        <v>68597</v>
      </c>
      <c r="AC1365" s="4670"/>
      <c r="AD1365" s="4670"/>
      <c r="AE1365" s="4670"/>
      <c r="AF1365" s="4019"/>
      <c r="AG1365" s="4671"/>
      <c r="AH1365" s="4671"/>
      <c r="AI1365" s="4671"/>
      <c r="AJ1365" s="4671"/>
      <c r="AK1365" s="4671"/>
      <c r="AL1365" s="4671"/>
    </row>
    <row r="1366" spans="1:38" ht="17.100000000000001" customHeight="1">
      <c r="A1366" s="552"/>
      <c r="B1366" s="571"/>
      <c r="C1366" s="4672" t="s">
        <v>589</v>
      </c>
      <c r="D1366" s="4673" t="s">
        <v>590</v>
      </c>
      <c r="E1366" s="4674">
        <f t="shared" si="151"/>
        <v>178924</v>
      </c>
      <c r="F1366" s="523">
        <f t="shared" si="148"/>
        <v>178924</v>
      </c>
      <c r="G1366" s="4675"/>
      <c r="H1366" s="4675"/>
      <c r="I1366" s="4675"/>
      <c r="J1366" s="4675"/>
      <c r="K1366" s="4675"/>
      <c r="L1366" s="4675"/>
      <c r="M1366" s="639"/>
      <c r="N1366" s="4676"/>
      <c r="O1366" s="4676"/>
      <c r="P1366" s="4676"/>
      <c r="Q1366" s="4019"/>
      <c r="R1366" s="4676"/>
      <c r="S1366" s="4676"/>
      <c r="T1366" s="4676"/>
      <c r="U1366" s="4676"/>
      <c r="V1366" s="4676"/>
      <c r="W1366" s="4676"/>
      <c r="X1366" s="4676"/>
      <c r="Y1366" s="4676"/>
      <c r="Z1366" s="4676"/>
      <c r="AA1366" s="4676"/>
      <c r="AB1366" s="4676">
        <v>178924</v>
      </c>
      <c r="AC1366" s="4676"/>
      <c r="AD1366" s="4676"/>
      <c r="AE1366" s="4676"/>
      <c r="AF1366" s="4019"/>
      <c r="AG1366" s="4677"/>
      <c r="AH1366" s="4677"/>
      <c r="AI1366" s="4677"/>
      <c r="AJ1366" s="4677"/>
      <c r="AK1366" s="4677"/>
      <c r="AL1366" s="4677"/>
    </row>
    <row r="1367" spans="1:38" ht="15.75" customHeight="1">
      <c r="A1367" s="552"/>
      <c r="B1367" s="571"/>
      <c r="C1367" s="4678" t="s">
        <v>591</v>
      </c>
      <c r="D1367" s="4679" t="s">
        <v>592</v>
      </c>
      <c r="E1367" s="4680">
        <f t="shared" si="151"/>
        <v>25655</v>
      </c>
      <c r="F1367" s="523">
        <f t="shared" si="148"/>
        <v>25655</v>
      </c>
      <c r="G1367" s="4681"/>
      <c r="H1367" s="4681"/>
      <c r="I1367" s="4681"/>
      <c r="J1367" s="4681"/>
      <c r="K1367" s="4681"/>
      <c r="L1367" s="4681"/>
      <c r="M1367" s="639"/>
      <c r="N1367" s="4682"/>
      <c r="O1367" s="4682"/>
      <c r="P1367" s="4682"/>
      <c r="Q1367" s="4019"/>
      <c r="R1367" s="4682"/>
      <c r="S1367" s="4682"/>
      <c r="T1367" s="4682"/>
      <c r="U1367" s="4682"/>
      <c r="V1367" s="4682"/>
      <c r="W1367" s="4682"/>
      <c r="X1367" s="4682"/>
      <c r="Y1367" s="4682"/>
      <c r="Z1367" s="4682"/>
      <c r="AA1367" s="4682"/>
      <c r="AB1367" s="4682">
        <v>25655</v>
      </c>
      <c r="AC1367" s="4682"/>
      <c r="AD1367" s="4682"/>
      <c r="AE1367" s="4682"/>
      <c r="AF1367" s="4019"/>
      <c r="AG1367" s="4683"/>
      <c r="AH1367" s="4683"/>
      <c r="AI1367" s="4683"/>
      <c r="AJ1367" s="4683"/>
      <c r="AK1367" s="4683"/>
      <c r="AL1367" s="4683"/>
    </row>
    <row r="1368" spans="1:38" ht="15.75" customHeight="1">
      <c r="A1368" s="552"/>
      <c r="B1368" s="571"/>
      <c r="C1368" s="4684" t="s">
        <v>595</v>
      </c>
      <c r="D1368" s="4685" t="s">
        <v>596</v>
      </c>
      <c r="E1368" s="4686">
        <f t="shared" si="151"/>
        <v>4440</v>
      </c>
      <c r="F1368" s="523">
        <f t="shared" si="148"/>
        <v>4440</v>
      </c>
      <c r="G1368" s="4687"/>
      <c r="H1368" s="4687"/>
      <c r="I1368" s="4687"/>
      <c r="J1368" s="4687"/>
      <c r="K1368" s="4687"/>
      <c r="L1368" s="4687"/>
      <c r="M1368" s="639"/>
      <c r="N1368" s="4688"/>
      <c r="O1368" s="4688"/>
      <c r="P1368" s="4688"/>
      <c r="Q1368" s="4019"/>
      <c r="R1368" s="4688"/>
      <c r="S1368" s="4688"/>
      <c r="T1368" s="4688"/>
      <c r="U1368" s="4688"/>
      <c r="V1368" s="4688"/>
      <c r="W1368" s="4688"/>
      <c r="X1368" s="4688"/>
      <c r="Y1368" s="4688"/>
      <c r="Z1368" s="4688"/>
      <c r="AA1368" s="4688"/>
      <c r="AB1368" s="4688">
        <v>4440</v>
      </c>
      <c r="AC1368" s="4688"/>
      <c r="AD1368" s="4688"/>
      <c r="AE1368" s="4688"/>
      <c r="AF1368" s="4019"/>
      <c r="AG1368" s="4689"/>
      <c r="AH1368" s="4689"/>
      <c r="AI1368" s="4689"/>
      <c r="AJ1368" s="4689"/>
      <c r="AK1368" s="4689"/>
      <c r="AL1368" s="4689"/>
    </row>
    <row r="1369" spans="1:38" ht="15.75" customHeight="1">
      <c r="A1369" s="552"/>
      <c r="B1369" s="571"/>
      <c r="C1369" s="4690" t="s">
        <v>844</v>
      </c>
      <c r="D1369" s="4691" t="s">
        <v>845</v>
      </c>
      <c r="E1369" s="4692">
        <f t="shared" si="151"/>
        <v>285327</v>
      </c>
      <c r="F1369" s="523">
        <f t="shared" si="148"/>
        <v>285327</v>
      </c>
      <c r="G1369" s="4693"/>
      <c r="H1369" s="4693"/>
      <c r="I1369" s="4693"/>
      <c r="J1369" s="4693"/>
      <c r="K1369" s="4693"/>
      <c r="L1369" s="4693"/>
      <c r="M1369" s="639"/>
      <c r="N1369" s="4694"/>
      <c r="O1369" s="4694"/>
      <c r="P1369" s="4694"/>
      <c r="Q1369" s="4019"/>
      <c r="R1369" s="4694"/>
      <c r="S1369" s="4694"/>
      <c r="T1369" s="4694"/>
      <c r="U1369" s="4694"/>
      <c r="V1369" s="4694"/>
      <c r="W1369" s="4694"/>
      <c r="X1369" s="4694"/>
      <c r="Y1369" s="4694"/>
      <c r="Z1369" s="4694"/>
      <c r="AA1369" s="4694"/>
      <c r="AB1369" s="4694">
        <v>285327</v>
      </c>
      <c r="AC1369" s="4694"/>
      <c r="AD1369" s="4694"/>
      <c r="AE1369" s="4694"/>
      <c r="AF1369" s="4019"/>
      <c r="AG1369" s="4695"/>
      <c r="AH1369" s="4695"/>
      <c r="AI1369" s="4695"/>
      <c r="AJ1369" s="4695"/>
      <c r="AK1369" s="4695"/>
      <c r="AL1369" s="4695"/>
    </row>
    <row r="1370" spans="1:38" ht="15.75" customHeight="1">
      <c r="A1370" s="571"/>
      <c r="B1370" s="571"/>
      <c r="C1370" s="4696" t="s">
        <v>846</v>
      </c>
      <c r="D1370" s="4697" t="s">
        <v>847</v>
      </c>
      <c r="E1370" s="4698">
        <f t="shared" si="151"/>
        <v>32596</v>
      </c>
      <c r="F1370" s="523">
        <f t="shared" si="148"/>
        <v>32596</v>
      </c>
      <c r="G1370" s="4699"/>
      <c r="H1370" s="4699"/>
      <c r="I1370" s="4699"/>
      <c r="J1370" s="4699"/>
      <c r="K1370" s="4699"/>
      <c r="L1370" s="4699"/>
      <c r="M1370" s="639"/>
      <c r="N1370" s="4700"/>
      <c r="O1370" s="4700"/>
      <c r="P1370" s="4700"/>
      <c r="Q1370" s="4019"/>
      <c r="R1370" s="4700"/>
      <c r="S1370" s="4700"/>
      <c r="T1370" s="4700"/>
      <c r="U1370" s="4700"/>
      <c r="V1370" s="4700"/>
      <c r="W1370" s="4700"/>
      <c r="X1370" s="4700"/>
      <c r="Y1370" s="4700"/>
      <c r="Z1370" s="4700"/>
      <c r="AA1370" s="4700"/>
      <c r="AB1370" s="4700">
        <v>32596</v>
      </c>
    </row>
    <row r="1371" spans="1:38" ht="16.5" customHeight="1">
      <c r="A1371" s="571"/>
      <c r="B1371" s="571"/>
      <c r="C1371" s="1778"/>
      <c r="D1371" s="3504"/>
      <c r="E1371" s="685"/>
      <c r="F1371" s="523">
        <f t="shared" si="148"/>
        <v>0</v>
      </c>
      <c r="G1371" s="4699"/>
      <c r="H1371" s="4699"/>
      <c r="I1371" s="4699"/>
      <c r="J1371" s="4699"/>
      <c r="K1371" s="4699"/>
      <c r="L1371" s="4699"/>
      <c r="M1371" s="639"/>
      <c r="N1371" s="4700"/>
      <c r="O1371" s="4700"/>
      <c r="P1371" s="4700"/>
      <c r="Q1371" s="4019"/>
      <c r="R1371" s="4700"/>
      <c r="S1371" s="4700"/>
      <c r="T1371" s="4700"/>
      <c r="U1371" s="4700"/>
      <c r="V1371" s="4700"/>
      <c r="W1371" s="4700"/>
      <c r="X1371" s="4700"/>
      <c r="Y1371" s="4700"/>
      <c r="Z1371" s="4700"/>
      <c r="AA1371" s="4700"/>
      <c r="AB1371" s="4700"/>
    </row>
    <row r="1372" spans="1:38" ht="17.100000000000001" customHeight="1">
      <c r="A1372" s="552"/>
      <c r="B1372" s="571"/>
      <c r="C1372" s="6618" t="s">
        <v>597</v>
      </c>
      <c r="D1372" s="6618"/>
      <c r="E1372" s="867">
        <f>SUM(E1373:E1378)</f>
        <v>153509</v>
      </c>
      <c r="F1372" s="523">
        <f t="shared" si="148"/>
        <v>0</v>
      </c>
      <c r="G1372" s="4699"/>
      <c r="H1372" s="4699"/>
      <c r="I1372" s="4699"/>
      <c r="J1372" s="4699"/>
      <c r="K1372" s="4699"/>
      <c r="L1372" s="4699"/>
      <c r="M1372" s="639"/>
      <c r="N1372" s="4700"/>
      <c r="O1372" s="4700"/>
      <c r="P1372" s="4700"/>
      <c r="Q1372" s="4019"/>
      <c r="R1372" s="4700"/>
      <c r="S1372" s="4700"/>
      <c r="T1372" s="4700"/>
      <c r="U1372" s="4700"/>
      <c r="V1372" s="4700"/>
      <c r="W1372" s="4700"/>
      <c r="X1372" s="4700"/>
      <c r="Y1372" s="4700"/>
      <c r="Z1372" s="4700"/>
      <c r="AA1372" s="4700"/>
      <c r="AB1372" s="4700"/>
    </row>
    <row r="1373" spans="1:38" ht="17.100000000000001" customHeight="1">
      <c r="A1373" s="552"/>
      <c r="B1373" s="571"/>
      <c r="C1373" s="4701" t="s">
        <v>600</v>
      </c>
      <c r="D1373" s="4702" t="s">
        <v>601</v>
      </c>
      <c r="E1373" s="4703">
        <f>F1373</f>
        <v>41000</v>
      </c>
      <c r="F1373" s="523">
        <f t="shared" si="148"/>
        <v>41000</v>
      </c>
      <c r="G1373" s="4704"/>
      <c r="H1373" s="4704"/>
      <c r="I1373" s="4704"/>
      <c r="J1373" s="4704"/>
      <c r="K1373" s="4704"/>
      <c r="L1373" s="4704"/>
      <c r="M1373" s="639"/>
      <c r="N1373" s="4705"/>
      <c r="O1373" s="4705"/>
      <c r="P1373" s="4705"/>
      <c r="Q1373" s="4019"/>
      <c r="R1373" s="4705"/>
      <c r="S1373" s="4705"/>
      <c r="T1373" s="4705"/>
      <c r="U1373" s="4705"/>
      <c r="V1373" s="4705"/>
      <c r="W1373" s="4705"/>
      <c r="X1373" s="4705"/>
      <c r="Y1373" s="4705"/>
      <c r="Z1373" s="4705"/>
      <c r="AA1373" s="4705"/>
      <c r="AB1373" s="4705">
        <v>41000</v>
      </c>
    </row>
    <row r="1374" spans="1:38" ht="17.100000000000001" customHeight="1">
      <c r="A1374" s="552"/>
      <c r="B1374" s="571"/>
      <c r="C1374" s="4706" t="s">
        <v>604</v>
      </c>
      <c r="D1374" s="4707" t="s">
        <v>605</v>
      </c>
      <c r="E1374" s="4708">
        <f t="shared" ref="E1374:E1378" si="152">F1374</f>
        <v>56600</v>
      </c>
      <c r="F1374" s="523">
        <f t="shared" ref="F1374:F1437" si="153">SUM(G1374:AJ1374)</f>
        <v>56600</v>
      </c>
      <c r="G1374" s="4709"/>
      <c r="H1374" s="4709"/>
      <c r="I1374" s="4709"/>
      <c r="J1374" s="4709"/>
      <c r="K1374" s="4709"/>
      <c r="L1374" s="4709"/>
      <c r="M1374" s="639"/>
      <c r="N1374" s="4710"/>
      <c r="O1374" s="4710"/>
      <c r="P1374" s="4710"/>
      <c r="Q1374" s="4019"/>
      <c r="R1374" s="4710"/>
      <c r="S1374" s="4710"/>
      <c r="T1374" s="4710"/>
      <c r="U1374" s="4710"/>
      <c r="V1374" s="4710"/>
      <c r="W1374" s="4710"/>
      <c r="X1374" s="4710"/>
      <c r="Y1374" s="4710"/>
      <c r="Z1374" s="4710"/>
      <c r="AA1374" s="4710"/>
      <c r="AB1374" s="4710">
        <v>56600</v>
      </c>
    </row>
    <row r="1375" spans="1:38" ht="17.100000000000001" customHeight="1">
      <c r="A1375" s="552"/>
      <c r="B1375" s="571"/>
      <c r="C1375" s="4711" t="s">
        <v>608</v>
      </c>
      <c r="D1375" s="4712" t="s">
        <v>609</v>
      </c>
      <c r="E1375" s="4713">
        <f t="shared" si="152"/>
        <v>2030</v>
      </c>
      <c r="F1375" s="523">
        <f t="shared" si="153"/>
        <v>2030</v>
      </c>
      <c r="G1375" s="4714"/>
      <c r="H1375" s="4714"/>
      <c r="I1375" s="4714"/>
      <c r="J1375" s="4714"/>
      <c r="K1375" s="4714"/>
      <c r="L1375" s="4714"/>
      <c r="M1375" s="639"/>
      <c r="N1375" s="4715"/>
      <c r="O1375" s="4715"/>
      <c r="P1375" s="4715"/>
      <c r="Q1375" s="4019"/>
      <c r="R1375" s="4715"/>
      <c r="S1375" s="4715"/>
      <c r="T1375" s="4715"/>
      <c r="U1375" s="4715"/>
      <c r="V1375" s="4715"/>
      <c r="W1375" s="4715"/>
      <c r="X1375" s="4715"/>
      <c r="Y1375" s="4715"/>
      <c r="Z1375" s="4715"/>
      <c r="AA1375" s="4715"/>
      <c r="AB1375" s="4715">
        <v>2030</v>
      </c>
    </row>
    <row r="1376" spans="1:38" ht="17.100000000000001" customHeight="1">
      <c r="A1376" s="552"/>
      <c r="B1376" s="571"/>
      <c r="C1376" s="4716" t="s">
        <v>610</v>
      </c>
      <c r="D1376" s="4717" t="s">
        <v>611</v>
      </c>
      <c r="E1376" s="4718">
        <f>F1376</f>
        <v>9000</v>
      </c>
      <c r="F1376" s="523">
        <f t="shared" si="153"/>
        <v>9000</v>
      </c>
      <c r="G1376" s="4719"/>
      <c r="H1376" s="4719"/>
      <c r="I1376" s="4719"/>
      <c r="J1376" s="4719"/>
      <c r="K1376" s="4719"/>
      <c r="L1376" s="4719"/>
      <c r="M1376" s="639"/>
      <c r="N1376" s="4720"/>
      <c r="O1376" s="4720"/>
      <c r="P1376" s="4720"/>
      <c r="Q1376" s="4019"/>
      <c r="R1376" s="4720"/>
      <c r="S1376" s="4720"/>
      <c r="T1376" s="4720"/>
      <c r="U1376" s="4720"/>
      <c r="V1376" s="4720"/>
      <c r="W1376" s="4720"/>
      <c r="X1376" s="4720"/>
      <c r="Y1376" s="4720"/>
      <c r="Z1376" s="4720"/>
      <c r="AA1376" s="4720"/>
      <c r="AB1376" s="4720">
        <v>9000</v>
      </c>
    </row>
    <row r="1377" spans="1:28" ht="16.5" customHeight="1">
      <c r="A1377" s="552"/>
      <c r="B1377" s="6661"/>
      <c r="C1377" s="4721" t="s">
        <v>612</v>
      </c>
      <c r="D1377" s="4722" t="s">
        <v>912</v>
      </c>
      <c r="E1377" s="4723">
        <f t="shared" si="152"/>
        <v>780</v>
      </c>
      <c r="F1377" s="523">
        <f t="shared" si="153"/>
        <v>780</v>
      </c>
      <c r="G1377" s="4724"/>
      <c r="H1377" s="4724"/>
      <c r="I1377" s="4724"/>
      <c r="J1377" s="4724"/>
      <c r="K1377" s="4724"/>
      <c r="L1377" s="4724"/>
      <c r="M1377" s="639"/>
      <c r="N1377" s="4725"/>
      <c r="O1377" s="4725"/>
      <c r="P1377" s="4725"/>
      <c r="Q1377" s="4019"/>
      <c r="R1377" s="4725"/>
      <c r="S1377" s="4725"/>
      <c r="T1377" s="4725"/>
      <c r="U1377" s="4725"/>
      <c r="V1377" s="4725"/>
      <c r="W1377" s="4725"/>
      <c r="X1377" s="4725"/>
      <c r="Y1377" s="4725"/>
      <c r="Z1377" s="4725"/>
      <c r="AA1377" s="4725"/>
      <c r="AB1377" s="4725">
        <v>780</v>
      </c>
    </row>
    <row r="1378" spans="1:28" ht="17.100000000000001" customHeight="1">
      <c r="A1378" s="552"/>
      <c r="B1378" s="6661"/>
      <c r="C1378" s="4726" t="s">
        <v>624</v>
      </c>
      <c r="D1378" s="4727" t="s">
        <v>625</v>
      </c>
      <c r="E1378" s="4728">
        <f t="shared" si="152"/>
        <v>44099</v>
      </c>
      <c r="F1378" s="523">
        <f t="shared" si="153"/>
        <v>44099</v>
      </c>
      <c r="G1378" s="4729"/>
      <c r="H1378" s="4729"/>
      <c r="I1378" s="4729"/>
      <c r="J1378" s="4729"/>
      <c r="K1378" s="4729"/>
      <c r="L1378" s="4729"/>
      <c r="M1378" s="639"/>
      <c r="N1378" s="4730"/>
      <c r="O1378" s="4730"/>
      <c r="P1378" s="4730"/>
      <c r="Q1378" s="4019"/>
      <c r="R1378" s="4730"/>
      <c r="S1378" s="4730"/>
      <c r="T1378" s="4730"/>
      <c r="U1378" s="4730"/>
      <c r="V1378" s="4730"/>
      <c r="W1378" s="4730"/>
      <c r="X1378" s="4730"/>
      <c r="Y1378" s="4730"/>
      <c r="Z1378" s="4730"/>
      <c r="AA1378" s="4730"/>
      <c r="AB1378" s="4730">
        <v>44099</v>
      </c>
    </row>
    <row r="1379" spans="1:28" ht="13.5" customHeight="1">
      <c r="A1379" s="552"/>
      <c r="B1379" s="6661"/>
      <c r="C1379" s="4731"/>
      <c r="D1379" s="3081"/>
      <c r="E1379" s="4728"/>
      <c r="F1379" s="523">
        <f t="shared" si="153"/>
        <v>0</v>
      </c>
      <c r="G1379" s="4729"/>
      <c r="H1379" s="4729"/>
      <c r="I1379" s="4729"/>
      <c r="J1379" s="4729"/>
      <c r="K1379" s="4729"/>
      <c r="L1379" s="4729"/>
      <c r="M1379" s="639"/>
      <c r="N1379" s="4730"/>
      <c r="O1379" s="4730"/>
      <c r="P1379" s="4730"/>
      <c r="Q1379" s="4019"/>
      <c r="R1379" s="4730"/>
      <c r="S1379" s="4730"/>
      <c r="T1379" s="4730"/>
      <c r="U1379" s="4730"/>
      <c r="V1379" s="4730"/>
      <c r="W1379" s="4730"/>
      <c r="X1379" s="4730"/>
      <c r="Y1379" s="4730"/>
      <c r="Z1379" s="4730"/>
      <c r="AA1379" s="4730"/>
      <c r="AB1379" s="4730"/>
    </row>
    <row r="1380" spans="1:28" ht="17.100000000000001" customHeight="1">
      <c r="A1380" s="552"/>
      <c r="B1380" s="6661"/>
      <c r="C1380" s="6645" t="s">
        <v>636</v>
      </c>
      <c r="D1380" s="6645"/>
      <c r="E1380" s="685">
        <f>SUM(E1381)</f>
        <v>4000</v>
      </c>
      <c r="F1380" s="523">
        <f t="shared" si="153"/>
        <v>0</v>
      </c>
      <c r="G1380" s="4729"/>
      <c r="H1380" s="4729"/>
      <c r="I1380" s="4729"/>
      <c r="J1380" s="4729"/>
      <c r="K1380" s="4729"/>
      <c r="L1380" s="4729"/>
      <c r="M1380" s="639"/>
      <c r="N1380" s="4730"/>
      <c r="O1380" s="4730"/>
      <c r="P1380" s="4730"/>
      <c r="Q1380" s="4019"/>
      <c r="R1380" s="4730"/>
      <c r="S1380" s="4730"/>
      <c r="T1380" s="4730"/>
      <c r="U1380" s="4730"/>
      <c r="V1380" s="4730"/>
      <c r="W1380" s="4730"/>
      <c r="X1380" s="4730"/>
      <c r="Y1380" s="4730"/>
      <c r="Z1380" s="4730"/>
      <c r="AA1380" s="4730"/>
      <c r="AB1380" s="4730"/>
    </row>
    <row r="1381" spans="1:28" ht="17.100000000000001" customHeight="1" thickBot="1">
      <c r="A1381" s="552"/>
      <c r="B1381" s="6661"/>
      <c r="C1381" s="4732" t="s">
        <v>637</v>
      </c>
      <c r="D1381" s="4733" t="s">
        <v>638</v>
      </c>
      <c r="E1381" s="4734">
        <f>F1381</f>
        <v>4000</v>
      </c>
      <c r="F1381" s="523">
        <f t="shared" si="153"/>
        <v>4000</v>
      </c>
      <c r="G1381" s="4735"/>
      <c r="H1381" s="4735"/>
      <c r="I1381" s="4735"/>
      <c r="J1381" s="4735"/>
      <c r="K1381" s="4735"/>
      <c r="L1381" s="4735"/>
      <c r="M1381" s="639"/>
      <c r="N1381" s="4736"/>
      <c r="O1381" s="4736"/>
      <c r="P1381" s="4736"/>
      <c r="Q1381" s="4019"/>
      <c r="R1381" s="4736"/>
      <c r="S1381" s="4736"/>
      <c r="T1381" s="4736"/>
      <c r="U1381" s="4736"/>
      <c r="V1381" s="4736"/>
      <c r="W1381" s="4736"/>
      <c r="X1381" s="4736"/>
      <c r="Y1381" s="4736"/>
      <c r="Z1381" s="4736"/>
      <c r="AA1381" s="4736"/>
      <c r="AB1381" s="4736">
        <v>4000</v>
      </c>
    </row>
    <row r="1382" spans="1:28" ht="17.100000000000001" customHeight="1" thickBot="1">
      <c r="A1382" s="552"/>
      <c r="B1382" s="803" t="s">
        <v>913</v>
      </c>
      <c r="C1382" s="804"/>
      <c r="D1382" s="805" t="s">
        <v>914</v>
      </c>
      <c r="E1382" s="806">
        <f>SUM(E1383)</f>
        <v>9211500</v>
      </c>
      <c r="F1382" s="523">
        <f t="shared" si="153"/>
        <v>0</v>
      </c>
      <c r="G1382" s="4735"/>
      <c r="H1382" s="4735"/>
      <c r="I1382" s="4735"/>
      <c r="J1382" s="4735"/>
      <c r="K1382" s="4735"/>
      <c r="L1382" s="4735"/>
      <c r="M1382" s="639"/>
      <c r="N1382" s="4736"/>
      <c r="O1382" s="4736"/>
      <c r="P1382" s="4736"/>
      <c r="Q1382" s="4019"/>
      <c r="R1382" s="4736"/>
      <c r="S1382" s="4736"/>
      <c r="T1382" s="4736"/>
      <c r="U1382" s="4736"/>
      <c r="V1382" s="4736"/>
      <c r="W1382" s="4736"/>
      <c r="X1382" s="4736"/>
      <c r="Y1382" s="4736"/>
      <c r="Z1382" s="4736"/>
      <c r="AA1382" s="4736"/>
      <c r="AB1382" s="4736"/>
    </row>
    <row r="1383" spans="1:28" ht="17.100000000000001" customHeight="1">
      <c r="A1383" s="552"/>
      <c r="B1383" s="6503"/>
      <c r="C1383" s="6619" t="s">
        <v>582</v>
      </c>
      <c r="D1383" s="6619"/>
      <c r="E1383" s="677">
        <f>SUM(E1384)</f>
        <v>9211500</v>
      </c>
      <c r="F1383" s="523">
        <f t="shared" si="153"/>
        <v>0</v>
      </c>
      <c r="G1383" s="4735"/>
      <c r="H1383" s="4735"/>
      <c r="I1383" s="4735"/>
      <c r="J1383" s="4735"/>
      <c r="K1383" s="4735"/>
      <c r="L1383" s="4735"/>
      <c r="M1383" s="639"/>
      <c r="N1383" s="4736"/>
      <c r="O1383" s="4736"/>
      <c r="P1383" s="4736"/>
      <c r="Q1383" s="4019"/>
      <c r="R1383" s="4736"/>
      <c r="S1383" s="4736"/>
      <c r="T1383" s="4736"/>
      <c r="U1383" s="4736"/>
      <c r="V1383" s="4736"/>
      <c r="W1383" s="4736"/>
      <c r="X1383" s="4736"/>
      <c r="Y1383" s="4736"/>
      <c r="Z1383" s="4736"/>
      <c r="AA1383" s="4736"/>
      <c r="AB1383" s="4736"/>
    </row>
    <row r="1384" spans="1:28" ht="17.100000000000001" customHeight="1">
      <c r="A1384" s="552"/>
      <c r="B1384" s="6503"/>
      <c r="C1384" s="6819" t="s">
        <v>646</v>
      </c>
      <c r="D1384" s="6819"/>
      <c r="E1384" s="4737">
        <f>SUM(E1385:E1400)</f>
        <v>9211500</v>
      </c>
      <c r="F1384" s="523">
        <f t="shared" si="153"/>
        <v>0</v>
      </c>
      <c r="G1384" s="4738"/>
      <c r="H1384" s="4738"/>
      <c r="I1384" s="4738"/>
      <c r="J1384" s="4738"/>
      <c r="K1384" s="4738"/>
      <c r="L1384" s="4738"/>
      <c r="M1384" s="639"/>
      <c r="N1384" s="4739"/>
      <c r="O1384" s="4739"/>
      <c r="P1384" s="4739"/>
      <c r="Q1384" s="4019"/>
      <c r="R1384" s="4739"/>
      <c r="S1384" s="4739"/>
      <c r="T1384" s="4739"/>
      <c r="U1384" s="4739"/>
      <c r="V1384" s="4739"/>
      <c r="W1384" s="4739"/>
      <c r="X1384" s="4739"/>
      <c r="Y1384" s="4739"/>
      <c r="Z1384" s="4739"/>
      <c r="AA1384" s="4739"/>
      <c r="AB1384" s="4739"/>
    </row>
    <row r="1385" spans="1:28" ht="15.75" customHeight="1">
      <c r="A1385" s="552"/>
      <c r="B1385" s="6503"/>
      <c r="C1385" s="4740" t="s">
        <v>915</v>
      </c>
      <c r="D1385" s="4741" t="s">
        <v>872</v>
      </c>
      <c r="E1385" s="4742">
        <f>F1385</f>
        <v>6808500</v>
      </c>
      <c r="F1385" s="523">
        <f t="shared" si="153"/>
        <v>6808500</v>
      </c>
      <c r="G1385" s="4743"/>
      <c r="H1385" s="4743"/>
      <c r="I1385" s="4743"/>
      <c r="J1385" s="4743"/>
      <c r="K1385" s="4743"/>
      <c r="L1385" s="4743"/>
      <c r="M1385" s="639"/>
      <c r="N1385" s="4744"/>
      <c r="O1385" s="4744"/>
      <c r="P1385" s="4744"/>
      <c r="Q1385" s="4019"/>
      <c r="R1385" s="4744"/>
      <c r="S1385" s="4744"/>
      <c r="T1385" s="4744"/>
      <c r="U1385" s="4744"/>
      <c r="V1385" s="4744"/>
      <c r="W1385" s="4744"/>
      <c r="X1385" s="4744"/>
      <c r="Y1385" s="4744"/>
      <c r="Z1385" s="4744"/>
      <c r="AA1385" s="4744">
        <v>6808500</v>
      </c>
      <c r="AB1385" s="4744"/>
    </row>
    <row r="1386" spans="1:28" ht="17.100000000000001" customHeight="1">
      <c r="A1386" s="552"/>
      <c r="B1386" s="571"/>
      <c r="C1386" s="4745" t="s">
        <v>916</v>
      </c>
      <c r="D1386" s="4746" t="s">
        <v>872</v>
      </c>
      <c r="E1386" s="4747">
        <f t="shared" ref="E1386:E1400" si="154">F1386</f>
        <v>1201500</v>
      </c>
      <c r="F1386" s="523">
        <f t="shared" si="153"/>
        <v>1201500</v>
      </c>
      <c r="G1386" s="4748"/>
      <c r="H1386" s="4748"/>
      <c r="I1386" s="4748"/>
      <c r="J1386" s="4748"/>
      <c r="K1386" s="4748"/>
      <c r="L1386" s="4748"/>
      <c r="M1386" s="639"/>
      <c r="N1386" s="4749"/>
      <c r="O1386" s="4749"/>
      <c r="P1386" s="4749"/>
      <c r="Q1386" s="4019"/>
      <c r="R1386" s="4749"/>
      <c r="S1386" s="4749"/>
      <c r="T1386" s="4749"/>
      <c r="U1386" s="4749"/>
      <c r="V1386" s="4749"/>
      <c r="W1386" s="4749"/>
      <c r="X1386" s="4749"/>
      <c r="Y1386" s="4749"/>
      <c r="Z1386" s="4749"/>
      <c r="AA1386" s="4749">
        <v>1201500</v>
      </c>
      <c r="AB1386" s="4749"/>
    </row>
    <row r="1387" spans="1:28" ht="17.100000000000001" customHeight="1">
      <c r="A1387" s="552"/>
      <c r="B1387" s="571"/>
      <c r="C1387" s="1505" t="s">
        <v>697</v>
      </c>
      <c r="D1387" s="2860" t="s">
        <v>586</v>
      </c>
      <c r="E1387" s="685">
        <f>F1387</f>
        <v>734116</v>
      </c>
      <c r="F1387" s="523">
        <f t="shared" si="153"/>
        <v>734116</v>
      </c>
      <c r="G1387" s="4748"/>
      <c r="H1387" s="4748"/>
      <c r="I1387" s="4748"/>
      <c r="J1387" s="4748"/>
      <c r="K1387" s="4748"/>
      <c r="L1387" s="4748"/>
      <c r="M1387" s="639"/>
      <c r="N1387" s="4749"/>
      <c r="O1387" s="4749"/>
      <c r="P1387" s="4749"/>
      <c r="Q1387" s="4019"/>
      <c r="R1387" s="4749"/>
      <c r="S1387" s="4749"/>
      <c r="T1387" s="4749"/>
      <c r="U1387" s="4749"/>
      <c r="V1387" s="4749"/>
      <c r="W1387" s="4749"/>
      <c r="X1387" s="4749"/>
      <c r="Y1387" s="4749"/>
      <c r="Z1387" s="4749"/>
      <c r="AA1387" s="4749">
        <v>734116</v>
      </c>
      <c r="AB1387" s="4749"/>
    </row>
    <row r="1388" spans="1:28" ht="17.100000000000001" customHeight="1">
      <c r="A1388" s="552"/>
      <c r="B1388" s="571"/>
      <c r="C1388" s="4750" t="s">
        <v>648</v>
      </c>
      <c r="D1388" s="4751" t="s">
        <v>586</v>
      </c>
      <c r="E1388" s="4747">
        <f t="shared" si="154"/>
        <v>129550</v>
      </c>
      <c r="F1388" s="523">
        <f t="shared" si="153"/>
        <v>129550</v>
      </c>
      <c r="G1388" s="4748"/>
      <c r="H1388" s="4748"/>
      <c r="I1388" s="4748"/>
      <c r="J1388" s="4748"/>
      <c r="K1388" s="4748"/>
      <c r="L1388" s="4748"/>
      <c r="M1388" s="639"/>
      <c r="N1388" s="4749"/>
      <c r="O1388" s="4749"/>
      <c r="P1388" s="4749"/>
      <c r="Q1388" s="4019"/>
      <c r="R1388" s="4749"/>
      <c r="S1388" s="4749"/>
      <c r="T1388" s="4749"/>
      <c r="U1388" s="4749"/>
      <c r="V1388" s="4749"/>
      <c r="W1388" s="4749"/>
      <c r="X1388" s="4749"/>
      <c r="Y1388" s="4749"/>
      <c r="Z1388" s="4749"/>
      <c r="AA1388" s="4749">
        <v>129550</v>
      </c>
      <c r="AB1388" s="4749"/>
    </row>
    <row r="1389" spans="1:28" ht="17.100000000000001" customHeight="1">
      <c r="A1389" s="552"/>
      <c r="B1389" s="571"/>
      <c r="C1389" s="4750" t="s">
        <v>699</v>
      </c>
      <c r="D1389" s="4751" t="s">
        <v>590</v>
      </c>
      <c r="E1389" s="4747">
        <f t="shared" si="154"/>
        <v>126195</v>
      </c>
      <c r="F1389" s="523">
        <f t="shared" si="153"/>
        <v>126195</v>
      </c>
      <c r="G1389" s="4748"/>
      <c r="H1389" s="4748"/>
      <c r="I1389" s="4748"/>
      <c r="J1389" s="4748"/>
      <c r="K1389" s="4748"/>
      <c r="L1389" s="4748"/>
      <c r="M1389" s="639"/>
      <c r="N1389" s="4749"/>
      <c r="O1389" s="4749"/>
      <c r="P1389" s="4749"/>
      <c r="Q1389" s="4019"/>
      <c r="R1389" s="4749"/>
      <c r="S1389" s="4749"/>
      <c r="T1389" s="4749"/>
      <c r="U1389" s="4749"/>
      <c r="V1389" s="4749"/>
      <c r="W1389" s="4749"/>
      <c r="X1389" s="4749"/>
      <c r="Y1389" s="4749"/>
      <c r="Z1389" s="4749"/>
      <c r="AA1389" s="4749">
        <v>126195</v>
      </c>
      <c r="AB1389" s="4749"/>
    </row>
    <row r="1390" spans="1:28" ht="17.100000000000001" customHeight="1">
      <c r="A1390" s="552"/>
      <c r="B1390" s="571"/>
      <c r="C1390" s="4750" t="s">
        <v>652</v>
      </c>
      <c r="D1390" s="4751" t="s">
        <v>590</v>
      </c>
      <c r="E1390" s="4747">
        <f t="shared" si="154"/>
        <v>22270</v>
      </c>
      <c r="F1390" s="523">
        <f t="shared" si="153"/>
        <v>22270</v>
      </c>
      <c r="G1390" s="4748"/>
      <c r="H1390" s="4748"/>
      <c r="I1390" s="4748"/>
      <c r="J1390" s="4748"/>
      <c r="K1390" s="4748"/>
      <c r="L1390" s="4748"/>
      <c r="M1390" s="639"/>
      <c r="N1390" s="4749"/>
      <c r="O1390" s="4749"/>
      <c r="P1390" s="4749"/>
      <c r="Q1390" s="4019"/>
      <c r="R1390" s="4749"/>
      <c r="S1390" s="4749"/>
      <c r="T1390" s="4749"/>
      <c r="U1390" s="4749"/>
      <c r="V1390" s="4749"/>
      <c r="W1390" s="4749"/>
      <c r="X1390" s="4749"/>
      <c r="Y1390" s="4749"/>
      <c r="Z1390" s="4749"/>
      <c r="AA1390" s="4749">
        <v>22270</v>
      </c>
      <c r="AB1390" s="4749"/>
    </row>
    <row r="1391" spans="1:28" ht="16.5" customHeight="1">
      <c r="A1391" s="552"/>
      <c r="B1391" s="571"/>
      <c r="C1391" s="4750" t="s">
        <v>700</v>
      </c>
      <c r="D1391" s="4751" t="s">
        <v>592</v>
      </c>
      <c r="E1391" s="4747">
        <f t="shared" si="154"/>
        <v>17985</v>
      </c>
      <c r="F1391" s="523">
        <f t="shared" si="153"/>
        <v>17985</v>
      </c>
      <c r="G1391" s="4748"/>
      <c r="H1391" s="4748"/>
      <c r="I1391" s="4748"/>
      <c r="J1391" s="4748"/>
      <c r="K1391" s="4748"/>
      <c r="L1391" s="4748"/>
      <c r="M1391" s="639"/>
      <c r="N1391" s="4749"/>
      <c r="O1391" s="4749"/>
      <c r="P1391" s="4749"/>
      <c r="Q1391" s="4019"/>
      <c r="R1391" s="4749"/>
      <c r="S1391" s="4749"/>
      <c r="T1391" s="4749"/>
      <c r="U1391" s="4749"/>
      <c r="V1391" s="4749"/>
      <c r="W1391" s="4749"/>
      <c r="X1391" s="4749"/>
      <c r="Y1391" s="4749"/>
      <c r="Z1391" s="4749"/>
      <c r="AA1391" s="4749">
        <v>17985</v>
      </c>
      <c r="AB1391" s="4749"/>
    </row>
    <row r="1392" spans="1:28" ht="16.5" customHeight="1">
      <c r="A1392" s="552"/>
      <c r="B1392" s="571"/>
      <c r="C1392" s="4750" t="s">
        <v>654</v>
      </c>
      <c r="D1392" s="4751" t="s">
        <v>592</v>
      </c>
      <c r="E1392" s="4747">
        <f t="shared" si="154"/>
        <v>3174</v>
      </c>
      <c r="F1392" s="523">
        <f t="shared" si="153"/>
        <v>3174</v>
      </c>
      <c r="G1392" s="4748"/>
      <c r="H1392" s="4748"/>
      <c r="I1392" s="4748"/>
      <c r="J1392" s="4748"/>
      <c r="K1392" s="4748"/>
      <c r="L1392" s="4748"/>
      <c r="M1392" s="639"/>
      <c r="N1392" s="4749"/>
      <c r="O1392" s="4749"/>
      <c r="P1392" s="4749"/>
      <c r="Q1392" s="4019"/>
      <c r="R1392" s="4749"/>
      <c r="S1392" s="4749"/>
      <c r="T1392" s="4749"/>
      <c r="U1392" s="4749"/>
      <c r="V1392" s="4749"/>
      <c r="W1392" s="4749"/>
      <c r="X1392" s="4749"/>
      <c r="Y1392" s="4749"/>
      <c r="Z1392" s="4749"/>
      <c r="AA1392" s="4749">
        <v>3174</v>
      </c>
      <c r="AB1392" s="4749"/>
    </row>
    <row r="1393" spans="1:28" ht="15" customHeight="1">
      <c r="A1393" s="552"/>
      <c r="B1393" s="571"/>
      <c r="C1393" s="4750" t="s">
        <v>702</v>
      </c>
      <c r="D1393" s="4751" t="s">
        <v>601</v>
      </c>
      <c r="E1393" s="4747">
        <f t="shared" si="154"/>
        <v>102128</v>
      </c>
      <c r="F1393" s="523">
        <f t="shared" si="153"/>
        <v>102128</v>
      </c>
      <c r="G1393" s="4748"/>
      <c r="H1393" s="4748"/>
      <c r="I1393" s="4748"/>
      <c r="J1393" s="4748"/>
      <c r="K1393" s="4748"/>
      <c r="L1393" s="4748"/>
      <c r="M1393" s="639"/>
      <c r="N1393" s="4749"/>
      <c r="O1393" s="4749"/>
      <c r="P1393" s="4749"/>
      <c r="Q1393" s="4019"/>
      <c r="R1393" s="4749"/>
      <c r="S1393" s="4749"/>
      <c r="T1393" s="4749"/>
      <c r="U1393" s="4749"/>
      <c r="V1393" s="4749"/>
      <c r="W1393" s="4749"/>
      <c r="X1393" s="4749"/>
      <c r="Y1393" s="4749"/>
      <c r="Z1393" s="4749"/>
      <c r="AA1393" s="4749">
        <v>102128</v>
      </c>
      <c r="AB1393" s="4749"/>
    </row>
    <row r="1394" spans="1:28" ht="17.100000000000001" customHeight="1">
      <c r="A1394" s="552"/>
      <c r="B1394" s="571"/>
      <c r="C1394" s="4750" t="s">
        <v>661</v>
      </c>
      <c r="D1394" s="4751" t="s">
        <v>601</v>
      </c>
      <c r="E1394" s="4747">
        <f t="shared" si="154"/>
        <v>18022</v>
      </c>
      <c r="F1394" s="523">
        <f t="shared" si="153"/>
        <v>18022</v>
      </c>
      <c r="G1394" s="4748"/>
      <c r="H1394" s="4748"/>
      <c r="I1394" s="4748"/>
      <c r="J1394" s="4748"/>
      <c r="K1394" s="4748"/>
      <c r="L1394" s="4748"/>
      <c r="M1394" s="639"/>
      <c r="N1394" s="4749"/>
      <c r="O1394" s="4749"/>
      <c r="P1394" s="4749"/>
      <c r="Q1394" s="4019"/>
      <c r="R1394" s="4749"/>
      <c r="S1394" s="4749"/>
      <c r="T1394" s="4749"/>
      <c r="U1394" s="4749"/>
      <c r="V1394" s="4749"/>
      <c r="W1394" s="4749"/>
      <c r="X1394" s="4749"/>
      <c r="Y1394" s="4749"/>
      <c r="Z1394" s="4749"/>
      <c r="AA1394" s="4749">
        <v>18022</v>
      </c>
      <c r="AB1394" s="4749"/>
    </row>
    <row r="1395" spans="1:28" ht="17.100000000000001" customHeight="1">
      <c r="A1395" s="552"/>
      <c r="B1395" s="571"/>
      <c r="C1395" s="4750" t="s">
        <v>703</v>
      </c>
      <c r="D1395" s="4751" t="s">
        <v>605</v>
      </c>
      <c r="E1395" s="4747">
        <f t="shared" si="154"/>
        <v>20425</v>
      </c>
      <c r="F1395" s="523">
        <f t="shared" si="153"/>
        <v>20425</v>
      </c>
      <c r="G1395" s="4748"/>
      <c r="H1395" s="4748"/>
      <c r="I1395" s="4748"/>
      <c r="J1395" s="4748"/>
      <c r="K1395" s="4748"/>
      <c r="L1395" s="4748"/>
      <c r="M1395" s="639"/>
      <c r="N1395" s="4749"/>
      <c r="O1395" s="4749"/>
      <c r="P1395" s="4749"/>
      <c r="Q1395" s="4019"/>
      <c r="R1395" s="4749"/>
      <c r="S1395" s="4749"/>
      <c r="T1395" s="4749"/>
      <c r="U1395" s="4749"/>
      <c r="V1395" s="4749"/>
      <c r="W1395" s="4749"/>
      <c r="X1395" s="4749"/>
      <c r="Y1395" s="4749"/>
      <c r="Z1395" s="4749"/>
      <c r="AA1395" s="4749">
        <v>20425</v>
      </c>
      <c r="AB1395" s="4749"/>
    </row>
    <row r="1396" spans="1:28" ht="17.100000000000001" customHeight="1">
      <c r="A1396" s="552"/>
      <c r="B1396" s="571"/>
      <c r="C1396" s="4750" t="s">
        <v>785</v>
      </c>
      <c r="D1396" s="4751" t="s">
        <v>605</v>
      </c>
      <c r="E1396" s="4747">
        <f t="shared" si="154"/>
        <v>3605</v>
      </c>
      <c r="F1396" s="523">
        <f t="shared" si="153"/>
        <v>3605</v>
      </c>
      <c r="G1396" s="4748"/>
      <c r="H1396" s="4748"/>
      <c r="I1396" s="4748"/>
      <c r="J1396" s="4748"/>
      <c r="K1396" s="4748"/>
      <c r="L1396" s="4748"/>
      <c r="M1396" s="639"/>
      <c r="N1396" s="4749"/>
      <c r="O1396" s="4749"/>
      <c r="P1396" s="4749"/>
      <c r="Q1396" s="4019"/>
      <c r="R1396" s="4749"/>
      <c r="S1396" s="4749"/>
      <c r="T1396" s="4749"/>
      <c r="U1396" s="4749"/>
      <c r="V1396" s="4749"/>
      <c r="W1396" s="4749"/>
      <c r="X1396" s="4749"/>
      <c r="Y1396" s="4749"/>
      <c r="Z1396" s="4749"/>
      <c r="AA1396" s="4749">
        <v>3605</v>
      </c>
      <c r="AB1396" s="4749"/>
    </row>
    <row r="1397" spans="1:28" ht="17.100000000000001" customHeight="1">
      <c r="A1397" s="552"/>
      <c r="B1397" s="571"/>
      <c r="C1397" s="4750" t="s">
        <v>705</v>
      </c>
      <c r="D1397" s="4751" t="s">
        <v>611</v>
      </c>
      <c r="E1397" s="4747">
        <f t="shared" si="154"/>
        <v>10213</v>
      </c>
      <c r="F1397" s="523">
        <f t="shared" si="153"/>
        <v>10213</v>
      </c>
      <c r="G1397" s="4748"/>
      <c r="H1397" s="4748"/>
      <c r="I1397" s="4748"/>
      <c r="J1397" s="4748"/>
      <c r="K1397" s="4748"/>
      <c r="L1397" s="4748"/>
      <c r="M1397" s="639"/>
      <c r="N1397" s="4749"/>
      <c r="O1397" s="4749"/>
      <c r="P1397" s="4749"/>
      <c r="Q1397" s="4019"/>
      <c r="R1397" s="4749"/>
      <c r="S1397" s="4749"/>
      <c r="T1397" s="4749"/>
      <c r="U1397" s="4749"/>
      <c r="V1397" s="4749"/>
      <c r="W1397" s="4749"/>
      <c r="X1397" s="4749"/>
      <c r="Y1397" s="4749"/>
      <c r="Z1397" s="4749"/>
      <c r="AA1397" s="4749">
        <v>10213</v>
      </c>
      <c r="AB1397" s="4749"/>
    </row>
    <row r="1398" spans="1:28" ht="17.100000000000001" customHeight="1">
      <c r="A1398" s="552"/>
      <c r="B1398" s="571"/>
      <c r="C1398" s="4750" t="s">
        <v>665</v>
      </c>
      <c r="D1398" s="4751" t="s">
        <v>611</v>
      </c>
      <c r="E1398" s="4747">
        <f>F1398</f>
        <v>1802</v>
      </c>
      <c r="F1398" s="523">
        <f t="shared" si="153"/>
        <v>1802</v>
      </c>
      <c r="G1398" s="4748"/>
      <c r="H1398" s="4748"/>
      <c r="I1398" s="4748"/>
      <c r="J1398" s="4748"/>
      <c r="K1398" s="4748"/>
      <c r="L1398" s="4748"/>
      <c r="M1398" s="639"/>
      <c r="N1398" s="4749"/>
      <c r="O1398" s="4749"/>
      <c r="P1398" s="4749"/>
      <c r="Q1398" s="4019"/>
      <c r="R1398" s="4749"/>
      <c r="S1398" s="4749"/>
      <c r="T1398" s="4749"/>
      <c r="U1398" s="4749"/>
      <c r="V1398" s="4749"/>
      <c r="W1398" s="4749"/>
      <c r="X1398" s="4749"/>
      <c r="Y1398" s="4749"/>
      <c r="Z1398" s="4749"/>
      <c r="AA1398" s="4749">
        <v>1802</v>
      </c>
      <c r="AB1398" s="4749"/>
    </row>
    <row r="1399" spans="1:28" ht="17.100000000000001" customHeight="1">
      <c r="A1399" s="552"/>
      <c r="B1399" s="571"/>
      <c r="C1399" s="4750" t="s">
        <v>706</v>
      </c>
      <c r="D1399" s="4751" t="s">
        <v>912</v>
      </c>
      <c r="E1399" s="4747">
        <f t="shared" si="154"/>
        <v>10213</v>
      </c>
      <c r="F1399" s="523">
        <f t="shared" si="153"/>
        <v>10213</v>
      </c>
      <c r="G1399" s="4748"/>
      <c r="H1399" s="4748"/>
      <c r="I1399" s="4748"/>
      <c r="J1399" s="4748"/>
      <c r="K1399" s="4748"/>
      <c r="L1399" s="4748"/>
      <c r="M1399" s="639"/>
      <c r="N1399" s="4749"/>
      <c r="O1399" s="4749"/>
      <c r="P1399" s="4749"/>
      <c r="Q1399" s="4019"/>
      <c r="R1399" s="4749"/>
      <c r="S1399" s="4749"/>
      <c r="T1399" s="4749"/>
      <c r="U1399" s="4749"/>
      <c r="V1399" s="4749"/>
      <c r="W1399" s="4749"/>
      <c r="X1399" s="4749"/>
      <c r="Y1399" s="4749"/>
      <c r="Z1399" s="4749"/>
      <c r="AA1399" s="4749">
        <v>10213</v>
      </c>
      <c r="AB1399" s="4749"/>
    </row>
    <row r="1400" spans="1:28" ht="17.100000000000001" customHeight="1" thickBot="1">
      <c r="A1400" s="571"/>
      <c r="B1400" s="668"/>
      <c r="C1400" s="4752" t="s">
        <v>805</v>
      </c>
      <c r="D1400" s="4753" t="s">
        <v>912</v>
      </c>
      <c r="E1400" s="4754">
        <f t="shared" si="154"/>
        <v>1802</v>
      </c>
      <c r="F1400" s="523">
        <f t="shared" si="153"/>
        <v>1802</v>
      </c>
      <c r="G1400" s="4755"/>
      <c r="H1400" s="4755"/>
      <c r="I1400" s="4755"/>
      <c r="J1400" s="4755"/>
      <c r="K1400" s="4755"/>
      <c r="L1400" s="4755"/>
      <c r="M1400" s="639"/>
      <c r="N1400" s="4756"/>
      <c r="O1400" s="4756"/>
      <c r="P1400" s="4756"/>
      <c r="Q1400" s="4019"/>
      <c r="R1400" s="4756"/>
      <c r="S1400" s="4756"/>
      <c r="T1400" s="4756"/>
      <c r="U1400" s="4756"/>
      <c r="V1400" s="4756"/>
      <c r="W1400" s="4756"/>
      <c r="X1400" s="4756"/>
      <c r="Y1400" s="4756"/>
      <c r="Z1400" s="4756"/>
      <c r="AA1400" s="4756">
        <v>1802</v>
      </c>
      <c r="AB1400" s="4756"/>
    </row>
    <row r="1401" spans="1:28" ht="17.100000000000001" customHeight="1" thickBot="1">
      <c r="A1401" s="571"/>
      <c r="B1401" s="803" t="s">
        <v>917</v>
      </c>
      <c r="C1401" s="804"/>
      <c r="D1401" s="805" t="s">
        <v>918</v>
      </c>
      <c r="E1401" s="806">
        <f>SUM(E1402,E1422)</f>
        <v>1247075</v>
      </c>
      <c r="F1401" s="523">
        <f t="shared" si="153"/>
        <v>0</v>
      </c>
      <c r="G1401" s="4735"/>
      <c r="H1401" s="4735"/>
      <c r="I1401" s="4735"/>
      <c r="J1401" s="4735"/>
      <c r="K1401" s="4735"/>
      <c r="L1401" s="4735"/>
      <c r="M1401" s="639"/>
      <c r="N1401" s="4736"/>
      <c r="O1401" s="4736"/>
      <c r="P1401" s="4736"/>
      <c r="Q1401" s="4019"/>
      <c r="R1401" s="4736"/>
      <c r="S1401" s="4736"/>
      <c r="T1401" s="4736"/>
      <c r="U1401" s="4736"/>
      <c r="V1401" s="4736"/>
      <c r="W1401" s="4736"/>
      <c r="X1401" s="4736"/>
      <c r="Y1401" s="4736"/>
      <c r="Z1401" s="4736"/>
      <c r="AA1401" s="4736"/>
      <c r="AB1401" s="4736"/>
    </row>
    <row r="1402" spans="1:28" ht="17.100000000000001" customHeight="1">
      <c r="A1402" s="552"/>
      <c r="B1402" s="571"/>
      <c r="C1402" s="6554" t="s">
        <v>582</v>
      </c>
      <c r="D1402" s="6513"/>
      <c r="E1402" s="677">
        <f>SUM(E1403,E1419)</f>
        <v>497075</v>
      </c>
      <c r="F1402" s="523">
        <f t="shared" si="153"/>
        <v>0</v>
      </c>
      <c r="G1402" s="4735"/>
      <c r="H1402" s="4735"/>
      <c r="I1402" s="4735"/>
      <c r="J1402" s="4735"/>
      <c r="K1402" s="4735"/>
      <c r="L1402" s="4735"/>
      <c r="M1402" s="639"/>
      <c r="N1402" s="4736"/>
      <c r="O1402" s="4736"/>
      <c r="P1402" s="4736"/>
      <c r="Q1402" s="4019"/>
      <c r="R1402" s="4736"/>
      <c r="S1402" s="4736"/>
      <c r="T1402" s="4736"/>
      <c r="U1402" s="4736"/>
      <c r="V1402" s="4736"/>
      <c r="W1402" s="4736"/>
      <c r="X1402" s="4736"/>
      <c r="Y1402" s="4736"/>
      <c r="Z1402" s="4736"/>
      <c r="AA1402" s="4736"/>
      <c r="AB1402" s="4736"/>
    </row>
    <row r="1403" spans="1:28" ht="17.100000000000001" customHeight="1">
      <c r="A1403" s="552"/>
      <c r="B1403" s="571"/>
      <c r="C1403" s="6820" t="s">
        <v>583</v>
      </c>
      <c r="D1403" s="6820"/>
      <c r="E1403" s="4757">
        <f>SUM(E1404,E1410)</f>
        <v>494108</v>
      </c>
      <c r="F1403" s="523">
        <f t="shared" si="153"/>
        <v>0</v>
      </c>
      <c r="G1403" s="4758"/>
      <c r="H1403" s="4758"/>
      <c r="I1403" s="4758"/>
      <c r="J1403" s="4758"/>
      <c r="K1403" s="4758"/>
      <c r="L1403" s="4758"/>
      <c r="M1403" s="639"/>
      <c r="N1403" s="4759"/>
      <c r="O1403" s="4759"/>
      <c r="P1403" s="4759"/>
      <c r="Q1403" s="4019"/>
      <c r="R1403" s="4759"/>
      <c r="S1403" s="4759"/>
      <c r="T1403" s="4759"/>
      <c r="U1403" s="4759"/>
      <c r="V1403" s="4759"/>
      <c r="W1403" s="4759"/>
      <c r="X1403" s="4759"/>
      <c r="Y1403" s="4759"/>
      <c r="Z1403" s="4759"/>
      <c r="AA1403" s="4759"/>
      <c r="AB1403" s="4759"/>
    </row>
    <row r="1404" spans="1:28" ht="17.100000000000001" customHeight="1">
      <c r="A1404" s="552"/>
      <c r="B1404" s="571"/>
      <c r="C1404" s="6752" t="s">
        <v>584</v>
      </c>
      <c r="D1404" s="6752"/>
      <c r="E1404" s="4760">
        <f>SUM(E1405:E1408)</f>
        <v>106510</v>
      </c>
      <c r="F1404" s="523">
        <f t="shared" si="153"/>
        <v>0</v>
      </c>
      <c r="G1404" s="4758"/>
      <c r="H1404" s="4758"/>
      <c r="I1404" s="4758"/>
      <c r="J1404" s="4758"/>
      <c r="K1404" s="4758"/>
      <c r="L1404" s="4758"/>
      <c r="M1404" s="639"/>
      <c r="N1404" s="4759"/>
      <c r="O1404" s="4759"/>
      <c r="P1404" s="4759"/>
      <c r="Q1404" s="4019"/>
      <c r="R1404" s="4759"/>
      <c r="S1404" s="4759"/>
      <c r="T1404" s="4759"/>
      <c r="U1404" s="4759"/>
      <c r="V1404" s="4759"/>
      <c r="W1404" s="4759"/>
      <c r="X1404" s="4759"/>
      <c r="Y1404" s="4759"/>
      <c r="Z1404" s="4759"/>
      <c r="AA1404" s="4759"/>
      <c r="AB1404" s="4759"/>
    </row>
    <row r="1405" spans="1:28" ht="16.5" customHeight="1">
      <c r="A1405" s="552"/>
      <c r="B1405" s="571"/>
      <c r="C1405" s="4761" t="s">
        <v>589</v>
      </c>
      <c r="D1405" s="4762" t="s">
        <v>590</v>
      </c>
      <c r="E1405" s="4763">
        <f>F1405</f>
        <v>14812</v>
      </c>
      <c r="F1405" s="523">
        <f t="shared" si="153"/>
        <v>14812</v>
      </c>
      <c r="G1405" s="4764"/>
      <c r="H1405" s="4764"/>
      <c r="I1405" s="4764"/>
      <c r="J1405" s="4764"/>
      <c r="K1405" s="4764"/>
      <c r="L1405" s="4764"/>
      <c r="M1405" s="639"/>
      <c r="N1405" s="4765"/>
      <c r="O1405" s="4765"/>
      <c r="P1405" s="4765"/>
      <c r="Q1405" s="4019"/>
      <c r="R1405" s="4765"/>
      <c r="S1405" s="4765"/>
      <c r="T1405" s="4765"/>
      <c r="U1405" s="4765"/>
      <c r="V1405" s="4765"/>
      <c r="W1405" s="4765"/>
      <c r="X1405" s="4765"/>
      <c r="Y1405" s="4765"/>
      <c r="Z1405" s="4765"/>
      <c r="AA1405" s="4765"/>
      <c r="AB1405" s="4765">
        <v>14812</v>
      </c>
    </row>
    <row r="1406" spans="1:28" ht="16.5" customHeight="1">
      <c r="A1406" s="552"/>
      <c r="B1406" s="571"/>
      <c r="C1406" s="1505" t="s">
        <v>591</v>
      </c>
      <c r="D1406" s="2860" t="s">
        <v>592</v>
      </c>
      <c r="E1406" s="4763">
        <f t="shared" ref="E1406:E1408" si="155">F1406</f>
        <v>579</v>
      </c>
      <c r="F1406" s="523">
        <f t="shared" si="153"/>
        <v>579</v>
      </c>
      <c r="G1406" s="4764"/>
      <c r="H1406" s="4764"/>
      <c r="I1406" s="4764"/>
      <c r="J1406" s="4764"/>
      <c r="K1406" s="4764"/>
      <c r="L1406" s="4764"/>
      <c r="M1406" s="639"/>
      <c r="N1406" s="4765"/>
      <c r="O1406" s="4765"/>
      <c r="P1406" s="4765"/>
      <c r="Q1406" s="4019"/>
      <c r="R1406" s="4765"/>
      <c r="S1406" s="4765"/>
      <c r="T1406" s="4765"/>
      <c r="U1406" s="4765"/>
      <c r="V1406" s="4765"/>
      <c r="W1406" s="4765"/>
      <c r="X1406" s="4765"/>
      <c r="Y1406" s="4765"/>
      <c r="Z1406" s="4765"/>
      <c r="AA1406" s="4765"/>
      <c r="AB1406" s="4765">
        <v>579</v>
      </c>
    </row>
    <row r="1407" spans="1:28" ht="16.5" customHeight="1">
      <c r="A1407" s="552"/>
      <c r="B1407" s="571"/>
      <c r="C1407" s="4766" t="s">
        <v>844</v>
      </c>
      <c r="D1407" s="4767" t="s">
        <v>845</v>
      </c>
      <c r="E1407" s="4768">
        <f t="shared" si="155"/>
        <v>83795</v>
      </c>
      <c r="F1407" s="523">
        <f t="shared" si="153"/>
        <v>83795</v>
      </c>
      <c r="G1407" s="4769"/>
      <c r="H1407" s="4769"/>
      <c r="I1407" s="4769"/>
      <c r="J1407" s="4769"/>
      <c r="K1407" s="4769"/>
      <c r="L1407" s="4769"/>
      <c r="M1407" s="639"/>
      <c r="N1407" s="4770"/>
      <c r="O1407" s="4770"/>
      <c r="P1407" s="4770"/>
      <c r="Q1407" s="4019"/>
      <c r="R1407" s="4770"/>
      <c r="S1407" s="4770"/>
      <c r="T1407" s="4770"/>
      <c r="U1407" s="4770"/>
      <c r="V1407" s="4770"/>
      <c r="W1407" s="4770"/>
      <c r="X1407" s="4770"/>
      <c r="Y1407" s="4770"/>
      <c r="Z1407" s="4770"/>
      <c r="AA1407" s="4770"/>
      <c r="AB1407" s="4770">
        <v>83795</v>
      </c>
    </row>
    <row r="1408" spans="1:28" ht="16.5" customHeight="1">
      <c r="A1408" s="552"/>
      <c r="B1408" s="571"/>
      <c r="C1408" s="4771" t="s">
        <v>846</v>
      </c>
      <c r="D1408" s="4772" t="s">
        <v>847</v>
      </c>
      <c r="E1408" s="4773">
        <f t="shared" si="155"/>
        <v>7324</v>
      </c>
      <c r="F1408" s="523">
        <f t="shared" si="153"/>
        <v>7324</v>
      </c>
      <c r="G1408" s="4774"/>
      <c r="H1408" s="4774"/>
      <c r="I1408" s="4774"/>
      <c r="J1408" s="4774"/>
      <c r="K1408" s="4774"/>
      <c r="L1408" s="4774"/>
      <c r="M1408" s="639"/>
      <c r="N1408" s="4775"/>
      <c r="O1408" s="4775"/>
      <c r="P1408" s="4775"/>
      <c r="Q1408" s="4019"/>
      <c r="R1408" s="4775"/>
      <c r="S1408" s="4775"/>
      <c r="T1408" s="4775"/>
      <c r="U1408" s="4775"/>
      <c r="V1408" s="4775"/>
      <c r="W1408" s="4775"/>
      <c r="X1408" s="4775"/>
      <c r="Y1408" s="4775"/>
      <c r="Z1408" s="4775"/>
      <c r="AA1408" s="4775"/>
      <c r="AB1408" s="4775">
        <v>7324</v>
      </c>
    </row>
    <row r="1409" spans="1:38" ht="17.100000000000001" customHeight="1">
      <c r="A1409" s="571"/>
      <c r="B1409" s="571"/>
      <c r="C1409" s="1778"/>
      <c r="D1409" s="3504"/>
      <c r="E1409" s="4773"/>
      <c r="F1409" s="523">
        <f t="shared" si="153"/>
        <v>0</v>
      </c>
      <c r="G1409" s="4774"/>
      <c r="H1409" s="4774"/>
      <c r="I1409" s="4774"/>
      <c r="J1409" s="4774"/>
      <c r="K1409" s="4774"/>
      <c r="L1409" s="4774"/>
      <c r="M1409" s="639"/>
      <c r="N1409" s="4775"/>
      <c r="O1409" s="4775"/>
      <c r="P1409" s="4775"/>
      <c r="Q1409" s="4019"/>
      <c r="R1409" s="4775"/>
      <c r="S1409" s="4775"/>
      <c r="T1409" s="4775"/>
      <c r="U1409" s="4775"/>
      <c r="V1409" s="4775"/>
      <c r="W1409" s="4775"/>
      <c r="X1409" s="4775"/>
      <c r="Y1409" s="4775"/>
      <c r="Z1409" s="4775"/>
      <c r="AA1409" s="4775"/>
      <c r="AB1409" s="4775"/>
    </row>
    <row r="1410" spans="1:38" ht="17.100000000000001" customHeight="1">
      <c r="A1410" s="552"/>
      <c r="B1410" s="571"/>
      <c r="C1410" s="6618" t="s">
        <v>597</v>
      </c>
      <c r="D1410" s="6618"/>
      <c r="E1410" s="867">
        <f>SUM(E1411:E1417)</f>
        <v>387598</v>
      </c>
      <c r="F1410" s="523">
        <f t="shared" si="153"/>
        <v>0</v>
      </c>
      <c r="G1410" s="4774"/>
      <c r="H1410" s="4774"/>
      <c r="I1410" s="4774"/>
      <c r="J1410" s="4774"/>
      <c r="K1410" s="4774"/>
      <c r="L1410" s="4774"/>
      <c r="M1410" s="639"/>
      <c r="N1410" s="4775"/>
      <c r="O1410" s="4775"/>
      <c r="P1410" s="4775"/>
      <c r="Q1410" s="4019"/>
      <c r="R1410" s="4775"/>
      <c r="S1410" s="4775"/>
      <c r="T1410" s="4775"/>
      <c r="U1410" s="4775"/>
      <c r="V1410" s="4775"/>
      <c r="W1410" s="4775"/>
      <c r="X1410" s="4775"/>
      <c r="Y1410" s="4775"/>
      <c r="Z1410" s="4775"/>
      <c r="AA1410" s="4775"/>
      <c r="AB1410" s="4775"/>
    </row>
    <row r="1411" spans="1:38" ht="17.100000000000001" customHeight="1">
      <c r="A1411" s="552"/>
      <c r="B1411" s="571"/>
      <c r="C1411" s="4776" t="s">
        <v>600</v>
      </c>
      <c r="D1411" s="4777" t="s">
        <v>601</v>
      </c>
      <c r="E1411" s="4778">
        <f>F1411</f>
        <v>11770</v>
      </c>
      <c r="F1411" s="523">
        <f t="shared" si="153"/>
        <v>11770</v>
      </c>
      <c r="G1411" s="4779"/>
      <c r="H1411" s="4779"/>
      <c r="I1411" s="4779"/>
      <c r="J1411" s="4779"/>
      <c r="K1411" s="4779"/>
      <c r="L1411" s="4779"/>
      <c r="M1411" s="639"/>
      <c r="N1411" s="4780"/>
      <c r="O1411" s="4780"/>
      <c r="P1411" s="4780"/>
      <c r="Q1411" s="4019"/>
      <c r="R1411" s="4780"/>
      <c r="S1411" s="4780"/>
      <c r="T1411" s="4780"/>
      <c r="U1411" s="4780"/>
      <c r="V1411" s="4780"/>
      <c r="W1411" s="4780"/>
      <c r="X1411" s="4780"/>
      <c r="Y1411" s="4780"/>
      <c r="Z1411" s="4780"/>
      <c r="AA1411" s="4780"/>
      <c r="AB1411" s="4780">
        <v>11770</v>
      </c>
    </row>
    <row r="1412" spans="1:38" ht="17.100000000000001" customHeight="1">
      <c r="A1412" s="552"/>
      <c r="B1412" s="571"/>
      <c r="C1412" s="4781" t="s">
        <v>604</v>
      </c>
      <c r="D1412" s="4782" t="s">
        <v>605</v>
      </c>
      <c r="E1412" s="4783">
        <f t="shared" ref="E1412:E1417" si="156">F1412</f>
        <v>294780</v>
      </c>
      <c r="F1412" s="523">
        <f t="shared" si="153"/>
        <v>294780</v>
      </c>
      <c r="G1412" s="4784"/>
      <c r="H1412" s="4784"/>
      <c r="I1412" s="4784"/>
      <c r="J1412" s="4784"/>
      <c r="K1412" s="4784"/>
      <c r="L1412" s="4784"/>
      <c r="M1412" s="639"/>
      <c r="N1412" s="4785"/>
      <c r="O1412" s="4785"/>
      <c r="P1412" s="4785"/>
      <c r="Q1412" s="4019"/>
      <c r="R1412" s="4785"/>
      <c r="S1412" s="4785"/>
      <c r="T1412" s="4785"/>
      <c r="U1412" s="4785"/>
      <c r="V1412" s="4785"/>
      <c r="W1412" s="4785"/>
      <c r="X1412" s="4785"/>
      <c r="Y1412" s="4785"/>
      <c r="Z1412" s="4785"/>
      <c r="AA1412" s="4785"/>
      <c r="AB1412" s="4785">
        <v>294780</v>
      </c>
    </row>
    <row r="1413" spans="1:38" ht="17.100000000000001" customHeight="1">
      <c r="A1413" s="552"/>
      <c r="B1413" s="571"/>
      <c r="C1413" s="4786" t="s">
        <v>606</v>
      </c>
      <c r="D1413" s="4787" t="s">
        <v>607</v>
      </c>
      <c r="E1413" s="4788">
        <f t="shared" si="156"/>
        <v>48000</v>
      </c>
      <c r="F1413" s="523">
        <f t="shared" si="153"/>
        <v>48000</v>
      </c>
      <c r="G1413" s="4789"/>
      <c r="H1413" s="4789"/>
      <c r="I1413" s="4789"/>
      <c r="J1413" s="4789"/>
      <c r="K1413" s="4789"/>
      <c r="L1413" s="4789"/>
      <c r="M1413" s="639"/>
      <c r="N1413" s="4790"/>
      <c r="O1413" s="4790"/>
      <c r="P1413" s="4790"/>
      <c r="Q1413" s="4019"/>
      <c r="R1413" s="4790"/>
      <c r="S1413" s="4790"/>
      <c r="T1413" s="4790"/>
      <c r="U1413" s="4790"/>
      <c r="V1413" s="4790"/>
      <c r="W1413" s="4790"/>
      <c r="X1413" s="4790"/>
      <c r="Y1413" s="4790"/>
      <c r="Z1413" s="4790"/>
      <c r="AA1413" s="4790"/>
      <c r="AB1413" s="4790">
        <v>48000</v>
      </c>
    </row>
    <row r="1414" spans="1:38" ht="17.100000000000001" customHeight="1" thickBot="1">
      <c r="A1414" s="897"/>
      <c r="B1414" s="668"/>
      <c r="C1414" s="4791" t="s">
        <v>608</v>
      </c>
      <c r="D1414" s="4792" t="s">
        <v>609</v>
      </c>
      <c r="E1414" s="4793">
        <f t="shared" si="156"/>
        <v>300</v>
      </c>
      <c r="F1414" s="523">
        <f t="shared" si="153"/>
        <v>300</v>
      </c>
      <c r="G1414" s="4794"/>
      <c r="H1414" s="4794"/>
      <c r="I1414" s="4794"/>
      <c r="J1414" s="4794"/>
      <c r="K1414" s="4794"/>
      <c r="L1414" s="4794"/>
      <c r="M1414" s="639"/>
      <c r="N1414" s="4795"/>
      <c r="O1414" s="4795"/>
      <c r="P1414" s="4795"/>
      <c r="Q1414" s="4019"/>
      <c r="R1414" s="4795"/>
      <c r="S1414" s="4795"/>
      <c r="T1414" s="4795"/>
      <c r="U1414" s="4795"/>
      <c r="V1414" s="4795"/>
      <c r="W1414" s="4795"/>
      <c r="X1414" s="4795"/>
      <c r="Y1414" s="4795"/>
      <c r="Z1414" s="4795"/>
      <c r="AA1414" s="4795"/>
      <c r="AB1414" s="4795">
        <v>300</v>
      </c>
    </row>
    <row r="1415" spans="1:38" ht="17.100000000000001" customHeight="1">
      <c r="A1415" s="552"/>
      <c r="B1415" s="571"/>
      <c r="C1415" s="1574" t="s">
        <v>610</v>
      </c>
      <c r="D1415" s="2860" t="s">
        <v>611</v>
      </c>
      <c r="E1415" s="685">
        <f t="shared" si="156"/>
        <v>13536</v>
      </c>
      <c r="F1415" s="523">
        <f t="shared" si="153"/>
        <v>13536</v>
      </c>
      <c r="G1415" s="4794"/>
      <c r="H1415" s="4794"/>
      <c r="I1415" s="4794"/>
      <c r="J1415" s="4794"/>
      <c r="K1415" s="4794"/>
      <c r="L1415" s="4794"/>
      <c r="M1415" s="639"/>
      <c r="N1415" s="4795"/>
      <c r="O1415" s="4795"/>
      <c r="P1415" s="4795"/>
      <c r="Q1415" s="4019"/>
      <c r="R1415" s="4795"/>
      <c r="S1415" s="4795"/>
      <c r="T1415" s="4795"/>
      <c r="U1415" s="4795"/>
      <c r="V1415" s="4795"/>
      <c r="W1415" s="4795"/>
      <c r="X1415" s="4795"/>
      <c r="Y1415" s="4795"/>
      <c r="Z1415" s="4795"/>
      <c r="AA1415" s="4795"/>
      <c r="AB1415" s="4795">
        <v>13536</v>
      </c>
    </row>
    <row r="1416" spans="1:38" ht="17.100000000000001" customHeight="1">
      <c r="A1416" s="552"/>
      <c r="B1416" s="6661"/>
      <c r="C1416" s="4796" t="s">
        <v>624</v>
      </c>
      <c r="D1416" s="4797" t="s">
        <v>625</v>
      </c>
      <c r="E1416" s="4798">
        <f t="shared" si="156"/>
        <v>5694</v>
      </c>
      <c r="F1416" s="523">
        <f t="shared" si="153"/>
        <v>5694</v>
      </c>
      <c r="G1416" s="4799"/>
      <c r="H1416" s="4799"/>
      <c r="I1416" s="4799"/>
      <c r="J1416" s="4799"/>
      <c r="K1416" s="4799"/>
      <c r="L1416" s="4799"/>
      <c r="M1416" s="639"/>
      <c r="N1416" s="4800"/>
      <c r="O1416" s="4800"/>
      <c r="P1416" s="4800"/>
      <c r="Q1416" s="4019"/>
      <c r="R1416" s="4800"/>
      <c r="S1416" s="4800"/>
      <c r="T1416" s="4800"/>
      <c r="U1416" s="4800"/>
      <c r="V1416" s="4800"/>
      <c r="W1416" s="4800"/>
      <c r="X1416" s="4800"/>
      <c r="Y1416" s="4800"/>
      <c r="Z1416" s="4800"/>
      <c r="AA1416" s="4800"/>
      <c r="AB1416" s="4800">
        <v>5694</v>
      </c>
    </row>
    <row r="1417" spans="1:38" ht="17.100000000000001" customHeight="1">
      <c r="A1417" s="552"/>
      <c r="B1417" s="6661"/>
      <c r="C1417" s="1292" t="s">
        <v>628</v>
      </c>
      <c r="D1417" s="4163" t="s">
        <v>919</v>
      </c>
      <c r="E1417" s="4798">
        <f t="shared" si="156"/>
        <v>13518</v>
      </c>
      <c r="F1417" s="523">
        <f t="shared" si="153"/>
        <v>13518</v>
      </c>
      <c r="G1417" s="4799"/>
      <c r="H1417" s="4799"/>
      <c r="I1417" s="4799"/>
      <c r="J1417" s="4799"/>
      <c r="K1417" s="4799"/>
      <c r="L1417" s="4799"/>
      <c r="M1417" s="639"/>
      <c r="N1417" s="4800"/>
      <c r="O1417" s="4800"/>
      <c r="P1417" s="4800"/>
      <c r="Q1417" s="4019"/>
      <c r="R1417" s="4800"/>
      <c r="S1417" s="4800"/>
      <c r="T1417" s="4800"/>
      <c r="U1417" s="4800"/>
      <c r="V1417" s="4800"/>
      <c r="W1417" s="4800"/>
      <c r="X1417" s="4800"/>
      <c r="Y1417" s="4800"/>
      <c r="Z1417" s="4800"/>
      <c r="AA1417" s="4800"/>
      <c r="AB1417" s="4800">
        <v>13518</v>
      </c>
    </row>
    <row r="1418" spans="1:38" ht="17.100000000000001" customHeight="1">
      <c r="A1418" s="552"/>
      <c r="B1418" s="6661"/>
      <c r="C1418" s="4801"/>
      <c r="D1418" s="3081"/>
      <c r="E1418" s="4798"/>
      <c r="F1418" s="523">
        <f t="shared" si="153"/>
        <v>0</v>
      </c>
      <c r="G1418" s="4799"/>
      <c r="H1418" s="4799"/>
      <c r="I1418" s="4799"/>
      <c r="J1418" s="4799"/>
      <c r="K1418" s="4799"/>
      <c r="L1418" s="4799"/>
      <c r="M1418" s="639"/>
      <c r="N1418" s="4800"/>
      <c r="O1418" s="4800"/>
      <c r="P1418" s="4800"/>
      <c r="Q1418" s="4019"/>
      <c r="R1418" s="4800"/>
      <c r="S1418" s="4800"/>
      <c r="T1418" s="4800"/>
      <c r="U1418" s="4800"/>
      <c r="V1418" s="4800"/>
      <c r="W1418" s="4800"/>
      <c r="X1418" s="4800"/>
      <c r="Y1418" s="4800"/>
      <c r="Z1418" s="4800"/>
      <c r="AA1418" s="4800"/>
      <c r="AB1418" s="4800"/>
      <c r="AC1418" s="4800"/>
      <c r="AD1418" s="4800"/>
      <c r="AE1418" s="4800"/>
      <c r="AF1418" s="4019"/>
      <c r="AG1418" s="4802"/>
      <c r="AH1418" s="4802"/>
      <c r="AI1418" s="4802"/>
      <c r="AJ1418" s="4802"/>
      <c r="AK1418" s="4802"/>
      <c r="AL1418" s="4802"/>
    </row>
    <row r="1419" spans="1:38" ht="17.100000000000001" customHeight="1">
      <c r="A1419" s="552"/>
      <c r="B1419" s="6661"/>
      <c r="C1419" s="6827" t="s">
        <v>636</v>
      </c>
      <c r="D1419" s="6828"/>
      <c r="E1419" s="4798">
        <f>SUM(E1420)</f>
        <v>2967</v>
      </c>
      <c r="F1419" s="523">
        <f t="shared" si="153"/>
        <v>0</v>
      </c>
      <c r="G1419" s="4799"/>
      <c r="H1419" s="4799"/>
      <c r="I1419" s="4799"/>
      <c r="J1419" s="4799"/>
      <c r="K1419" s="4799"/>
      <c r="L1419" s="4799"/>
      <c r="M1419" s="639"/>
      <c r="N1419" s="4800"/>
      <c r="O1419" s="4800"/>
      <c r="P1419" s="4800"/>
      <c r="Q1419" s="4019"/>
      <c r="R1419" s="4800"/>
      <c r="S1419" s="4800"/>
      <c r="T1419" s="4800"/>
      <c r="U1419" s="4800"/>
      <c r="V1419" s="4800"/>
      <c r="W1419" s="4800"/>
      <c r="X1419" s="4800"/>
      <c r="Y1419" s="4800"/>
      <c r="Z1419" s="4800"/>
      <c r="AA1419" s="4800"/>
      <c r="AB1419" s="4800"/>
      <c r="AC1419" s="4800"/>
      <c r="AD1419" s="4800"/>
      <c r="AE1419" s="4800"/>
      <c r="AF1419" s="4019"/>
      <c r="AG1419" s="4802"/>
      <c r="AH1419" s="4802"/>
      <c r="AI1419" s="4802"/>
      <c r="AJ1419" s="4802"/>
      <c r="AK1419" s="4802"/>
      <c r="AL1419" s="4802"/>
    </row>
    <row r="1420" spans="1:38" ht="17.100000000000001" customHeight="1">
      <c r="A1420" s="552"/>
      <c r="B1420" s="6661"/>
      <c r="C1420" s="4803" t="s">
        <v>637</v>
      </c>
      <c r="D1420" s="4804" t="s">
        <v>638</v>
      </c>
      <c r="E1420" s="4805">
        <f>F1420</f>
        <v>2967</v>
      </c>
      <c r="F1420" s="523">
        <f t="shared" si="153"/>
        <v>2967</v>
      </c>
      <c r="G1420" s="4806"/>
      <c r="H1420" s="4806"/>
      <c r="I1420" s="4806"/>
      <c r="J1420" s="4806"/>
      <c r="K1420" s="4806"/>
      <c r="L1420" s="4806"/>
      <c r="M1420" s="639"/>
      <c r="N1420" s="4807"/>
      <c r="O1420" s="4807"/>
      <c r="P1420" s="4807"/>
      <c r="Q1420" s="4019"/>
      <c r="R1420" s="4807"/>
      <c r="S1420" s="4807"/>
      <c r="T1420" s="4807"/>
      <c r="U1420" s="4807"/>
      <c r="V1420" s="4807"/>
      <c r="W1420" s="4807"/>
      <c r="X1420" s="4807"/>
      <c r="Y1420" s="4807"/>
      <c r="Z1420" s="4807"/>
      <c r="AA1420" s="4807"/>
      <c r="AB1420" s="4807">
        <v>2967</v>
      </c>
      <c r="AC1420" s="4807"/>
      <c r="AD1420" s="4807"/>
      <c r="AE1420" s="4807"/>
      <c r="AF1420" s="4019"/>
      <c r="AG1420" s="4808"/>
      <c r="AH1420" s="4808"/>
      <c r="AI1420" s="4808"/>
      <c r="AJ1420" s="4808"/>
      <c r="AK1420" s="4808"/>
      <c r="AL1420" s="4808"/>
    </row>
    <row r="1421" spans="1:38" ht="17.100000000000001" customHeight="1">
      <c r="A1421" s="571"/>
      <c r="B1421" s="571"/>
      <c r="C1421" s="6829"/>
      <c r="D1421" s="6830"/>
      <c r="E1421" s="4805"/>
      <c r="F1421" s="523">
        <f t="shared" si="153"/>
        <v>0</v>
      </c>
      <c r="G1421" s="4806"/>
      <c r="H1421" s="4806"/>
      <c r="I1421" s="4806"/>
      <c r="J1421" s="4806"/>
      <c r="K1421" s="4806"/>
      <c r="L1421" s="4806"/>
      <c r="M1421" s="639"/>
      <c r="N1421" s="4807"/>
      <c r="O1421" s="4807"/>
      <c r="P1421" s="4807"/>
      <c r="Q1421" s="4019"/>
      <c r="R1421" s="4807"/>
      <c r="S1421" s="4807"/>
      <c r="T1421" s="4807"/>
      <c r="U1421" s="4807"/>
      <c r="V1421" s="4807"/>
      <c r="W1421" s="4807"/>
      <c r="X1421" s="4807"/>
      <c r="Y1421" s="4807"/>
      <c r="Z1421" s="4807"/>
      <c r="AA1421" s="4807"/>
      <c r="AB1421" s="4807"/>
      <c r="AC1421" s="4807"/>
      <c r="AD1421" s="4807"/>
      <c r="AE1421" s="4807"/>
      <c r="AF1421" s="4019"/>
      <c r="AG1421" s="4808"/>
      <c r="AH1421" s="4808"/>
      <c r="AI1421" s="4808"/>
      <c r="AJ1421" s="4808"/>
      <c r="AK1421" s="4808"/>
      <c r="AL1421" s="4808"/>
    </row>
    <row r="1422" spans="1:38" ht="17.100000000000001" customHeight="1">
      <c r="A1422" s="552"/>
      <c r="B1422" s="571"/>
      <c r="C1422" s="6831" t="s">
        <v>639</v>
      </c>
      <c r="D1422" s="6831"/>
      <c r="E1422" s="4809">
        <f>SUM(E1423)</f>
        <v>750000</v>
      </c>
      <c r="F1422" s="523">
        <f t="shared" si="153"/>
        <v>0</v>
      </c>
      <c r="G1422" s="4810"/>
      <c r="H1422" s="4810"/>
      <c r="I1422" s="4810"/>
      <c r="J1422" s="4810"/>
      <c r="K1422" s="4810"/>
      <c r="L1422" s="4810"/>
      <c r="M1422" s="639"/>
      <c r="N1422" s="4811"/>
      <c r="O1422" s="4811"/>
      <c r="P1422" s="4811"/>
      <c r="Q1422" s="4019"/>
      <c r="R1422" s="4811"/>
      <c r="S1422" s="4811"/>
      <c r="T1422" s="4811"/>
      <c r="U1422" s="4811"/>
      <c r="V1422" s="4811"/>
      <c r="W1422" s="4811"/>
      <c r="X1422" s="4811"/>
      <c r="Y1422" s="4811"/>
      <c r="Z1422" s="4811"/>
      <c r="AA1422" s="4811"/>
      <c r="AB1422" s="4811"/>
      <c r="AC1422" s="4811"/>
      <c r="AD1422" s="4811"/>
      <c r="AE1422" s="4811"/>
      <c r="AF1422" s="4019"/>
      <c r="AG1422" s="4812"/>
      <c r="AH1422" s="4812"/>
      <c r="AI1422" s="4812"/>
      <c r="AJ1422" s="4812"/>
      <c r="AK1422" s="4812"/>
      <c r="AL1422" s="4812"/>
    </row>
    <row r="1423" spans="1:38" ht="17.100000000000001" customHeight="1">
      <c r="A1423" s="552"/>
      <c r="B1423" s="571"/>
      <c r="C1423" s="6832" t="s">
        <v>640</v>
      </c>
      <c r="D1423" s="6832"/>
      <c r="E1423" s="4813">
        <f>SUM(E1424)</f>
        <v>750000</v>
      </c>
      <c r="F1423" s="523">
        <f t="shared" si="153"/>
        <v>0</v>
      </c>
      <c r="G1423" s="4814"/>
      <c r="H1423" s="4814"/>
      <c r="I1423" s="4814"/>
      <c r="J1423" s="4814"/>
      <c r="K1423" s="4814"/>
      <c r="L1423" s="4814"/>
      <c r="M1423" s="639"/>
      <c r="N1423" s="4815"/>
      <c r="O1423" s="4815"/>
      <c r="P1423" s="4815"/>
      <c r="Q1423" s="4019"/>
      <c r="R1423" s="4815"/>
      <c r="S1423" s="4815"/>
      <c r="T1423" s="4815"/>
      <c r="U1423" s="4815"/>
      <c r="V1423" s="4815"/>
      <c r="W1423" s="4815"/>
      <c r="X1423" s="4815"/>
      <c r="Y1423" s="4815"/>
      <c r="Z1423" s="4815"/>
      <c r="AA1423" s="4815"/>
      <c r="AB1423" s="4815"/>
      <c r="AC1423" s="4815"/>
      <c r="AD1423" s="4815"/>
      <c r="AE1423" s="4815"/>
      <c r="AF1423" s="4019"/>
      <c r="AG1423" s="4816"/>
      <c r="AH1423" s="4816"/>
      <c r="AI1423" s="4816"/>
      <c r="AJ1423" s="4816"/>
      <c r="AK1423" s="4816"/>
      <c r="AL1423" s="4816"/>
    </row>
    <row r="1424" spans="1:38" ht="17.100000000000001" customHeight="1" thickBot="1">
      <c r="A1424" s="552"/>
      <c r="B1424" s="571"/>
      <c r="C1424" s="1119" t="s">
        <v>641</v>
      </c>
      <c r="D1424" s="4817" t="s">
        <v>642</v>
      </c>
      <c r="E1424" s="4818">
        <f>F1424</f>
        <v>750000</v>
      </c>
      <c r="F1424" s="523">
        <f t="shared" si="153"/>
        <v>750000</v>
      </c>
      <c r="G1424" s="4819"/>
      <c r="H1424" s="4819"/>
      <c r="I1424" s="4819"/>
      <c r="J1424" s="4819"/>
      <c r="K1424" s="4819"/>
      <c r="L1424" s="4819"/>
      <c r="M1424" s="639"/>
      <c r="N1424" s="4820"/>
      <c r="O1424" s="4820"/>
      <c r="P1424" s="4820"/>
      <c r="Q1424" s="4019"/>
      <c r="R1424" s="4820"/>
      <c r="S1424" s="4820"/>
      <c r="T1424" s="4820"/>
      <c r="U1424" s="4820"/>
      <c r="V1424" s="4820"/>
      <c r="W1424" s="4820"/>
      <c r="X1424" s="4820"/>
      <c r="Y1424" s="4820"/>
      <c r="Z1424" s="4820"/>
      <c r="AA1424" s="4820"/>
      <c r="AB1424" s="4820">
        <v>750000</v>
      </c>
      <c r="AC1424" s="4820"/>
      <c r="AD1424" s="4820"/>
      <c r="AE1424" s="4820"/>
      <c r="AF1424" s="4019"/>
      <c r="AG1424" s="4821"/>
      <c r="AH1424" s="4821"/>
      <c r="AI1424" s="4821"/>
      <c r="AJ1424" s="4821"/>
      <c r="AK1424" s="4821"/>
      <c r="AL1424" s="4821"/>
    </row>
    <row r="1425" spans="1:38" ht="17.100000000000001" customHeight="1" thickBot="1">
      <c r="A1425" s="552"/>
      <c r="B1425" s="803" t="s">
        <v>292</v>
      </c>
      <c r="C1425" s="804"/>
      <c r="D1425" s="805" t="s">
        <v>920</v>
      </c>
      <c r="E1425" s="4822">
        <f t="shared" ref="E1425" si="157">SUM(E1426,)</f>
        <v>200000</v>
      </c>
      <c r="F1425" s="523">
        <f t="shared" si="153"/>
        <v>0</v>
      </c>
      <c r="G1425" s="4819"/>
      <c r="H1425" s="4819"/>
      <c r="I1425" s="4819"/>
      <c r="J1425" s="4819"/>
      <c r="K1425" s="4819"/>
      <c r="L1425" s="4819"/>
      <c r="M1425" s="639"/>
      <c r="N1425" s="4820"/>
      <c r="O1425" s="4820"/>
      <c r="P1425" s="4820"/>
      <c r="Q1425" s="4019"/>
      <c r="R1425" s="4820"/>
      <c r="S1425" s="4820"/>
      <c r="T1425" s="4820"/>
      <c r="U1425" s="4820"/>
      <c r="V1425" s="4820"/>
      <c r="W1425" s="4820"/>
      <c r="X1425" s="4820"/>
      <c r="Y1425" s="4820"/>
      <c r="Z1425" s="4820"/>
      <c r="AA1425" s="4820"/>
      <c r="AB1425" s="4820"/>
      <c r="AC1425" s="4820"/>
      <c r="AD1425" s="4820"/>
      <c r="AE1425" s="4820"/>
      <c r="AF1425" s="4019"/>
      <c r="AG1425" s="4821"/>
      <c r="AH1425" s="4821"/>
      <c r="AI1425" s="4821"/>
      <c r="AJ1425" s="4821"/>
      <c r="AK1425" s="4821"/>
      <c r="AL1425" s="4821"/>
    </row>
    <row r="1426" spans="1:38" ht="17.100000000000001" customHeight="1">
      <c r="A1426" s="552"/>
      <c r="B1426" s="4823"/>
      <c r="C1426" s="6552" t="s">
        <v>582</v>
      </c>
      <c r="D1426" s="6552"/>
      <c r="E1426" s="1391">
        <f t="shared" ref="E1426:E1427" si="158">SUM(E1427)</f>
        <v>200000</v>
      </c>
      <c r="F1426" s="523">
        <f t="shared" si="153"/>
        <v>0</v>
      </c>
      <c r="G1426" s="4819"/>
      <c r="H1426" s="4819"/>
      <c r="I1426" s="4819"/>
      <c r="J1426" s="4819"/>
      <c r="K1426" s="4819"/>
      <c r="L1426" s="4819"/>
      <c r="M1426" s="639"/>
      <c r="N1426" s="4820"/>
      <c r="O1426" s="4820"/>
      <c r="P1426" s="4820"/>
      <c r="Q1426" s="4019"/>
      <c r="R1426" s="4820"/>
      <c r="S1426" s="4820"/>
      <c r="T1426" s="4820"/>
      <c r="U1426" s="4820"/>
      <c r="V1426" s="4820"/>
      <c r="W1426" s="4820"/>
      <c r="X1426" s="4820"/>
      <c r="Y1426" s="4820"/>
      <c r="Z1426" s="4820"/>
      <c r="AA1426" s="4820"/>
      <c r="AB1426" s="4820"/>
      <c r="AC1426" s="4820"/>
      <c r="AD1426" s="4820"/>
      <c r="AE1426" s="4820"/>
      <c r="AF1426" s="4019"/>
      <c r="AG1426" s="4821"/>
      <c r="AH1426" s="4821"/>
      <c r="AI1426" s="4821"/>
      <c r="AJ1426" s="4821"/>
      <c r="AK1426" s="4821"/>
      <c r="AL1426" s="4821"/>
    </row>
    <row r="1427" spans="1:38" ht="17.100000000000001" customHeight="1">
      <c r="A1427" s="552"/>
      <c r="B1427" s="4823"/>
      <c r="C1427" s="6823" t="s">
        <v>921</v>
      </c>
      <c r="D1427" s="6824"/>
      <c r="E1427" s="4824">
        <f t="shared" si="158"/>
        <v>200000</v>
      </c>
      <c r="F1427" s="523">
        <f t="shared" si="153"/>
        <v>0</v>
      </c>
      <c r="G1427" s="4814"/>
      <c r="H1427" s="4814"/>
      <c r="I1427" s="4814"/>
      <c r="J1427" s="4814"/>
      <c r="K1427" s="4814"/>
      <c r="L1427" s="4814"/>
      <c r="M1427" s="639"/>
      <c r="N1427" s="4815"/>
      <c r="O1427" s="4815"/>
      <c r="P1427" s="4815"/>
      <c r="Q1427" s="4019"/>
      <c r="R1427" s="4815"/>
      <c r="S1427" s="4815"/>
      <c r="T1427" s="4815"/>
      <c r="U1427" s="4815"/>
      <c r="V1427" s="4815"/>
      <c r="W1427" s="4815"/>
      <c r="X1427" s="4815"/>
      <c r="Y1427" s="4815"/>
      <c r="Z1427" s="4815"/>
      <c r="AA1427" s="4815"/>
      <c r="AB1427" s="4815"/>
      <c r="AC1427" s="4815"/>
      <c r="AD1427" s="4815"/>
      <c r="AE1427" s="4815"/>
      <c r="AF1427" s="4019"/>
      <c r="AG1427" s="4816"/>
      <c r="AH1427" s="4816"/>
      <c r="AI1427" s="4816"/>
      <c r="AJ1427" s="4816"/>
      <c r="AK1427" s="4816"/>
      <c r="AL1427" s="4816"/>
    </row>
    <row r="1428" spans="1:38" ht="43.5" customHeight="1" thickBot="1">
      <c r="A1428" s="552"/>
      <c r="B1428" s="4823"/>
      <c r="C1428" s="4825" t="s">
        <v>52</v>
      </c>
      <c r="D1428" s="4826" t="s">
        <v>922</v>
      </c>
      <c r="E1428" s="4813">
        <f>F1428</f>
        <v>200000</v>
      </c>
      <c r="F1428" s="523">
        <f t="shared" si="153"/>
        <v>200000</v>
      </c>
      <c r="G1428" s="4814"/>
      <c r="H1428" s="4814"/>
      <c r="I1428" s="4814"/>
      <c r="J1428" s="4814"/>
      <c r="K1428" s="4814"/>
      <c r="L1428" s="4814"/>
      <c r="M1428" s="639"/>
      <c r="N1428" s="4815"/>
      <c r="O1428" s="4815"/>
      <c r="P1428" s="4815"/>
      <c r="Q1428" s="4019"/>
      <c r="R1428" s="4815"/>
      <c r="S1428" s="4815"/>
      <c r="T1428" s="4815"/>
      <c r="U1428" s="4815"/>
      <c r="V1428" s="4815"/>
      <c r="W1428" s="4815"/>
      <c r="X1428" s="4815"/>
      <c r="Y1428" s="4815"/>
      <c r="Z1428" s="4815"/>
      <c r="AA1428" s="4815">
        <v>200000</v>
      </c>
      <c r="AB1428" s="4815"/>
      <c r="AC1428" s="4815"/>
      <c r="AD1428" s="4815"/>
      <c r="AE1428" s="4815"/>
      <c r="AF1428" s="4019"/>
      <c r="AG1428" s="4816"/>
      <c r="AH1428" s="4816"/>
      <c r="AI1428" s="4816"/>
      <c r="AJ1428" s="4816"/>
      <c r="AK1428" s="4816"/>
      <c r="AL1428" s="4816"/>
    </row>
    <row r="1429" spans="1:38" ht="18" customHeight="1" thickBot="1">
      <c r="A1429" s="546" t="s">
        <v>382</v>
      </c>
      <c r="B1429" s="916"/>
      <c r="C1429" s="917"/>
      <c r="D1429" s="918" t="s">
        <v>923</v>
      </c>
      <c r="E1429" s="919">
        <f>SUM(E1430,E1436,E1440,E1471)</f>
        <v>10666065</v>
      </c>
      <c r="F1429" s="523">
        <f t="shared" si="153"/>
        <v>0</v>
      </c>
      <c r="G1429" s="4814"/>
      <c r="H1429" s="4814"/>
      <c r="I1429" s="4814"/>
      <c r="J1429" s="4814"/>
      <c r="K1429" s="4814"/>
      <c r="L1429" s="4814"/>
      <c r="M1429" s="639"/>
      <c r="N1429" s="4815"/>
      <c r="O1429" s="4815"/>
      <c r="P1429" s="4815"/>
      <c r="Q1429" s="4019"/>
      <c r="R1429" s="4815"/>
      <c r="S1429" s="4815"/>
      <c r="T1429" s="4815"/>
      <c r="U1429" s="4815"/>
      <c r="V1429" s="4815"/>
      <c r="W1429" s="4815"/>
      <c r="X1429" s="4815"/>
      <c r="Y1429" s="4815"/>
      <c r="Z1429" s="4815"/>
      <c r="AA1429" s="4815"/>
      <c r="AB1429" s="4815"/>
      <c r="AC1429" s="4815"/>
      <c r="AD1429" s="4815"/>
      <c r="AE1429" s="4815"/>
      <c r="AF1429" s="4019"/>
      <c r="AG1429" s="4816"/>
      <c r="AH1429" s="4816"/>
      <c r="AI1429" s="4816"/>
      <c r="AJ1429" s="4816"/>
      <c r="AK1429" s="4816"/>
      <c r="AL1429" s="4816"/>
    </row>
    <row r="1430" spans="1:38" ht="18" customHeight="1" thickBot="1">
      <c r="A1430" s="920"/>
      <c r="B1430" s="803" t="s">
        <v>924</v>
      </c>
      <c r="C1430" s="804"/>
      <c r="D1430" s="805" t="s">
        <v>925</v>
      </c>
      <c r="E1430" s="806">
        <f>SUM(E1431)</f>
        <v>5075</v>
      </c>
      <c r="F1430" s="523">
        <f t="shared" si="153"/>
        <v>0</v>
      </c>
      <c r="G1430" s="4814"/>
      <c r="H1430" s="4814"/>
      <c r="I1430" s="4814"/>
      <c r="J1430" s="4814"/>
      <c r="K1430" s="4814"/>
      <c r="L1430" s="4814"/>
      <c r="M1430" s="639"/>
      <c r="N1430" s="4815"/>
      <c r="O1430" s="4815"/>
      <c r="P1430" s="4815"/>
      <c r="Q1430" s="4019"/>
      <c r="R1430" s="4815"/>
      <c r="S1430" s="4815"/>
      <c r="T1430" s="4815"/>
      <c r="U1430" s="4815"/>
      <c r="V1430" s="4815"/>
      <c r="W1430" s="4815"/>
      <c r="X1430" s="4815"/>
      <c r="Y1430" s="4815"/>
      <c r="Z1430" s="4815"/>
      <c r="AA1430" s="4815"/>
      <c r="AB1430" s="4815"/>
      <c r="AC1430" s="4815"/>
      <c r="AD1430" s="4815"/>
      <c r="AE1430" s="4815"/>
      <c r="AF1430" s="4019"/>
      <c r="AG1430" s="4816"/>
      <c r="AH1430" s="4816"/>
      <c r="AI1430" s="4816"/>
      <c r="AJ1430" s="4816"/>
      <c r="AK1430" s="4816"/>
      <c r="AL1430" s="4816"/>
    </row>
    <row r="1431" spans="1:38" ht="15.75" customHeight="1">
      <c r="A1431" s="552"/>
      <c r="B1431" s="571"/>
      <c r="C1431" s="6619" t="s">
        <v>582</v>
      </c>
      <c r="D1431" s="6619"/>
      <c r="E1431" s="677">
        <f>SUM(E1432)</f>
        <v>5075</v>
      </c>
      <c r="F1431" s="523">
        <f t="shared" si="153"/>
        <v>0</v>
      </c>
      <c r="G1431" s="4814"/>
      <c r="H1431" s="4814"/>
      <c r="I1431" s="4814"/>
      <c r="J1431" s="4814"/>
      <c r="K1431" s="4814"/>
      <c r="L1431" s="4814"/>
      <c r="M1431" s="639"/>
      <c r="N1431" s="4815"/>
      <c r="O1431" s="4815"/>
      <c r="P1431" s="4815"/>
      <c r="Q1431" s="4019"/>
      <c r="R1431" s="4815"/>
      <c r="S1431" s="4815"/>
      <c r="T1431" s="4815"/>
      <c r="U1431" s="4815"/>
      <c r="V1431" s="4815"/>
      <c r="W1431" s="4815"/>
      <c r="X1431" s="4815"/>
      <c r="Y1431" s="4815"/>
      <c r="Z1431" s="4815"/>
      <c r="AA1431" s="4815"/>
      <c r="AB1431" s="4815"/>
      <c r="AC1431" s="4815"/>
      <c r="AD1431" s="4815"/>
      <c r="AE1431" s="4815"/>
      <c r="AF1431" s="4019"/>
      <c r="AG1431" s="4816"/>
      <c r="AH1431" s="4816"/>
      <c r="AI1431" s="4816"/>
      <c r="AJ1431" s="4816"/>
      <c r="AK1431" s="4816"/>
      <c r="AL1431" s="4816"/>
    </row>
    <row r="1432" spans="1:38" ht="15.75" customHeight="1">
      <c r="A1432" s="552"/>
      <c r="B1432" s="571"/>
      <c r="C1432" s="6825" t="s">
        <v>583</v>
      </c>
      <c r="D1432" s="6825"/>
      <c r="E1432" s="4827">
        <f>SUM(E1433)</f>
        <v>5075</v>
      </c>
      <c r="F1432" s="523">
        <f t="shared" si="153"/>
        <v>0</v>
      </c>
      <c r="G1432" s="4828"/>
      <c r="H1432" s="4828"/>
      <c r="I1432" s="4828"/>
      <c r="J1432" s="4828"/>
      <c r="K1432" s="4828"/>
      <c r="L1432" s="4828"/>
      <c r="M1432" s="639"/>
      <c r="N1432" s="4829"/>
      <c r="O1432" s="4829"/>
      <c r="P1432" s="4829"/>
      <c r="Q1432" s="4019"/>
      <c r="R1432" s="4829"/>
      <c r="S1432" s="4829"/>
      <c r="T1432" s="4829"/>
      <c r="U1432" s="4829"/>
      <c r="V1432" s="4829"/>
      <c r="W1432" s="4829"/>
      <c r="X1432" s="4829"/>
      <c r="Y1432" s="4829"/>
      <c r="Z1432" s="4829"/>
      <c r="AA1432" s="4829"/>
      <c r="AB1432" s="4829"/>
      <c r="AC1432" s="4829"/>
      <c r="AD1432" s="4829"/>
      <c r="AE1432" s="4829"/>
      <c r="AF1432" s="4019"/>
      <c r="AG1432" s="4830"/>
      <c r="AH1432" s="4830"/>
      <c r="AI1432" s="4830"/>
      <c r="AJ1432" s="4830"/>
      <c r="AK1432" s="4830"/>
      <c r="AL1432" s="4830"/>
    </row>
    <row r="1433" spans="1:38" ht="15.75" customHeight="1">
      <c r="A1433" s="552"/>
      <c r="B1433" s="571"/>
      <c r="C1433" s="6826" t="s">
        <v>597</v>
      </c>
      <c r="D1433" s="6826"/>
      <c r="E1433" s="4831">
        <f>SUM(E1434:E1435)</f>
        <v>5075</v>
      </c>
      <c r="F1433" s="523">
        <f t="shared" si="153"/>
        <v>0</v>
      </c>
      <c r="G1433" s="4832"/>
      <c r="H1433" s="4832"/>
      <c r="I1433" s="4832"/>
      <c r="J1433" s="4832"/>
      <c r="K1433" s="4832"/>
      <c r="L1433" s="4832"/>
      <c r="M1433" s="639"/>
      <c r="N1433" s="4833"/>
      <c r="O1433" s="4833"/>
      <c r="P1433" s="4833"/>
      <c r="Q1433" s="4019"/>
      <c r="R1433" s="4833"/>
      <c r="S1433" s="4833"/>
      <c r="T1433" s="4833"/>
      <c r="U1433" s="4833"/>
      <c r="V1433" s="4833"/>
      <c r="W1433" s="4833"/>
      <c r="X1433" s="4833"/>
      <c r="Y1433" s="4833"/>
      <c r="Z1433" s="4833"/>
      <c r="AA1433" s="4833"/>
      <c r="AB1433" s="4833"/>
      <c r="AC1433" s="4833"/>
      <c r="AD1433" s="4833"/>
      <c r="AE1433" s="4833"/>
      <c r="AF1433" s="4019"/>
      <c r="AG1433" s="4834"/>
      <c r="AH1433" s="4834"/>
      <c r="AI1433" s="4834"/>
      <c r="AJ1433" s="4834"/>
      <c r="AK1433" s="4834"/>
      <c r="AL1433" s="4834"/>
    </row>
    <row r="1434" spans="1:38" ht="15.75" customHeight="1">
      <c r="A1434" s="552"/>
      <c r="B1434" s="571"/>
      <c r="C1434" s="4835" t="s">
        <v>600</v>
      </c>
      <c r="D1434" s="4836" t="s">
        <v>601</v>
      </c>
      <c r="E1434" s="4837">
        <f>F1434</f>
        <v>1865</v>
      </c>
      <c r="F1434" s="523">
        <f t="shared" si="153"/>
        <v>1865</v>
      </c>
      <c r="G1434" s="4838"/>
      <c r="H1434" s="4838"/>
      <c r="I1434" s="4838"/>
      <c r="J1434" s="4838"/>
      <c r="K1434" s="4838"/>
      <c r="L1434" s="4838"/>
      <c r="M1434" s="639"/>
      <c r="N1434" s="4839"/>
      <c r="O1434" s="4839"/>
      <c r="P1434" s="4839"/>
      <c r="Q1434" s="4019">
        <v>1865</v>
      </c>
      <c r="R1434" s="4839"/>
      <c r="S1434" s="4839"/>
      <c r="T1434" s="4839"/>
      <c r="U1434" s="4839"/>
      <c r="V1434" s="4839"/>
      <c r="W1434" s="4839"/>
      <c r="X1434" s="4839"/>
      <c r="Y1434" s="4839"/>
      <c r="Z1434" s="4839"/>
      <c r="AA1434" s="4839"/>
      <c r="AB1434" s="4839"/>
      <c r="AC1434" s="4839"/>
      <c r="AD1434" s="4839"/>
      <c r="AE1434" s="4839"/>
      <c r="AF1434" s="4019"/>
      <c r="AG1434" s="4840"/>
      <c r="AH1434" s="4840"/>
      <c r="AI1434" s="4840"/>
      <c r="AJ1434" s="4840"/>
      <c r="AK1434" s="4840"/>
      <c r="AL1434" s="4840"/>
    </row>
    <row r="1435" spans="1:38" ht="15.75" customHeight="1" thickBot="1">
      <c r="A1435" s="571"/>
      <c r="B1435" s="668"/>
      <c r="C1435" s="4841" t="s">
        <v>610</v>
      </c>
      <c r="D1435" s="4842" t="s">
        <v>611</v>
      </c>
      <c r="E1435" s="4843">
        <f>F1435</f>
        <v>3210</v>
      </c>
      <c r="F1435" s="523">
        <f t="shared" si="153"/>
        <v>3210</v>
      </c>
      <c r="G1435" s="4844"/>
      <c r="H1435" s="4844"/>
      <c r="I1435" s="4844"/>
      <c r="J1435" s="4844"/>
      <c r="K1435" s="4844"/>
      <c r="L1435" s="4844"/>
      <c r="M1435" s="639"/>
      <c r="N1435" s="4845"/>
      <c r="O1435" s="4845"/>
      <c r="P1435" s="4845"/>
      <c r="Q1435" s="4019">
        <v>3210</v>
      </c>
      <c r="R1435" s="4845"/>
      <c r="S1435" s="4845"/>
      <c r="T1435" s="4845"/>
      <c r="U1435" s="4845"/>
      <c r="V1435" s="4845"/>
      <c r="W1435" s="4845"/>
      <c r="X1435" s="4845"/>
      <c r="Y1435" s="4845"/>
      <c r="Z1435" s="4845"/>
      <c r="AA1435" s="4845"/>
      <c r="AB1435" s="4845"/>
      <c r="AC1435" s="4845"/>
      <c r="AD1435" s="4845"/>
      <c r="AE1435" s="4845"/>
      <c r="AF1435" s="4019"/>
      <c r="AG1435" s="4846"/>
      <c r="AH1435" s="4846"/>
      <c r="AI1435" s="4846"/>
      <c r="AJ1435" s="4846"/>
      <c r="AK1435" s="4846"/>
      <c r="AL1435" s="4846"/>
    </row>
    <row r="1436" spans="1:38" ht="15" customHeight="1" thickBot="1">
      <c r="A1436" s="552"/>
      <c r="B1436" s="803" t="s">
        <v>383</v>
      </c>
      <c r="C1436" s="3188"/>
      <c r="D1436" s="805" t="s">
        <v>926</v>
      </c>
      <c r="E1436" s="806">
        <f>SUM(E1437)</f>
        <v>323675</v>
      </c>
      <c r="F1436" s="523">
        <f t="shared" si="153"/>
        <v>0</v>
      </c>
      <c r="G1436" s="4838"/>
      <c r="H1436" s="4838"/>
      <c r="I1436" s="4838"/>
      <c r="J1436" s="4838"/>
      <c r="K1436" s="4838"/>
      <c r="L1436" s="4838"/>
      <c r="M1436" s="639"/>
      <c r="N1436" s="4839"/>
      <c r="O1436" s="4839"/>
      <c r="P1436" s="4839"/>
      <c r="Q1436" s="4019"/>
      <c r="R1436" s="4839"/>
      <c r="S1436" s="4839"/>
      <c r="T1436" s="4839"/>
      <c r="U1436" s="4839"/>
      <c r="V1436" s="4839"/>
      <c r="W1436" s="4839"/>
      <c r="X1436" s="4839"/>
      <c r="Y1436" s="4839"/>
      <c r="Z1436" s="4839"/>
      <c r="AA1436" s="4839"/>
      <c r="AB1436" s="4839"/>
      <c r="AC1436" s="4839"/>
      <c r="AD1436" s="4839"/>
      <c r="AE1436" s="4839"/>
      <c r="AF1436" s="4019"/>
      <c r="AG1436" s="4840"/>
      <c r="AH1436" s="4840"/>
      <c r="AI1436" s="4840"/>
      <c r="AJ1436" s="4840"/>
      <c r="AK1436" s="4840"/>
      <c r="AL1436" s="4840"/>
    </row>
    <row r="1437" spans="1:38" ht="12.75" customHeight="1">
      <c r="A1437" s="552"/>
      <c r="B1437" s="571"/>
      <c r="C1437" s="6619" t="s">
        <v>582</v>
      </c>
      <c r="D1437" s="6619"/>
      <c r="E1437" s="677">
        <f>SUM(E1438)</f>
        <v>323675</v>
      </c>
      <c r="F1437" s="523">
        <f t="shared" si="153"/>
        <v>0</v>
      </c>
      <c r="G1437" s="4838"/>
      <c r="H1437" s="4838"/>
      <c r="I1437" s="4838"/>
      <c r="J1437" s="4838"/>
      <c r="K1437" s="4838"/>
      <c r="L1437" s="4838"/>
      <c r="M1437" s="639"/>
      <c r="N1437" s="4839"/>
      <c r="O1437" s="4839"/>
      <c r="P1437" s="4839"/>
      <c r="Q1437" s="4019"/>
      <c r="R1437" s="4839"/>
      <c r="S1437" s="4839"/>
      <c r="T1437" s="4839"/>
      <c r="U1437" s="4839"/>
      <c r="V1437" s="4839"/>
      <c r="W1437" s="4839"/>
      <c r="X1437" s="4839"/>
      <c r="Y1437" s="4839"/>
      <c r="Z1437" s="4839"/>
      <c r="AA1437" s="4839"/>
      <c r="AB1437" s="4839"/>
      <c r="AC1437" s="4839"/>
      <c r="AD1437" s="4839"/>
      <c r="AE1437" s="4839"/>
      <c r="AF1437" s="4019"/>
      <c r="AG1437" s="4840"/>
      <c r="AH1437" s="4840"/>
      <c r="AI1437" s="4840"/>
      <c r="AJ1437" s="4840"/>
      <c r="AK1437" s="4840"/>
      <c r="AL1437" s="4840"/>
    </row>
    <row r="1438" spans="1:38" ht="16.5" customHeight="1">
      <c r="A1438" s="552"/>
      <c r="B1438" s="571"/>
      <c r="C1438" s="6835" t="s">
        <v>921</v>
      </c>
      <c r="D1438" s="6836"/>
      <c r="E1438" s="4847">
        <f>SUM(E1439)</f>
        <v>323675</v>
      </c>
      <c r="F1438" s="523">
        <f t="shared" ref="F1438:F1480" si="159">SUM(G1438:AJ1438)</f>
        <v>0</v>
      </c>
      <c r="G1438" s="4848"/>
      <c r="H1438" s="4848"/>
      <c r="I1438" s="4848"/>
      <c r="J1438" s="4848"/>
      <c r="K1438" s="4848"/>
      <c r="L1438" s="4848"/>
      <c r="M1438" s="639"/>
      <c r="N1438" s="4849"/>
      <c r="O1438" s="4849"/>
      <c r="P1438" s="4849"/>
      <c r="Q1438" s="4019"/>
      <c r="R1438" s="4849"/>
      <c r="S1438" s="4849"/>
      <c r="T1438" s="4849"/>
      <c r="U1438" s="4849"/>
      <c r="V1438" s="4849"/>
      <c r="W1438" s="4849"/>
      <c r="X1438" s="4849"/>
      <c r="Y1438" s="4849"/>
      <c r="Z1438" s="4849"/>
      <c r="AA1438" s="4849"/>
      <c r="AB1438" s="4849"/>
      <c r="AC1438" s="4849"/>
      <c r="AD1438" s="4849"/>
      <c r="AE1438" s="4849"/>
      <c r="AF1438" s="4019"/>
      <c r="AG1438" s="4850"/>
      <c r="AH1438" s="4850"/>
      <c r="AI1438" s="4850"/>
      <c r="AJ1438" s="4850"/>
      <c r="AK1438" s="4850"/>
      <c r="AL1438" s="4850"/>
    </row>
    <row r="1439" spans="1:38" ht="55.5" customHeight="1" thickBot="1">
      <c r="A1439" s="552"/>
      <c r="B1439" s="571"/>
      <c r="C1439" s="4851" t="s">
        <v>61</v>
      </c>
      <c r="D1439" s="4852" t="s">
        <v>688</v>
      </c>
      <c r="E1439" s="4853">
        <f>F1439</f>
        <v>323675</v>
      </c>
      <c r="F1439" s="523">
        <f t="shared" si="159"/>
        <v>323675</v>
      </c>
      <c r="G1439" s="4854"/>
      <c r="H1439" s="4854"/>
      <c r="I1439" s="4854"/>
      <c r="J1439" s="4854"/>
      <c r="K1439" s="4854"/>
      <c r="L1439" s="4854"/>
      <c r="M1439" s="639"/>
      <c r="N1439" s="4855"/>
      <c r="O1439" s="4855"/>
      <c r="P1439" s="4855"/>
      <c r="Q1439" s="4019">
        <v>323675</v>
      </c>
      <c r="R1439" s="4855"/>
      <c r="S1439" s="4855"/>
      <c r="T1439" s="4855"/>
      <c r="U1439" s="4855"/>
      <c r="V1439" s="4855"/>
      <c r="W1439" s="4855"/>
      <c r="X1439" s="4855"/>
      <c r="Y1439" s="4855"/>
      <c r="Z1439" s="4855"/>
      <c r="AA1439" s="4855"/>
      <c r="AB1439" s="4855"/>
      <c r="AC1439" s="4855"/>
      <c r="AD1439" s="4855"/>
      <c r="AE1439" s="4855"/>
      <c r="AF1439" s="4019"/>
      <c r="AG1439" s="4856"/>
      <c r="AH1439" s="4856"/>
      <c r="AI1439" s="4856"/>
      <c r="AJ1439" s="4856"/>
      <c r="AK1439" s="4856"/>
      <c r="AL1439" s="4856"/>
    </row>
    <row r="1440" spans="1:38" ht="15.75" customHeight="1" thickBot="1">
      <c r="A1440" s="552"/>
      <c r="B1440" s="803" t="s">
        <v>384</v>
      </c>
      <c r="C1440" s="804"/>
      <c r="D1440" s="805" t="s">
        <v>138</v>
      </c>
      <c r="E1440" s="806">
        <f>SUM(E1441)</f>
        <v>2166000</v>
      </c>
      <c r="F1440" s="523">
        <f t="shared" si="159"/>
        <v>0</v>
      </c>
      <c r="G1440" s="4854"/>
      <c r="H1440" s="4854"/>
      <c r="I1440" s="4854"/>
      <c r="J1440" s="4854"/>
      <c r="K1440" s="4854"/>
      <c r="L1440" s="4854"/>
      <c r="M1440" s="639"/>
      <c r="N1440" s="4855"/>
      <c r="O1440" s="4855"/>
      <c r="P1440" s="4855"/>
      <c r="Q1440" s="4019"/>
      <c r="R1440" s="4855"/>
      <c r="S1440" s="4855"/>
      <c r="T1440" s="4855"/>
      <c r="U1440" s="4855"/>
      <c r="V1440" s="4855"/>
      <c r="W1440" s="4855"/>
      <c r="X1440" s="4855"/>
      <c r="Y1440" s="4855"/>
      <c r="Z1440" s="4855"/>
      <c r="AA1440" s="4855"/>
      <c r="AB1440" s="4855"/>
      <c r="AC1440" s="4855"/>
      <c r="AD1440" s="4855"/>
      <c r="AE1440" s="4855"/>
      <c r="AF1440" s="4019"/>
      <c r="AG1440" s="4856"/>
      <c r="AH1440" s="4856"/>
      <c r="AI1440" s="4856"/>
      <c r="AJ1440" s="4856"/>
      <c r="AK1440" s="4856"/>
      <c r="AL1440" s="4856"/>
    </row>
    <row r="1441" spans="1:38" ht="15.75" customHeight="1">
      <c r="A1441" s="552"/>
      <c r="B1441" s="571"/>
      <c r="C1441" s="6619" t="s">
        <v>582</v>
      </c>
      <c r="D1441" s="6619"/>
      <c r="E1441" s="677">
        <f>SUM(E1442,E1469)</f>
        <v>2166000</v>
      </c>
      <c r="F1441" s="523">
        <f t="shared" si="159"/>
        <v>0</v>
      </c>
      <c r="G1441" s="4854"/>
      <c r="H1441" s="4854"/>
      <c r="I1441" s="4854"/>
      <c r="J1441" s="4854"/>
      <c r="K1441" s="4854"/>
      <c r="L1441" s="4854"/>
      <c r="M1441" s="639"/>
      <c r="N1441" s="4855"/>
      <c r="O1441" s="4855"/>
      <c r="P1441" s="4855"/>
      <c r="Q1441" s="4019"/>
      <c r="R1441" s="4855"/>
      <c r="S1441" s="4855"/>
      <c r="T1441" s="4855"/>
      <c r="U1441" s="4855"/>
      <c r="V1441" s="4855"/>
      <c r="W1441" s="4855"/>
      <c r="X1441" s="4855"/>
      <c r="Y1441" s="4855"/>
      <c r="Z1441" s="4855"/>
      <c r="AA1441" s="4855"/>
      <c r="AB1441" s="4855"/>
      <c r="AC1441" s="4855"/>
      <c r="AD1441" s="4855"/>
      <c r="AE1441" s="4855"/>
      <c r="AF1441" s="4019"/>
      <c r="AG1441" s="4856"/>
      <c r="AH1441" s="4856"/>
      <c r="AI1441" s="4856"/>
      <c r="AJ1441" s="4856"/>
      <c r="AK1441" s="4856"/>
      <c r="AL1441" s="4856"/>
    </row>
    <row r="1442" spans="1:38" ht="15.75" customHeight="1">
      <c r="A1442" s="552"/>
      <c r="B1442" s="571"/>
      <c r="C1442" s="6837" t="s">
        <v>583</v>
      </c>
      <c r="D1442" s="6837"/>
      <c r="E1442" s="4857">
        <f>SUM(E1443,E1451)</f>
        <v>2156848</v>
      </c>
      <c r="F1442" s="523">
        <f t="shared" si="159"/>
        <v>0</v>
      </c>
      <c r="G1442" s="4858"/>
      <c r="H1442" s="4858"/>
      <c r="I1442" s="4858"/>
      <c r="J1442" s="4858"/>
      <c r="K1442" s="4858"/>
      <c r="L1442" s="4858"/>
      <c r="M1442" s="639"/>
      <c r="N1442" s="4859"/>
      <c r="O1442" s="4859"/>
      <c r="P1442" s="4859"/>
      <c r="Q1442" s="4019"/>
      <c r="R1442" s="4859"/>
      <c r="S1442" s="4859"/>
      <c r="T1442" s="4859"/>
      <c r="U1442" s="4859"/>
      <c r="V1442" s="4859"/>
      <c r="W1442" s="4859"/>
      <c r="X1442" s="4859"/>
      <c r="Y1442" s="4859"/>
      <c r="Z1442" s="4859"/>
      <c r="AA1442" s="4859"/>
      <c r="AB1442" s="4859"/>
      <c r="AC1442" s="4859"/>
      <c r="AD1442" s="4859"/>
      <c r="AE1442" s="4859"/>
      <c r="AF1442" s="4019"/>
      <c r="AG1442" s="4860"/>
      <c r="AH1442" s="4860"/>
      <c r="AI1442" s="4860"/>
      <c r="AJ1442" s="4860"/>
      <c r="AK1442" s="4860"/>
      <c r="AL1442" s="4860"/>
    </row>
    <row r="1443" spans="1:38" ht="15.75" customHeight="1">
      <c r="A1443" s="552"/>
      <c r="B1443" s="571"/>
      <c r="C1443" s="6838" t="s">
        <v>584</v>
      </c>
      <c r="D1443" s="6838"/>
      <c r="E1443" s="4861">
        <f>SUM(E1444:E1449)</f>
        <v>1781076</v>
      </c>
      <c r="F1443" s="523">
        <f t="shared" si="159"/>
        <v>0</v>
      </c>
      <c r="G1443" s="4858"/>
      <c r="H1443" s="4858"/>
      <c r="I1443" s="4858"/>
      <c r="J1443" s="4858"/>
      <c r="K1443" s="4858"/>
      <c r="L1443" s="4858"/>
      <c r="M1443" s="639"/>
      <c r="N1443" s="4859"/>
      <c r="O1443" s="4859"/>
      <c r="P1443" s="4859"/>
      <c r="Q1443" s="4019"/>
      <c r="R1443" s="4859"/>
      <c r="S1443" s="4859"/>
      <c r="T1443" s="4859"/>
      <c r="U1443" s="4859"/>
      <c r="V1443" s="4859"/>
      <c r="W1443" s="4859"/>
      <c r="X1443" s="4859"/>
      <c r="Y1443" s="4859"/>
      <c r="Z1443" s="4859"/>
      <c r="AA1443" s="4859"/>
      <c r="AB1443" s="4859"/>
      <c r="AC1443" s="4859"/>
      <c r="AD1443" s="4859"/>
      <c r="AE1443" s="4859"/>
      <c r="AF1443" s="4019"/>
      <c r="AG1443" s="4860"/>
      <c r="AH1443" s="4860"/>
      <c r="AI1443" s="4860"/>
      <c r="AJ1443" s="4860"/>
      <c r="AK1443" s="4860"/>
      <c r="AL1443" s="4860"/>
    </row>
    <row r="1444" spans="1:38" ht="15.75" customHeight="1">
      <c r="A1444" s="552"/>
      <c r="B1444" s="571"/>
      <c r="C1444" s="1505" t="s">
        <v>585</v>
      </c>
      <c r="D1444" s="2860" t="s">
        <v>586</v>
      </c>
      <c r="E1444" s="685">
        <f>F1444</f>
        <v>1304898</v>
      </c>
      <c r="F1444" s="523">
        <f t="shared" si="159"/>
        <v>1304898</v>
      </c>
      <c r="G1444" s="4858"/>
      <c r="H1444" s="4858"/>
      <c r="I1444" s="4858"/>
      <c r="J1444" s="4858"/>
      <c r="K1444" s="4858"/>
      <c r="L1444" s="4858"/>
      <c r="M1444" s="639"/>
      <c r="N1444" s="4859"/>
      <c r="O1444" s="4859"/>
      <c r="P1444" s="4859"/>
      <c r="Q1444" s="4019">
        <v>1304898</v>
      </c>
      <c r="R1444" s="4859"/>
      <c r="S1444" s="4859"/>
      <c r="T1444" s="4859"/>
      <c r="U1444" s="4859"/>
      <c r="V1444" s="4859"/>
      <c r="W1444" s="4859"/>
      <c r="X1444" s="4859"/>
      <c r="Y1444" s="4859"/>
      <c r="Z1444" s="4859"/>
      <c r="AA1444" s="4859"/>
      <c r="AB1444" s="4859"/>
      <c r="AC1444" s="4859"/>
      <c r="AD1444" s="4859"/>
      <c r="AE1444" s="4859"/>
      <c r="AF1444" s="4019"/>
      <c r="AG1444" s="4860"/>
      <c r="AH1444" s="4860"/>
      <c r="AI1444" s="4860"/>
      <c r="AJ1444" s="4860"/>
      <c r="AK1444" s="4860"/>
      <c r="AL1444" s="4860"/>
    </row>
    <row r="1445" spans="1:38" ht="15.75" customHeight="1">
      <c r="A1445" s="552"/>
      <c r="B1445" s="571"/>
      <c r="C1445" s="4862" t="s">
        <v>587</v>
      </c>
      <c r="D1445" s="4863" t="s">
        <v>588</v>
      </c>
      <c r="E1445" s="4864">
        <f t="shared" ref="E1445:E1449" si="160">F1445</f>
        <v>151059</v>
      </c>
      <c r="F1445" s="523">
        <f t="shared" si="159"/>
        <v>151059</v>
      </c>
      <c r="G1445" s="4865"/>
      <c r="H1445" s="4865"/>
      <c r="I1445" s="4865"/>
      <c r="J1445" s="4865"/>
      <c r="K1445" s="4865"/>
      <c r="L1445" s="4865"/>
      <c r="M1445" s="639"/>
      <c r="N1445" s="4866"/>
      <c r="O1445" s="4866"/>
      <c r="P1445" s="4866"/>
      <c r="Q1445" s="4019">
        <v>151059</v>
      </c>
      <c r="R1445" s="4866"/>
      <c r="S1445" s="4866"/>
      <c r="T1445" s="4866"/>
      <c r="U1445" s="4866"/>
      <c r="V1445" s="4866"/>
      <c r="W1445" s="4866"/>
      <c r="X1445" s="4866"/>
      <c r="Y1445" s="4866"/>
      <c r="Z1445" s="4866"/>
      <c r="AA1445" s="4866"/>
      <c r="AB1445" s="4866"/>
      <c r="AC1445" s="4866"/>
      <c r="AD1445" s="4866"/>
      <c r="AE1445" s="4866"/>
      <c r="AF1445" s="4019"/>
      <c r="AG1445" s="4867"/>
      <c r="AH1445" s="4867"/>
      <c r="AI1445" s="4867"/>
      <c r="AJ1445" s="4867"/>
      <c r="AK1445" s="4867"/>
      <c r="AL1445" s="4867"/>
    </row>
    <row r="1446" spans="1:38" ht="15.75" customHeight="1">
      <c r="A1446" s="552"/>
      <c r="B1446" s="571"/>
      <c r="C1446" s="4868" t="s">
        <v>589</v>
      </c>
      <c r="D1446" s="4869" t="s">
        <v>590</v>
      </c>
      <c r="E1446" s="4870">
        <f t="shared" si="160"/>
        <v>254546</v>
      </c>
      <c r="F1446" s="523">
        <f t="shared" si="159"/>
        <v>254546</v>
      </c>
      <c r="G1446" s="4871"/>
      <c r="H1446" s="4871"/>
      <c r="I1446" s="4871"/>
      <c r="J1446" s="4871"/>
      <c r="K1446" s="4871"/>
      <c r="L1446" s="4871"/>
      <c r="M1446" s="639"/>
      <c r="N1446" s="4872"/>
      <c r="O1446" s="4872"/>
      <c r="P1446" s="4872"/>
      <c r="Q1446" s="4019">
        <v>254546</v>
      </c>
      <c r="R1446" s="4872"/>
      <c r="S1446" s="4872"/>
      <c r="T1446" s="4872"/>
      <c r="U1446" s="4872"/>
      <c r="V1446" s="4872"/>
      <c r="W1446" s="4872"/>
      <c r="X1446" s="4872"/>
      <c r="Y1446" s="4872"/>
      <c r="Z1446" s="4872"/>
      <c r="AA1446" s="4872"/>
      <c r="AB1446" s="4872"/>
      <c r="AC1446" s="4872"/>
      <c r="AD1446" s="4872"/>
      <c r="AE1446" s="4872"/>
      <c r="AF1446" s="4019"/>
      <c r="AG1446" s="4873"/>
      <c r="AH1446" s="4873"/>
      <c r="AI1446" s="4873"/>
      <c r="AJ1446" s="4873"/>
      <c r="AK1446" s="4873"/>
      <c r="AL1446" s="4873"/>
    </row>
    <row r="1447" spans="1:38" ht="16.5" customHeight="1">
      <c r="A1447" s="552"/>
      <c r="B1447" s="571"/>
      <c r="C1447" s="4874" t="s">
        <v>591</v>
      </c>
      <c r="D1447" s="4875" t="s">
        <v>592</v>
      </c>
      <c r="E1447" s="4876">
        <f t="shared" si="160"/>
        <v>36111</v>
      </c>
      <c r="F1447" s="523">
        <f t="shared" si="159"/>
        <v>36111</v>
      </c>
      <c r="G1447" s="4877"/>
      <c r="H1447" s="4877"/>
      <c r="I1447" s="4877"/>
      <c r="J1447" s="4877"/>
      <c r="K1447" s="4877"/>
      <c r="L1447" s="4877"/>
      <c r="M1447" s="639"/>
      <c r="N1447" s="4878"/>
      <c r="O1447" s="4878"/>
      <c r="P1447" s="4878"/>
      <c r="Q1447" s="4019">
        <v>36111</v>
      </c>
      <c r="R1447" s="4878"/>
      <c r="S1447" s="4878"/>
      <c r="T1447" s="4878"/>
      <c r="U1447" s="4878"/>
      <c r="V1447" s="4878"/>
      <c r="W1447" s="4878"/>
      <c r="X1447" s="4878"/>
      <c r="Y1447" s="4878"/>
      <c r="Z1447" s="4878"/>
      <c r="AA1447" s="4878"/>
      <c r="AB1447" s="4878"/>
      <c r="AC1447" s="4878"/>
      <c r="AD1447" s="4878"/>
      <c r="AE1447" s="4878"/>
      <c r="AF1447" s="4019"/>
      <c r="AG1447" s="4879"/>
      <c r="AH1447" s="4879"/>
      <c r="AI1447" s="4879"/>
      <c r="AJ1447" s="4879"/>
      <c r="AK1447" s="4879"/>
      <c r="AL1447" s="4879"/>
    </row>
    <row r="1448" spans="1:38" ht="15.75" customHeight="1">
      <c r="A1448" s="552"/>
      <c r="B1448" s="571"/>
      <c r="C1448" s="4880" t="s">
        <v>593</v>
      </c>
      <c r="D1448" s="4156" t="s">
        <v>594</v>
      </c>
      <c r="E1448" s="4881">
        <f>F1448</f>
        <v>17960</v>
      </c>
      <c r="F1448" s="523">
        <f t="shared" si="159"/>
        <v>17960</v>
      </c>
      <c r="G1448" s="4882"/>
      <c r="H1448" s="4882"/>
      <c r="I1448" s="4882"/>
      <c r="J1448" s="4882"/>
      <c r="K1448" s="4882"/>
      <c r="L1448" s="4882"/>
      <c r="M1448" s="639"/>
      <c r="N1448" s="4883"/>
      <c r="O1448" s="4883"/>
      <c r="P1448" s="4883"/>
      <c r="Q1448" s="4019">
        <v>17960</v>
      </c>
      <c r="R1448" s="4883"/>
      <c r="S1448" s="4883"/>
      <c r="T1448" s="4883"/>
      <c r="U1448" s="4883"/>
      <c r="V1448" s="4883"/>
      <c r="W1448" s="4883"/>
      <c r="X1448" s="4883"/>
      <c r="Y1448" s="4883"/>
      <c r="Z1448" s="4883"/>
      <c r="AA1448" s="4883"/>
      <c r="AB1448" s="4883"/>
      <c r="AC1448" s="4883"/>
      <c r="AD1448" s="4883"/>
      <c r="AE1448" s="4883"/>
      <c r="AF1448" s="4019"/>
      <c r="AG1448" s="4884"/>
      <c r="AH1448" s="4884"/>
      <c r="AI1448" s="4884"/>
      <c r="AJ1448" s="4884"/>
      <c r="AK1448" s="4884"/>
      <c r="AL1448" s="4884"/>
    </row>
    <row r="1449" spans="1:38" ht="15.75" customHeight="1">
      <c r="A1449" s="552"/>
      <c r="B1449" s="571"/>
      <c r="C1449" s="4885" t="s">
        <v>595</v>
      </c>
      <c r="D1449" s="4163" t="s">
        <v>596</v>
      </c>
      <c r="E1449" s="4881">
        <f t="shared" si="160"/>
        <v>16502</v>
      </c>
      <c r="F1449" s="523">
        <f t="shared" si="159"/>
        <v>16502</v>
      </c>
      <c r="G1449" s="4882"/>
      <c r="H1449" s="4882"/>
      <c r="I1449" s="4882"/>
      <c r="J1449" s="4882"/>
      <c r="K1449" s="4882"/>
      <c r="L1449" s="4882"/>
      <c r="M1449" s="639"/>
      <c r="N1449" s="4883"/>
      <c r="O1449" s="4883"/>
      <c r="P1449" s="4883"/>
      <c r="Q1449" s="4019">
        <v>16502</v>
      </c>
      <c r="R1449" s="4883"/>
      <c r="S1449" s="4883"/>
      <c r="T1449" s="4883"/>
      <c r="U1449" s="4883"/>
      <c r="V1449" s="4883"/>
      <c r="W1449" s="4883"/>
      <c r="X1449" s="4883"/>
      <c r="Y1449" s="4883"/>
      <c r="Z1449" s="4883"/>
      <c r="AA1449" s="4883"/>
      <c r="AB1449" s="4883"/>
      <c r="AC1449" s="4883"/>
      <c r="AD1449" s="4883"/>
      <c r="AE1449" s="4883"/>
      <c r="AF1449" s="4019"/>
      <c r="AG1449" s="4884"/>
      <c r="AH1449" s="4884"/>
      <c r="AI1449" s="4884"/>
      <c r="AJ1449" s="4884"/>
      <c r="AK1449" s="4884"/>
      <c r="AL1449" s="4884"/>
    </row>
    <row r="1450" spans="1:38" ht="15.75" customHeight="1">
      <c r="A1450" s="552"/>
      <c r="B1450" s="571"/>
      <c r="C1450" s="1492"/>
      <c r="D1450" s="1492"/>
      <c r="E1450" s="4881"/>
      <c r="F1450" s="523">
        <f t="shared" si="159"/>
        <v>0</v>
      </c>
      <c r="G1450" s="4882"/>
      <c r="H1450" s="4882"/>
      <c r="I1450" s="4882"/>
      <c r="J1450" s="4882"/>
      <c r="K1450" s="4882"/>
      <c r="L1450" s="4882"/>
      <c r="M1450" s="639"/>
      <c r="N1450" s="4883"/>
      <c r="O1450" s="4883"/>
      <c r="P1450" s="4883"/>
      <c r="Q1450" s="4019"/>
      <c r="R1450" s="4883"/>
      <c r="S1450" s="4883"/>
      <c r="T1450" s="4883"/>
      <c r="U1450" s="4883"/>
      <c r="V1450" s="4883"/>
      <c r="W1450" s="4883"/>
      <c r="X1450" s="4883"/>
      <c r="Y1450" s="4883"/>
      <c r="Z1450" s="4883"/>
      <c r="AA1450" s="4883"/>
      <c r="AB1450" s="4883"/>
      <c r="AC1450" s="4883"/>
      <c r="AD1450" s="4883"/>
      <c r="AE1450" s="4883"/>
      <c r="AF1450" s="4019"/>
      <c r="AG1450" s="4884"/>
      <c r="AH1450" s="4884"/>
      <c r="AI1450" s="4884"/>
      <c r="AJ1450" s="4884"/>
      <c r="AK1450" s="4884"/>
      <c r="AL1450" s="4884"/>
    </row>
    <row r="1451" spans="1:38" ht="15.75" customHeight="1">
      <c r="A1451" s="552"/>
      <c r="B1451" s="571"/>
      <c r="C1451" s="6839" t="s">
        <v>597</v>
      </c>
      <c r="D1451" s="6839"/>
      <c r="E1451" s="4886">
        <f>SUM(E1452:E1467)</f>
        <v>375772</v>
      </c>
      <c r="F1451" s="523">
        <f t="shared" si="159"/>
        <v>0</v>
      </c>
      <c r="G1451" s="4887"/>
      <c r="H1451" s="4887"/>
      <c r="I1451" s="4887"/>
      <c r="J1451" s="4887"/>
      <c r="K1451" s="4887"/>
      <c r="L1451" s="4887"/>
      <c r="M1451" s="639"/>
      <c r="N1451" s="4888"/>
      <c r="O1451" s="4888"/>
      <c r="P1451" s="4888"/>
      <c r="Q1451" s="4019"/>
      <c r="R1451" s="4888"/>
      <c r="S1451" s="4888"/>
      <c r="T1451" s="4888"/>
      <c r="U1451" s="4888"/>
      <c r="V1451" s="4888"/>
      <c r="W1451" s="4888"/>
      <c r="X1451" s="4888"/>
      <c r="Y1451" s="4888"/>
      <c r="Z1451" s="4888"/>
      <c r="AA1451" s="4888"/>
      <c r="AB1451" s="4888"/>
      <c r="AC1451" s="4888"/>
      <c r="AD1451" s="4888"/>
      <c r="AE1451" s="4888"/>
      <c r="AF1451" s="4019"/>
      <c r="AG1451" s="4889"/>
      <c r="AH1451" s="4889"/>
      <c r="AI1451" s="4889"/>
      <c r="AJ1451" s="4889"/>
      <c r="AK1451" s="4889"/>
      <c r="AL1451" s="4889"/>
    </row>
    <row r="1452" spans="1:38" ht="15.75" customHeight="1">
      <c r="A1452" s="552"/>
      <c r="B1452" s="571"/>
      <c r="C1452" s="4890" t="s">
        <v>598</v>
      </c>
      <c r="D1452" s="4891" t="s">
        <v>599</v>
      </c>
      <c r="E1452" s="4892">
        <f>F1452</f>
        <v>3951</v>
      </c>
      <c r="F1452" s="523">
        <f t="shared" si="159"/>
        <v>3951</v>
      </c>
      <c r="G1452" s="4893"/>
      <c r="H1452" s="4893"/>
      <c r="I1452" s="4893"/>
      <c r="J1452" s="4893"/>
      <c r="K1452" s="4893"/>
      <c r="L1452" s="4893"/>
      <c r="M1452" s="639"/>
      <c r="N1452" s="4894"/>
      <c r="O1452" s="4894"/>
      <c r="P1452" s="4894"/>
      <c r="Q1452" s="4019">
        <v>3951</v>
      </c>
      <c r="R1452" s="4894"/>
      <c r="S1452" s="4894"/>
      <c r="T1452" s="4894"/>
      <c r="U1452" s="4894"/>
      <c r="V1452" s="4894"/>
      <c r="W1452" s="4894"/>
      <c r="X1452" s="4894"/>
      <c r="Y1452" s="4894"/>
      <c r="Z1452" s="4894"/>
      <c r="AA1452" s="4894"/>
      <c r="AB1452" s="4894"/>
      <c r="AC1452" s="4894"/>
      <c r="AD1452" s="4894"/>
      <c r="AE1452" s="4894"/>
      <c r="AF1452" s="4019"/>
      <c r="AG1452" s="4895"/>
      <c r="AH1452" s="4895"/>
      <c r="AI1452" s="4895"/>
      <c r="AJ1452" s="4895"/>
      <c r="AK1452" s="4895"/>
      <c r="AL1452" s="4895"/>
    </row>
    <row r="1453" spans="1:38" ht="15.75" customHeight="1">
      <c r="A1453" s="552"/>
      <c r="B1453" s="571"/>
      <c r="C1453" s="4896" t="s">
        <v>600</v>
      </c>
      <c r="D1453" s="4897" t="s">
        <v>601</v>
      </c>
      <c r="E1453" s="4898">
        <f t="shared" ref="E1453:E1467" si="161">F1453</f>
        <v>74450</v>
      </c>
      <c r="F1453" s="523">
        <f t="shared" si="159"/>
        <v>74450</v>
      </c>
      <c r="G1453" s="4899"/>
      <c r="H1453" s="4899"/>
      <c r="I1453" s="4899"/>
      <c r="J1453" s="4899"/>
      <c r="K1453" s="4899"/>
      <c r="L1453" s="4899"/>
      <c r="M1453" s="639"/>
      <c r="N1453" s="4900"/>
      <c r="O1453" s="4900"/>
      <c r="P1453" s="4900"/>
      <c r="Q1453" s="4019">
        <v>74450</v>
      </c>
      <c r="R1453" s="4900"/>
      <c r="S1453" s="4900"/>
      <c r="T1453" s="4900"/>
      <c r="U1453" s="4900"/>
      <c r="V1453" s="4900"/>
      <c r="W1453" s="4900"/>
      <c r="X1453" s="4900"/>
      <c r="Y1453" s="4900"/>
      <c r="Z1453" s="4900"/>
      <c r="AA1453" s="4900"/>
      <c r="AB1453" s="4900"/>
      <c r="AC1453" s="4900"/>
      <c r="AD1453" s="4900"/>
      <c r="AE1453" s="4900"/>
      <c r="AF1453" s="4019"/>
      <c r="AG1453" s="4901"/>
      <c r="AH1453" s="4901"/>
      <c r="AI1453" s="4901"/>
      <c r="AJ1453" s="4901"/>
      <c r="AK1453" s="4901"/>
      <c r="AL1453" s="4901"/>
    </row>
    <row r="1454" spans="1:38" ht="15.75" customHeight="1">
      <c r="A1454" s="552"/>
      <c r="B1454" s="571"/>
      <c r="C1454" s="4902" t="s">
        <v>602</v>
      </c>
      <c r="D1454" s="4903" t="s">
        <v>603</v>
      </c>
      <c r="E1454" s="4904">
        <f t="shared" si="161"/>
        <v>3720</v>
      </c>
      <c r="F1454" s="523">
        <f t="shared" si="159"/>
        <v>3720</v>
      </c>
      <c r="G1454" s="4905"/>
      <c r="H1454" s="4905"/>
      <c r="I1454" s="4905"/>
      <c r="J1454" s="4905"/>
      <c r="K1454" s="4905"/>
      <c r="L1454" s="4905"/>
      <c r="M1454" s="639"/>
      <c r="N1454" s="4906"/>
      <c r="O1454" s="4906"/>
      <c r="P1454" s="4906"/>
      <c r="Q1454" s="4019">
        <v>3720</v>
      </c>
      <c r="R1454" s="4906"/>
      <c r="S1454" s="4906"/>
      <c r="T1454" s="4906"/>
      <c r="U1454" s="4906"/>
      <c r="V1454" s="4906"/>
      <c r="W1454" s="4906"/>
      <c r="X1454" s="4906"/>
      <c r="Y1454" s="4906"/>
      <c r="Z1454" s="4906"/>
      <c r="AA1454" s="4906"/>
      <c r="AB1454" s="4906"/>
      <c r="AC1454" s="4906"/>
      <c r="AD1454" s="4906"/>
      <c r="AE1454" s="4906"/>
      <c r="AF1454" s="4019"/>
      <c r="AG1454" s="4907"/>
      <c r="AH1454" s="4907"/>
      <c r="AI1454" s="4907"/>
      <c r="AJ1454" s="4907"/>
      <c r="AK1454" s="4907"/>
      <c r="AL1454" s="4907"/>
    </row>
    <row r="1455" spans="1:38" ht="15.75" customHeight="1">
      <c r="A1455" s="552"/>
      <c r="B1455" s="571"/>
      <c r="C1455" s="4908" t="s">
        <v>848</v>
      </c>
      <c r="D1455" s="4909" t="s">
        <v>849</v>
      </c>
      <c r="E1455" s="4910">
        <f t="shared" si="161"/>
        <v>2000</v>
      </c>
      <c r="F1455" s="523">
        <f t="shared" si="159"/>
        <v>2000</v>
      </c>
      <c r="G1455" s="4911"/>
      <c r="H1455" s="4911"/>
      <c r="I1455" s="4911"/>
      <c r="J1455" s="4911"/>
      <c r="K1455" s="4911"/>
      <c r="L1455" s="4911"/>
      <c r="M1455" s="639"/>
      <c r="N1455" s="4912"/>
      <c r="O1455" s="4912"/>
      <c r="P1455" s="4912"/>
      <c r="Q1455" s="4019">
        <v>2000</v>
      </c>
      <c r="R1455" s="4912"/>
      <c r="S1455" s="4912"/>
      <c r="T1455" s="4912"/>
      <c r="U1455" s="4912"/>
      <c r="V1455" s="4912"/>
      <c r="W1455" s="4912"/>
      <c r="X1455" s="4912"/>
      <c r="Y1455" s="4912"/>
      <c r="Z1455" s="4912"/>
      <c r="AA1455" s="4912"/>
      <c r="AB1455" s="4912"/>
      <c r="AC1455" s="4912"/>
      <c r="AD1455" s="4912"/>
      <c r="AE1455" s="4912"/>
      <c r="AF1455" s="4019"/>
      <c r="AG1455" s="4913"/>
      <c r="AH1455" s="4913"/>
      <c r="AI1455" s="4913"/>
      <c r="AJ1455" s="4913"/>
      <c r="AK1455" s="4913"/>
      <c r="AL1455" s="4913"/>
    </row>
    <row r="1456" spans="1:38" ht="15.75" customHeight="1">
      <c r="A1456" s="552"/>
      <c r="B1456" s="571"/>
      <c r="C1456" s="4914" t="s">
        <v>604</v>
      </c>
      <c r="D1456" s="4915" t="s">
        <v>605</v>
      </c>
      <c r="E1456" s="4916">
        <f t="shared" si="161"/>
        <v>49495</v>
      </c>
      <c r="F1456" s="523">
        <f t="shared" si="159"/>
        <v>49495</v>
      </c>
      <c r="G1456" s="4917"/>
      <c r="H1456" s="4917"/>
      <c r="I1456" s="4917"/>
      <c r="J1456" s="4917"/>
      <c r="K1456" s="4917"/>
      <c r="L1456" s="4917"/>
      <c r="M1456" s="639"/>
      <c r="N1456" s="4918"/>
      <c r="O1456" s="4918"/>
      <c r="P1456" s="4918"/>
      <c r="Q1456" s="4019">
        <v>49495</v>
      </c>
      <c r="R1456" s="4918"/>
      <c r="S1456" s="4918"/>
      <c r="T1456" s="4918"/>
      <c r="U1456" s="4918"/>
      <c r="V1456" s="4918"/>
      <c r="W1456" s="4918"/>
      <c r="X1456" s="4918"/>
      <c r="Y1456" s="4918"/>
      <c r="Z1456" s="4918"/>
      <c r="AA1456" s="4918"/>
      <c r="AB1456" s="4918"/>
      <c r="AC1456" s="4918"/>
      <c r="AD1456" s="4918"/>
      <c r="AE1456" s="4918"/>
      <c r="AF1456" s="4019"/>
      <c r="AG1456" s="4919"/>
      <c r="AH1456" s="4919"/>
      <c r="AI1456" s="4919"/>
      <c r="AJ1456" s="4919"/>
      <c r="AK1456" s="4919"/>
      <c r="AL1456" s="4919"/>
    </row>
    <row r="1457" spans="1:38" ht="15.75" customHeight="1">
      <c r="A1457" s="552"/>
      <c r="B1457" s="571"/>
      <c r="C1457" s="4920" t="s">
        <v>606</v>
      </c>
      <c r="D1457" s="4921" t="s">
        <v>607</v>
      </c>
      <c r="E1457" s="4922">
        <f t="shared" si="161"/>
        <v>10604</v>
      </c>
      <c r="F1457" s="523">
        <f t="shared" si="159"/>
        <v>10604</v>
      </c>
      <c r="G1457" s="4923"/>
      <c r="H1457" s="4923"/>
      <c r="I1457" s="4923"/>
      <c r="J1457" s="4923"/>
      <c r="K1457" s="4923"/>
      <c r="L1457" s="4923"/>
      <c r="M1457" s="639"/>
      <c r="N1457" s="4924"/>
      <c r="O1457" s="4924"/>
      <c r="P1457" s="4924"/>
      <c r="Q1457" s="4019">
        <v>10604</v>
      </c>
      <c r="R1457" s="4924"/>
      <c r="S1457" s="4924"/>
      <c r="T1457" s="4924"/>
      <c r="U1457" s="4924"/>
      <c r="V1457" s="4924"/>
      <c r="W1457" s="4924"/>
      <c r="X1457" s="4924"/>
      <c r="Y1457" s="4924"/>
      <c r="Z1457" s="4924"/>
      <c r="AA1457" s="4924"/>
      <c r="AB1457" s="4924"/>
      <c r="AC1457" s="4924"/>
      <c r="AD1457" s="4924"/>
      <c r="AE1457" s="4924"/>
      <c r="AF1457" s="4019"/>
      <c r="AG1457" s="4925"/>
      <c r="AH1457" s="4925"/>
      <c r="AI1457" s="4925"/>
      <c r="AJ1457" s="4925"/>
      <c r="AK1457" s="4925"/>
      <c r="AL1457" s="4925"/>
    </row>
    <row r="1458" spans="1:38" ht="15.75" customHeight="1">
      <c r="A1458" s="552"/>
      <c r="B1458" s="571"/>
      <c r="C1458" s="4926" t="s">
        <v>608</v>
      </c>
      <c r="D1458" s="4927" t="s">
        <v>609</v>
      </c>
      <c r="E1458" s="4928">
        <f t="shared" si="161"/>
        <v>2717</v>
      </c>
      <c r="F1458" s="523">
        <f t="shared" si="159"/>
        <v>2717</v>
      </c>
      <c r="G1458" s="4929"/>
      <c r="H1458" s="4929"/>
      <c r="I1458" s="4929"/>
      <c r="J1458" s="4929"/>
      <c r="K1458" s="4929"/>
      <c r="L1458" s="4929"/>
      <c r="M1458" s="639"/>
      <c r="N1458" s="4930"/>
      <c r="O1458" s="4930"/>
      <c r="P1458" s="4930"/>
      <c r="Q1458" s="4019">
        <v>2717</v>
      </c>
      <c r="R1458" s="4930"/>
      <c r="S1458" s="4930"/>
      <c r="T1458" s="4930"/>
      <c r="U1458" s="4930"/>
      <c r="V1458" s="4930"/>
      <c r="W1458" s="4930"/>
      <c r="X1458" s="4930"/>
      <c r="Y1458" s="4930"/>
      <c r="Z1458" s="4930"/>
      <c r="AA1458" s="4930"/>
      <c r="AB1458" s="4930"/>
      <c r="AC1458" s="4930"/>
      <c r="AD1458" s="4930"/>
      <c r="AE1458" s="4930"/>
      <c r="AF1458" s="4019"/>
      <c r="AG1458" s="4931"/>
      <c r="AH1458" s="4931"/>
      <c r="AI1458" s="4931"/>
      <c r="AJ1458" s="4931"/>
      <c r="AK1458" s="4931"/>
      <c r="AL1458" s="4931"/>
    </row>
    <row r="1459" spans="1:38" ht="15.75" customHeight="1">
      <c r="A1459" s="552"/>
      <c r="B1459" s="571"/>
      <c r="C1459" s="4932" t="s">
        <v>610</v>
      </c>
      <c r="D1459" s="4933" t="s">
        <v>611</v>
      </c>
      <c r="E1459" s="4934">
        <f t="shared" si="161"/>
        <v>116526</v>
      </c>
      <c r="F1459" s="523">
        <f t="shared" si="159"/>
        <v>116526</v>
      </c>
      <c r="G1459" s="4935"/>
      <c r="H1459" s="4935"/>
      <c r="I1459" s="4935"/>
      <c r="J1459" s="4935"/>
      <c r="K1459" s="4935"/>
      <c r="L1459" s="4935"/>
      <c r="M1459" s="639"/>
      <c r="N1459" s="4936"/>
      <c r="O1459" s="4936"/>
      <c r="P1459" s="4936"/>
      <c r="Q1459" s="4019">
        <v>116526</v>
      </c>
      <c r="R1459" s="4936"/>
      <c r="S1459" s="4936"/>
      <c r="T1459" s="4936"/>
      <c r="U1459" s="4936"/>
      <c r="V1459" s="4936"/>
      <c r="W1459" s="4936"/>
      <c r="X1459" s="4936"/>
      <c r="Y1459" s="4936"/>
      <c r="Z1459" s="4936"/>
      <c r="AA1459" s="4936"/>
      <c r="AB1459" s="4936"/>
      <c r="AC1459" s="4936"/>
      <c r="AD1459" s="4936"/>
      <c r="AE1459" s="4936"/>
      <c r="AF1459" s="4019"/>
      <c r="AG1459" s="4937"/>
      <c r="AH1459" s="4937"/>
      <c r="AI1459" s="4937"/>
      <c r="AJ1459" s="4937"/>
      <c r="AK1459" s="4937"/>
      <c r="AL1459" s="4937"/>
    </row>
    <row r="1460" spans="1:38" ht="15.75" customHeight="1">
      <c r="A1460" s="571"/>
      <c r="B1460" s="2281"/>
      <c r="C1460" s="2111" t="s">
        <v>612</v>
      </c>
      <c r="D1460" s="2112" t="s">
        <v>912</v>
      </c>
      <c r="E1460" s="685">
        <f t="shared" si="161"/>
        <v>3938</v>
      </c>
      <c r="F1460" s="523">
        <f t="shared" si="159"/>
        <v>3938</v>
      </c>
      <c r="G1460" s="4935"/>
      <c r="H1460" s="4935"/>
      <c r="I1460" s="4935"/>
      <c r="J1460" s="4935"/>
      <c r="K1460" s="4935"/>
      <c r="L1460" s="4935"/>
      <c r="M1460" s="639"/>
      <c r="N1460" s="4936"/>
      <c r="O1460" s="4936"/>
      <c r="P1460" s="4936"/>
      <c r="Q1460" s="4019">
        <v>3938</v>
      </c>
      <c r="R1460" s="4936"/>
      <c r="S1460" s="4936"/>
      <c r="T1460" s="4936"/>
      <c r="U1460" s="4936"/>
      <c r="V1460" s="4936"/>
      <c r="W1460" s="4936"/>
      <c r="X1460" s="4936"/>
      <c r="Y1460" s="4936"/>
      <c r="Z1460" s="4936"/>
      <c r="AA1460" s="4936"/>
      <c r="AB1460" s="4936"/>
      <c r="AC1460" s="4936"/>
      <c r="AD1460" s="4936"/>
      <c r="AE1460" s="4936"/>
      <c r="AF1460" s="4019"/>
      <c r="AG1460" s="4937"/>
      <c r="AH1460" s="4937"/>
      <c r="AI1460" s="4937"/>
      <c r="AJ1460" s="4937"/>
      <c r="AK1460" s="4937"/>
      <c r="AL1460" s="4937"/>
    </row>
    <row r="1461" spans="1:38" ht="15.75" customHeight="1">
      <c r="A1461" s="552"/>
      <c r="B1461" s="2281"/>
      <c r="C1461" s="1119" t="s">
        <v>618</v>
      </c>
      <c r="D1461" s="1120" t="s">
        <v>619</v>
      </c>
      <c r="E1461" s="4934">
        <f t="shared" si="161"/>
        <v>9228</v>
      </c>
      <c r="F1461" s="523">
        <f t="shared" si="159"/>
        <v>9228</v>
      </c>
      <c r="G1461" s="4935"/>
      <c r="H1461" s="4935"/>
      <c r="I1461" s="4935"/>
      <c r="J1461" s="4935"/>
      <c r="K1461" s="4935"/>
      <c r="L1461" s="4935"/>
      <c r="M1461" s="639"/>
      <c r="N1461" s="4936"/>
      <c r="O1461" s="4936"/>
      <c r="P1461" s="4936"/>
      <c r="Q1461" s="4019">
        <v>9228</v>
      </c>
      <c r="R1461" s="4936"/>
      <c r="S1461" s="4936"/>
      <c r="T1461" s="4936"/>
      <c r="U1461" s="4936"/>
      <c r="V1461" s="4936"/>
      <c r="W1461" s="4936"/>
      <c r="X1461" s="4936"/>
      <c r="Y1461" s="4936"/>
      <c r="Z1461" s="4936"/>
      <c r="AA1461" s="4936"/>
      <c r="AB1461" s="4936"/>
      <c r="AC1461" s="4936"/>
      <c r="AD1461" s="4936"/>
      <c r="AE1461" s="4936"/>
      <c r="AF1461" s="4019"/>
      <c r="AG1461" s="4937"/>
      <c r="AH1461" s="4937"/>
      <c r="AI1461" s="4937"/>
      <c r="AJ1461" s="4937"/>
      <c r="AK1461" s="4937"/>
      <c r="AL1461" s="4937"/>
    </row>
    <row r="1462" spans="1:38" ht="15.75" customHeight="1" thickBot="1">
      <c r="A1462" s="897"/>
      <c r="B1462" s="2718"/>
      <c r="C1462" s="4938" t="s">
        <v>622</v>
      </c>
      <c r="D1462" s="4939" t="s">
        <v>623</v>
      </c>
      <c r="E1462" s="4793">
        <f t="shared" si="161"/>
        <v>5231</v>
      </c>
      <c r="F1462" s="523">
        <f t="shared" si="159"/>
        <v>5231</v>
      </c>
      <c r="G1462" s="4794"/>
      <c r="H1462" s="4794"/>
      <c r="I1462" s="4794"/>
      <c r="J1462" s="4794"/>
      <c r="K1462" s="4794"/>
      <c r="L1462" s="4794"/>
      <c r="M1462" s="639"/>
      <c r="N1462" s="4795"/>
      <c r="O1462" s="4795"/>
      <c r="P1462" s="4795"/>
      <c r="Q1462" s="4019">
        <v>5231</v>
      </c>
      <c r="R1462" s="4795"/>
      <c r="S1462" s="4795"/>
      <c r="T1462" s="4795"/>
      <c r="U1462" s="4795"/>
      <c r="V1462" s="4795"/>
      <c r="W1462" s="4795"/>
      <c r="X1462" s="4795"/>
      <c r="Y1462" s="4795"/>
      <c r="Z1462" s="4795"/>
      <c r="AA1462" s="4795"/>
      <c r="AB1462" s="4795"/>
      <c r="AC1462" s="4795"/>
      <c r="AD1462" s="4795"/>
      <c r="AE1462" s="4795"/>
      <c r="AF1462" s="4019"/>
      <c r="AG1462" s="4940"/>
      <c r="AH1462" s="4940"/>
      <c r="AI1462" s="4940"/>
      <c r="AJ1462" s="4940"/>
      <c r="AK1462" s="4940"/>
      <c r="AL1462" s="4940"/>
    </row>
    <row r="1463" spans="1:38" ht="15.75" customHeight="1">
      <c r="A1463" s="552"/>
      <c r="B1463" s="2281"/>
      <c r="C1463" s="3587" t="s">
        <v>624</v>
      </c>
      <c r="D1463" s="4941" t="s">
        <v>625</v>
      </c>
      <c r="E1463" s="685">
        <f t="shared" si="161"/>
        <v>44637</v>
      </c>
      <c r="F1463" s="523">
        <f t="shared" si="159"/>
        <v>44637</v>
      </c>
      <c r="G1463" s="4794"/>
      <c r="H1463" s="4794"/>
      <c r="I1463" s="4794"/>
      <c r="J1463" s="4794"/>
      <c r="K1463" s="4794"/>
      <c r="L1463" s="4794"/>
      <c r="M1463" s="639"/>
      <c r="N1463" s="4795"/>
      <c r="O1463" s="4795"/>
      <c r="P1463" s="4795"/>
      <c r="Q1463" s="4019">
        <v>44637</v>
      </c>
      <c r="R1463" s="4795"/>
      <c r="S1463" s="4795"/>
      <c r="T1463" s="4795"/>
      <c r="U1463" s="4795"/>
      <c r="V1463" s="4795"/>
      <c r="W1463" s="4795"/>
      <c r="X1463" s="4795"/>
      <c r="Y1463" s="4795"/>
      <c r="Z1463" s="4795"/>
      <c r="AA1463" s="4795"/>
      <c r="AB1463" s="4795"/>
      <c r="AC1463" s="4795"/>
      <c r="AD1463" s="4795"/>
      <c r="AE1463" s="4795"/>
      <c r="AF1463" s="4019"/>
      <c r="AG1463" s="4940"/>
      <c r="AH1463" s="4940"/>
      <c r="AI1463" s="4940"/>
      <c r="AJ1463" s="4940"/>
      <c r="AK1463" s="4940"/>
      <c r="AL1463" s="4940"/>
    </row>
    <row r="1464" spans="1:38" ht="15.75" customHeight="1">
      <c r="A1464" s="552"/>
      <c r="B1464" s="2281"/>
      <c r="C1464" s="3600" t="s">
        <v>626</v>
      </c>
      <c r="D1464" s="4163" t="s">
        <v>627</v>
      </c>
      <c r="E1464" s="4942">
        <f t="shared" si="161"/>
        <v>7064</v>
      </c>
      <c r="F1464" s="523">
        <f t="shared" si="159"/>
        <v>7064</v>
      </c>
      <c r="G1464" s="4794"/>
      <c r="H1464" s="4794"/>
      <c r="I1464" s="4794"/>
      <c r="J1464" s="4794"/>
      <c r="K1464" s="4794"/>
      <c r="L1464" s="4794"/>
      <c r="M1464" s="639"/>
      <c r="N1464" s="4795"/>
      <c r="O1464" s="4795"/>
      <c r="P1464" s="4795"/>
      <c r="Q1464" s="4019">
        <v>7064</v>
      </c>
      <c r="R1464" s="4795"/>
      <c r="S1464" s="4795"/>
      <c r="T1464" s="4795"/>
      <c r="U1464" s="4795"/>
      <c r="V1464" s="4795"/>
      <c r="W1464" s="4795"/>
      <c r="X1464" s="4795"/>
      <c r="Y1464" s="4795"/>
      <c r="Z1464" s="4795"/>
      <c r="AA1464" s="4795"/>
      <c r="AB1464" s="4795"/>
      <c r="AC1464" s="4795"/>
      <c r="AD1464" s="4795"/>
      <c r="AE1464" s="4795"/>
      <c r="AF1464" s="4019"/>
      <c r="AG1464" s="4940"/>
      <c r="AH1464" s="4940"/>
      <c r="AI1464" s="4940"/>
      <c r="AJ1464" s="4940"/>
      <c r="AK1464" s="4940"/>
      <c r="AL1464" s="4940"/>
    </row>
    <row r="1465" spans="1:38" ht="15.75" customHeight="1">
      <c r="A1465" s="552"/>
      <c r="B1465" s="2281"/>
      <c r="C1465" s="1292" t="s">
        <v>628</v>
      </c>
      <c r="D1465" s="4163" t="s">
        <v>919</v>
      </c>
      <c r="E1465" s="4942">
        <f t="shared" si="161"/>
        <v>5111</v>
      </c>
      <c r="F1465" s="523">
        <f t="shared" si="159"/>
        <v>5111</v>
      </c>
      <c r="G1465" s="4794"/>
      <c r="H1465" s="4794"/>
      <c r="I1465" s="4794"/>
      <c r="J1465" s="4794"/>
      <c r="K1465" s="4794"/>
      <c r="L1465" s="4794"/>
      <c r="M1465" s="639"/>
      <c r="N1465" s="4795"/>
      <c r="O1465" s="4795"/>
      <c r="P1465" s="4795"/>
      <c r="Q1465" s="4019">
        <v>5111</v>
      </c>
      <c r="R1465" s="4795"/>
      <c r="S1465" s="4795"/>
      <c r="T1465" s="4795"/>
      <c r="U1465" s="4795"/>
      <c r="V1465" s="4795"/>
      <c r="W1465" s="4795"/>
      <c r="X1465" s="4795"/>
      <c r="Y1465" s="4795"/>
      <c r="Z1465" s="4795"/>
      <c r="AA1465" s="4795"/>
      <c r="AB1465" s="4795"/>
      <c r="AC1465" s="4795"/>
      <c r="AD1465" s="4795"/>
      <c r="AE1465" s="4795"/>
      <c r="AF1465" s="4019"/>
      <c r="AG1465" s="4940"/>
      <c r="AH1465" s="4940"/>
      <c r="AI1465" s="4940"/>
      <c r="AJ1465" s="4940"/>
      <c r="AK1465" s="4940"/>
      <c r="AL1465" s="4940"/>
    </row>
    <row r="1466" spans="1:38" ht="15.75" customHeight="1">
      <c r="A1466" s="552"/>
      <c r="B1466" s="2281"/>
      <c r="C1466" s="1292" t="s">
        <v>632</v>
      </c>
      <c r="D1466" s="4163" t="s">
        <v>633</v>
      </c>
      <c r="E1466" s="4942">
        <f t="shared" si="161"/>
        <v>1000</v>
      </c>
      <c r="F1466" s="523">
        <f t="shared" si="159"/>
        <v>1000</v>
      </c>
      <c r="G1466" s="4794"/>
      <c r="H1466" s="4794"/>
      <c r="I1466" s="4794"/>
      <c r="J1466" s="4794"/>
      <c r="K1466" s="4794"/>
      <c r="L1466" s="4794"/>
      <c r="M1466" s="639"/>
      <c r="N1466" s="4795"/>
      <c r="O1466" s="4795"/>
      <c r="P1466" s="4795"/>
      <c r="Q1466" s="4019">
        <v>1000</v>
      </c>
      <c r="R1466" s="4795"/>
      <c r="S1466" s="4795"/>
      <c r="T1466" s="4795"/>
      <c r="U1466" s="4795"/>
      <c r="V1466" s="4795"/>
      <c r="W1466" s="4795"/>
      <c r="X1466" s="4795"/>
      <c r="Y1466" s="4795"/>
      <c r="Z1466" s="4795"/>
      <c r="AA1466" s="4795"/>
      <c r="AB1466" s="4795"/>
      <c r="AC1466" s="4795"/>
      <c r="AD1466" s="4795"/>
      <c r="AE1466" s="4795"/>
      <c r="AF1466" s="4019"/>
      <c r="AG1466" s="4940"/>
      <c r="AH1466" s="4940"/>
      <c r="AI1466" s="4940"/>
      <c r="AJ1466" s="4940"/>
      <c r="AK1466" s="4940"/>
      <c r="AL1466" s="4940"/>
    </row>
    <row r="1467" spans="1:38" ht="15.75" customHeight="1">
      <c r="A1467" s="552"/>
      <c r="B1467" s="2281"/>
      <c r="C1467" s="3594" t="s">
        <v>634</v>
      </c>
      <c r="D1467" s="4941" t="s">
        <v>795</v>
      </c>
      <c r="E1467" s="685">
        <f t="shared" si="161"/>
        <v>36100</v>
      </c>
      <c r="F1467" s="523">
        <f t="shared" si="159"/>
        <v>36100</v>
      </c>
      <c r="G1467" s="4794"/>
      <c r="H1467" s="4794"/>
      <c r="I1467" s="4794"/>
      <c r="J1467" s="4794"/>
      <c r="K1467" s="4794"/>
      <c r="L1467" s="4794"/>
      <c r="M1467" s="639"/>
      <c r="N1467" s="4795"/>
      <c r="O1467" s="4795"/>
      <c r="P1467" s="4795"/>
      <c r="Q1467" s="4019">
        <v>36100</v>
      </c>
      <c r="R1467" s="4795"/>
      <c r="S1467" s="4795"/>
      <c r="T1467" s="4795"/>
      <c r="U1467" s="4795"/>
      <c r="V1467" s="4795"/>
      <c r="W1467" s="4795"/>
      <c r="X1467" s="4795"/>
      <c r="Y1467" s="4795"/>
      <c r="Z1467" s="4795"/>
      <c r="AA1467" s="4795"/>
      <c r="AB1467" s="4795"/>
      <c r="AC1467" s="4795"/>
      <c r="AD1467" s="4795"/>
      <c r="AE1467" s="4795"/>
      <c r="AF1467" s="4019"/>
      <c r="AG1467" s="4940"/>
      <c r="AH1467" s="4940"/>
      <c r="AI1467" s="4940"/>
      <c r="AJ1467" s="4940"/>
      <c r="AK1467" s="4940"/>
      <c r="AL1467" s="4940"/>
    </row>
    <row r="1468" spans="1:38" ht="15.75" customHeight="1">
      <c r="A1468" s="552"/>
      <c r="B1468" s="2281"/>
      <c r="C1468" s="1492"/>
      <c r="D1468" s="1492"/>
      <c r="E1468" s="4942"/>
      <c r="F1468" s="523">
        <f t="shared" si="159"/>
        <v>0</v>
      </c>
      <c r="G1468" s="4794"/>
      <c r="H1468" s="4794"/>
      <c r="I1468" s="4794"/>
      <c r="J1468" s="4794"/>
      <c r="K1468" s="4794"/>
      <c r="L1468" s="4794"/>
      <c r="M1468" s="639"/>
      <c r="N1468" s="4795"/>
      <c r="O1468" s="4795"/>
      <c r="P1468" s="4795"/>
      <c r="Q1468" s="4019"/>
      <c r="R1468" s="4795"/>
      <c r="S1468" s="4795"/>
      <c r="T1468" s="4795"/>
      <c r="U1468" s="4795"/>
      <c r="V1468" s="4795"/>
      <c r="W1468" s="4795"/>
      <c r="X1468" s="4795"/>
      <c r="Y1468" s="4795"/>
      <c r="Z1468" s="4795"/>
      <c r="AA1468" s="4795"/>
      <c r="AB1468" s="4795"/>
      <c r="AC1468" s="4795"/>
      <c r="AD1468" s="4795"/>
      <c r="AE1468" s="4795"/>
      <c r="AF1468" s="4019"/>
      <c r="AG1468" s="4940"/>
      <c r="AH1468" s="4940"/>
      <c r="AI1468" s="4940"/>
      <c r="AJ1468" s="4940"/>
      <c r="AK1468" s="4940"/>
      <c r="AL1468" s="4940"/>
    </row>
    <row r="1469" spans="1:38" ht="15.75" customHeight="1">
      <c r="A1469" s="552"/>
      <c r="B1469" s="2281"/>
      <c r="C1469" s="6840" t="s">
        <v>636</v>
      </c>
      <c r="D1469" s="6840"/>
      <c r="E1469" s="4943">
        <f>SUM(E1470)</f>
        <v>9152</v>
      </c>
      <c r="F1469" s="523">
        <f t="shared" si="159"/>
        <v>0</v>
      </c>
      <c r="G1469" s="4944"/>
      <c r="H1469" s="4944"/>
      <c r="I1469" s="4944"/>
      <c r="J1469" s="4944"/>
      <c r="K1469" s="4944"/>
      <c r="L1469" s="4944"/>
      <c r="M1469" s="639"/>
      <c r="N1469" s="4945"/>
      <c r="O1469" s="4945"/>
      <c r="P1469" s="4945"/>
      <c r="Q1469" s="4019"/>
      <c r="R1469" s="4945"/>
      <c r="S1469" s="4945"/>
      <c r="T1469" s="4945"/>
      <c r="U1469" s="4945"/>
      <c r="V1469" s="4945"/>
      <c r="W1469" s="4945"/>
      <c r="X1469" s="4945"/>
      <c r="Y1469" s="4945"/>
      <c r="Z1469" s="4945"/>
      <c r="AA1469" s="4945"/>
      <c r="AB1469" s="4945"/>
      <c r="AC1469" s="4945"/>
      <c r="AD1469" s="4945"/>
      <c r="AE1469" s="4945"/>
      <c r="AF1469" s="4019"/>
      <c r="AG1469" s="4946"/>
      <c r="AH1469" s="4946"/>
      <c r="AI1469" s="4946"/>
      <c r="AJ1469" s="4946"/>
      <c r="AK1469" s="4946"/>
      <c r="AL1469" s="4946"/>
    </row>
    <row r="1470" spans="1:38" ht="15.75" customHeight="1" thickBot="1">
      <c r="A1470" s="552"/>
      <c r="B1470" s="2718"/>
      <c r="C1470" s="4947" t="s">
        <v>637</v>
      </c>
      <c r="D1470" s="4948" t="s">
        <v>638</v>
      </c>
      <c r="E1470" s="4793">
        <f>F1470</f>
        <v>9152</v>
      </c>
      <c r="F1470" s="523">
        <f t="shared" si="159"/>
        <v>9152</v>
      </c>
      <c r="G1470" s="4944"/>
      <c r="H1470" s="4944"/>
      <c r="I1470" s="4944"/>
      <c r="J1470" s="4944"/>
      <c r="K1470" s="4944"/>
      <c r="L1470" s="4944"/>
      <c r="M1470" s="4949"/>
      <c r="N1470" s="4945"/>
      <c r="O1470" s="4945"/>
      <c r="P1470" s="4945"/>
      <c r="Q1470" s="4950">
        <v>9152</v>
      </c>
      <c r="R1470" s="4945"/>
      <c r="S1470" s="4945"/>
      <c r="T1470" s="4945"/>
      <c r="U1470" s="4945"/>
      <c r="V1470" s="4945"/>
      <c r="W1470" s="4945"/>
      <c r="X1470" s="4945"/>
      <c r="Y1470" s="4945"/>
      <c r="Z1470" s="4945"/>
      <c r="AA1470" s="4945"/>
      <c r="AB1470" s="4945"/>
      <c r="AC1470" s="4945"/>
      <c r="AD1470" s="4945"/>
      <c r="AE1470" s="4945"/>
      <c r="AF1470" s="4950"/>
      <c r="AG1470" s="4946"/>
      <c r="AH1470" s="4946"/>
      <c r="AI1470" s="4946"/>
      <c r="AJ1470" s="4946"/>
      <c r="AK1470" s="4946"/>
      <c r="AL1470" s="4946"/>
    </row>
    <row r="1471" spans="1:38" ht="15.75" customHeight="1" thickBot="1">
      <c r="A1471" s="571"/>
      <c r="B1471" s="803" t="s">
        <v>385</v>
      </c>
      <c r="C1471" s="804"/>
      <c r="D1471" s="805" t="s">
        <v>318</v>
      </c>
      <c r="E1471" s="806">
        <f>SUM(E1472)</f>
        <v>8171315</v>
      </c>
      <c r="F1471" s="523">
        <f t="shared" si="159"/>
        <v>0</v>
      </c>
      <c r="G1471" s="4944"/>
      <c r="H1471" s="4944"/>
      <c r="I1471" s="4944"/>
      <c r="J1471" s="4944"/>
      <c r="K1471" s="4944"/>
      <c r="L1471" s="4944"/>
      <c r="M1471" s="639"/>
      <c r="N1471" s="4945"/>
      <c r="O1471" s="4945"/>
      <c r="P1471" s="4945"/>
      <c r="Q1471" s="4950"/>
      <c r="R1471" s="4945"/>
      <c r="S1471" s="4945"/>
      <c r="T1471" s="4945"/>
      <c r="U1471" s="4945"/>
      <c r="V1471" s="4945"/>
      <c r="W1471" s="4945"/>
      <c r="X1471" s="4945"/>
      <c r="Y1471" s="4945"/>
      <c r="Z1471" s="4945"/>
      <c r="AA1471" s="4945"/>
      <c r="AB1471" s="4945"/>
      <c r="AC1471" s="4945"/>
      <c r="AD1471" s="4945"/>
      <c r="AE1471" s="4945"/>
      <c r="AF1471" s="4950"/>
      <c r="AG1471" s="4946"/>
      <c r="AH1471" s="4946"/>
      <c r="AI1471" s="4946"/>
      <c r="AJ1471" s="4946"/>
      <c r="AK1471" s="4946"/>
      <c r="AL1471" s="4946"/>
    </row>
    <row r="1472" spans="1:38" ht="15.75" customHeight="1">
      <c r="A1472" s="552"/>
      <c r="B1472" s="2281"/>
      <c r="C1472" s="6619" t="s">
        <v>582</v>
      </c>
      <c r="D1472" s="6619"/>
      <c r="E1472" s="677">
        <f>SUM(E1473,E1477)</f>
        <v>8171315</v>
      </c>
      <c r="F1472" s="523">
        <f t="shared" si="159"/>
        <v>0</v>
      </c>
      <c r="G1472" s="4944"/>
      <c r="H1472" s="4944"/>
      <c r="I1472" s="4944"/>
      <c r="J1472" s="4944"/>
      <c r="K1472" s="4944"/>
      <c r="L1472" s="4944"/>
      <c r="M1472" s="639"/>
      <c r="N1472" s="4945"/>
      <c r="O1472" s="4945"/>
      <c r="P1472" s="4945"/>
      <c r="Q1472" s="4950"/>
      <c r="R1472" s="4945"/>
      <c r="S1472" s="4945"/>
      <c r="T1472" s="4945"/>
      <c r="U1472" s="4945"/>
      <c r="V1472" s="4945"/>
      <c r="W1472" s="4945"/>
      <c r="X1472" s="4945"/>
      <c r="Y1472" s="4945"/>
      <c r="Z1472" s="4945"/>
      <c r="AA1472" s="4945"/>
      <c r="AB1472" s="4945"/>
      <c r="AC1472" s="4945"/>
      <c r="AD1472" s="4945"/>
      <c r="AE1472" s="4945"/>
      <c r="AF1472" s="4950"/>
      <c r="AG1472" s="4946"/>
      <c r="AH1472" s="4946"/>
      <c r="AI1472" s="4946"/>
      <c r="AJ1472" s="4946"/>
      <c r="AK1472" s="4946"/>
      <c r="AL1472" s="4946"/>
    </row>
    <row r="1473" spans="1:38" ht="15.75" customHeight="1">
      <c r="A1473" s="552"/>
      <c r="B1473" s="2281"/>
      <c r="C1473" s="6846" t="s">
        <v>583</v>
      </c>
      <c r="D1473" s="6846"/>
      <c r="E1473" s="4951">
        <f>SUM(E1474)</f>
        <v>1450</v>
      </c>
      <c r="F1473" s="523">
        <f t="shared" si="159"/>
        <v>0</v>
      </c>
      <c r="G1473" s="4952"/>
      <c r="H1473" s="4952"/>
      <c r="I1473" s="4952"/>
      <c r="J1473" s="4952"/>
      <c r="K1473" s="4952"/>
      <c r="L1473" s="4952"/>
      <c r="M1473" s="639"/>
      <c r="N1473" s="4953"/>
      <c r="O1473" s="4953"/>
      <c r="P1473" s="4953"/>
      <c r="Q1473" s="4950"/>
      <c r="R1473" s="4953"/>
      <c r="S1473" s="4953"/>
      <c r="T1473" s="4953"/>
      <c r="U1473" s="4953"/>
      <c r="V1473" s="4953"/>
      <c r="W1473" s="4953"/>
      <c r="X1473" s="4953"/>
      <c r="Y1473" s="4953"/>
      <c r="Z1473" s="4953"/>
      <c r="AA1473" s="4953"/>
      <c r="AB1473" s="4953"/>
      <c r="AC1473" s="4953"/>
      <c r="AD1473" s="4953"/>
      <c r="AE1473" s="4953"/>
      <c r="AF1473" s="4950"/>
      <c r="AG1473" s="4954"/>
      <c r="AH1473" s="4954"/>
      <c r="AI1473" s="4954"/>
      <c r="AJ1473" s="4954"/>
      <c r="AK1473" s="4954"/>
      <c r="AL1473" s="4954"/>
    </row>
    <row r="1474" spans="1:38" ht="15.75" customHeight="1">
      <c r="A1474" s="552"/>
      <c r="B1474" s="2281"/>
      <c r="C1474" s="6847" t="s">
        <v>597</v>
      </c>
      <c r="D1474" s="6847"/>
      <c r="E1474" s="4955">
        <f>SUM(E1475:E1475)</f>
        <v>1450</v>
      </c>
      <c r="F1474" s="523">
        <f t="shared" si="159"/>
        <v>0</v>
      </c>
      <c r="G1474" s="4956"/>
      <c r="H1474" s="4956"/>
      <c r="I1474" s="4956"/>
      <c r="J1474" s="4956"/>
      <c r="K1474" s="4956"/>
      <c r="L1474" s="4956"/>
      <c r="M1474" s="639"/>
      <c r="N1474" s="4957"/>
      <c r="O1474" s="4957"/>
      <c r="P1474" s="4957"/>
      <c r="Q1474" s="4950"/>
      <c r="R1474" s="4957"/>
      <c r="S1474" s="4957"/>
      <c r="T1474" s="4957"/>
      <c r="U1474" s="4957"/>
      <c r="V1474" s="4957"/>
      <c r="W1474" s="4957"/>
      <c r="X1474" s="4957"/>
      <c r="Y1474" s="4957"/>
      <c r="Z1474" s="4957"/>
      <c r="AA1474" s="4957"/>
      <c r="AB1474" s="4957"/>
      <c r="AC1474" s="4957"/>
      <c r="AD1474" s="4957"/>
      <c r="AE1474" s="4957"/>
      <c r="AF1474" s="4950"/>
      <c r="AG1474" s="4958"/>
      <c r="AH1474" s="4958"/>
      <c r="AI1474" s="4958"/>
      <c r="AJ1474" s="4958"/>
      <c r="AK1474" s="4958"/>
      <c r="AL1474" s="4958"/>
    </row>
    <row r="1475" spans="1:38" ht="15.75" customHeight="1">
      <c r="A1475" s="552"/>
      <c r="B1475" s="2281"/>
      <c r="C1475" s="4959" t="s">
        <v>600</v>
      </c>
      <c r="D1475" s="4960" t="s">
        <v>601</v>
      </c>
      <c r="E1475" s="4961">
        <f>F1475</f>
        <v>1450</v>
      </c>
      <c r="F1475" s="523">
        <f t="shared" si="159"/>
        <v>1450</v>
      </c>
      <c r="G1475" s="4962"/>
      <c r="H1475" s="4962"/>
      <c r="I1475" s="4962"/>
      <c r="J1475" s="4962"/>
      <c r="K1475" s="4962"/>
      <c r="L1475" s="4962"/>
      <c r="M1475" s="639"/>
      <c r="N1475" s="4963"/>
      <c r="O1475" s="4963"/>
      <c r="P1475" s="4963"/>
      <c r="Q1475" s="4950">
        <v>1450</v>
      </c>
      <c r="R1475" s="4963"/>
      <c r="S1475" s="4963"/>
      <c r="T1475" s="4963"/>
      <c r="U1475" s="4963"/>
      <c r="V1475" s="4963"/>
      <c r="W1475" s="4963"/>
      <c r="X1475" s="4963"/>
      <c r="Y1475" s="4963"/>
      <c r="Z1475" s="4963"/>
      <c r="AA1475" s="4963"/>
      <c r="AB1475" s="4963"/>
      <c r="AC1475" s="4963"/>
      <c r="AD1475" s="4963"/>
      <c r="AE1475" s="4963"/>
      <c r="AF1475" s="4950"/>
      <c r="AG1475" s="4964"/>
      <c r="AH1475" s="4964"/>
      <c r="AI1475" s="4964"/>
      <c r="AJ1475" s="4964"/>
      <c r="AK1475" s="4964"/>
      <c r="AL1475" s="4964"/>
    </row>
    <row r="1476" spans="1:38">
      <c r="A1476" s="552"/>
      <c r="B1476" s="2281"/>
      <c r="C1476" s="6848"/>
      <c r="D1476" s="6849"/>
      <c r="E1476" s="4965"/>
      <c r="F1476" s="523">
        <f t="shared" si="159"/>
        <v>0</v>
      </c>
      <c r="G1476" s="4966"/>
      <c r="H1476" s="4966"/>
      <c r="I1476" s="4966"/>
      <c r="J1476" s="4966"/>
      <c r="K1476" s="4966"/>
      <c r="L1476" s="4966"/>
      <c r="M1476" s="639"/>
      <c r="N1476" s="4967"/>
      <c r="O1476" s="4967"/>
      <c r="P1476" s="4967"/>
      <c r="Q1476" s="4950"/>
      <c r="R1476" s="4967"/>
      <c r="S1476" s="4967"/>
      <c r="T1476" s="4967"/>
      <c r="U1476" s="4967"/>
      <c r="V1476" s="4967"/>
      <c r="W1476" s="4967"/>
      <c r="X1476" s="4967"/>
      <c r="Y1476" s="4967"/>
      <c r="Z1476" s="4967"/>
      <c r="AA1476" s="4967"/>
      <c r="AB1476" s="4967"/>
      <c r="AC1476" s="4967"/>
      <c r="AD1476" s="4967"/>
      <c r="AE1476" s="4967"/>
      <c r="AF1476" s="4950"/>
      <c r="AG1476" s="4968"/>
      <c r="AH1476" s="4968"/>
      <c r="AI1476" s="4968"/>
      <c r="AJ1476" s="4968"/>
      <c r="AK1476" s="4968"/>
      <c r="AL1476" s="4968"/>
    </row>
    <row r="1477" spans="1:38" ht="16.5" customHeight="1">
      <c r="A1477" s="571"/>
      <c r="B1477" s="2281"/>
      <c r="C1477" s="6850" t="s">
        <v>676</v>
      </c>
      <c r="D1477" s="6851"/>
      <c r="E1477" s="685">
        <f>SUM(E1478:E1478)</f>
        <v>8169865</v>
      </c>
      <c r="F1477" s="523">
        <f t="shared" si="159"/>
        <v>0</v>
      </c>
      <c r="G1477" s="4966"/>
      <c r="H1477" s="4966"/>
      <c r="I1477" s="4966"/>
      <c r="J1477" s="4966"/>
      <c r="K1477" s="4966"/>
      <c r="L1477" s="4966"/>
      <c r="M1477" s="639"/>
      <c r="N1477" s="4967"/>
      <c r="O1477" s="4967"/>
      <c r="P1477" s="4967"/>
      <c r="Q1477" s="4950"/>
      <c r="R1477" s="4967"/>
      <c r="S1477" s="4967"/>
      <c r="T1477" s="4967"/>
      <c r="U1477" s="4967"/>
      <c r="V1477" s="4967"/>
      <c r="W1477" s="4967"/>
      <c r="X1477" s="4967"/>
      <c r="Y1477" s="4967"/>
      <c r="Z1477" s="4967"/>
      <c r="AA1477" s="4967"/>
      <c r="AB1477" s="4967"/>
      <c r="AC1477" s="4967"/>
      <c r="AD1477" s="4967"/>
      <c r="AE1477" s="4967"/>
      <c r="AF1477" s="4950"/>
      <c r="AG1477" s="4968"/>
      <c r="AH1477" s="4968"/>
      <c r="AI1477" s="4968"/>
      <c r="AJ1477" s="4968"/>
      <c r="AK1477" s="4968"/>
      <c r="AL1477" s="4968"/>
    </row>
    <row r="1478" spans="1:38" ht="54" customHeight="1" thickBot="1">
      <c r="A1478" s="552"/>
      <c r="B1478" s="2281"/>
      <c r="C1478" s="2111" t="s">
        <v>61</v>
      </c>
      <c r="D1478" s="2112" t="s">
        <v>688</v>
      </c>
      <c r="E1478" s="4965">
        <f>F1478</f>
        <v>8169865</v>
      </c>
      <c r="F1478" s="523">
        <f t="shared" si="159"/>
        <v>8169865</v>
      </c>
      <c r="G1478" s="4966"/>
      <c r="H1478" s="4966"/>
      <c r="I1478" s="4966"/>
      <c r="J1478" s="4966"/>
      <c r="K1478" s="4966"/>
      <c r="L1478" s="4966"/>
      <c r="M1478" s="639"/>
      <c r="N1478" s="4967"/>
      <c r="O1478" s="4967"/>
      <c r="P1478" s="4967"/>
      <c r="Q1478" s="4950">
        <v>8169865</v>
      </c>
      <c r="R1478" s="4967"/>
      <c r="S1478" s="4967"/>
      <c r="T1478" s="4967"/>
      <c r="U1478" s="4967"/>
      <c r="V1478" s="4967"/>
      <c r="W1478" s="4967"/>
      <c r="X1478" s="4967"/>
      <c r="Y1478" s="4967"/>
      <c r="Z1478" s="4967"/>
      <c r="AA1478" s="4967"/>
      <c r="AB1478" s="4967"/>
      <c r="AC1478" s="4967"/>
      <c r="AD1478" s="4967"/>
      <c r="AE1478" s="4967"/>
      <c r="AF1478" s="4950"/>
      <c r="AG1478" s="4968"/>
      <c r="AH1478" s="4968"/>
      <c r="AI1478" s="4968"/>
      <c r="AJ1478" s="4968"/>
      <c r="AK1478" s="4968"/>
      <c r="AL1478" s="4968"/>
    </row>
    <row r="1479" spans="1:38" ht="17.100000000000001" customHeight="1" thickBot="1">
      <c r="A1479" s="4969" t="s">
        <v>386</v>
      </c>
      <c r="B1479" s="4970"/>
      <c r="C1479" s="4971"/>
      <c r="D1479" s="4972" t="s">
        <v>927</v>
      </c>
      <c r="E1479" s="4973">
        <f>SUM(E1480,E1570,E1581,E1591,E1596,E1609,E1550,E1545)</f>
        <v>17983786</v>
      </c>
      <c r="F1479" s="523">
        <f t="shared" si="159"/>
        <v>0</v>
      </c>
      <c r="G1479" s="4944"/>
      <c r="H1479" s="4944"/>
      <c r="I1479" s="4944"/>
      <c r="J1479" s="4944"/>
      <c r="K1479" s="4944"/>
      <c r="L1479" s="4944"/>
      <c r="M1479" s="639"/>
      <c r="N1479" s="4945"/>
      <c r="O1479" s="4945"/>
      <c r="P1479" s="4945"/>
      <c r="Q1479" s="4950"/>
      <c r="R1479" s="4945"/>
      <c r="S1479" s="4945"/>
      <c r="T1479" s="4945"/>
      <c r="U1479" s="4945"/>
      <c r="V1479" s="4945"/>
      <c r="W1479" s="4945"/>
      <c r="X1479" s="4945"/>
      <c r="Y1479" s="4945"/>
      <c r="Z1479" s="4945"/>
      <c r="AA1479" s="4945"/>
      <c r="AB1479" s="4945"/>
      <c r="AC1479" s="4945"/>
      <c r="AD1479" s="4945"/>
      <c r="AE1479" s="4945"/>
      <c r="AF1479" s="4950"/>
      <c r="AG1479" s="4946"/>
      <c r="AH1479" s="4946"/>
      <c r="AI1479" s="4946"/>
      <c r="AJ1479" s="4946"/>
      <c r="AK1479" s="4946"/>
      <c r="AL1479" s="4946"/>
    </row>
    <row r="1480" spans="1:38" ht="17.100000000000001" customHeight="1" thickBot="1">
      <c r="A1480" s="1935"/>
      <c r="B1480" s="803" t="s">
        <v>387</v>
      </c>
      <c r="C1480" s="804"/>
      <c r="D1480" s="805" t="s">
        <v>143</v>
      </c>
      <c r="E1480" s="806">
        <f>SUM(E1481,E1537)</f>
        <v>13458046</v>
      </c>
      <c r="F1480" s="523">
        <f t="shared" si="159"/>
        <v>0</v>
      </c>
      <c r="G1480" s="4944"/>
      <c r="H1480" s="4944"/>
      <c r="I1480" s="4944"/>
      <c r="J1480" s="4944"/>
      <c r="K1480" s="4944"/>
      <c r="L1480" s="4944"/>
      <c r="M1480" s="639"/>
      <c r="N1480" s="4945"/>
      <c r="O1480" s="4945"/>
      <c r="P1480" s="4945"/>
      <c r="Q1480" s="4950"/>
      <c r="R1480" s="4945"/>
      <c r="S1480" s="4945"/>
      <c r="T1480" s="4945"/>
      <c r="U1480" s="4945"/>
      <c r="V1480" s="4945"/>
      <c r="W1480" s="4945"/>
      <c r="X1480" s="4945"/>
      <c r="Y1480" s="4945"/>
      <c r="Z1480" s="4945"/>
      <c r="AA1480" s="4945"/>
      <c r="AB1480" s="4945"/>
      <c r="AC1480" s="4945"/>
      <c r="AD1480" s="4945"/>
      <c r="AE1480" s="4945"/>
      <c r="AF1480" s="4950"/>
      <c r="AG1480" s="4946"/>
      <c r="AH1480" s="4946"/>
      <c r="AI1480" s="4946"/>
      <c r="AJ1480" s="4946"/>
      <c r="AK1480" s="4946"/>
      <c r="AL1480" s="4946"/>
    </row>
    <row r="1481" spans="1:38" ht="17.100000000000001" customHeight="1">
      <c r="A1481" s="552"/>
      <c r="B1481" s="6503"/>
      <c r="C1481" s="6619" t="s">
        <v>582</v>
      </c>
      <c r="D1481" s="6619"/>
      <c r="E1481" s="677">
        <f>SUM(E1482,E1494,E1497)</f>
        <v>13038027</v>
      </c>
      <c r="F1481" s="523">
        <f t="shared" ref="F1481:F1580" si="162">SUM(G1481:AJ1481)</f>
        <v>0</v>
      </c>
      <c r="G1481" s="4944"/>
      <c r="H1481" s="4944"/>
      <c r="I1481" s="4944"/>
      <c r="J1481" s="4944"/>
      <c r="K1481" s="4944"/>
      <c r="L1481" s="4944"/>
      <c r="M1481" s="639"/>
      <c r="N1481" s="4945"/>
      <c r="O1481" s="4945"/>
      <c r="P1481" s="4945"/>
      <c r="Q1481" s="4950"/>
      <c r="R1481" s="4945"/>
      <c r="S1481" s="4945"/>
      <c r="T1481" s="4945"/>
      <c r="U1481" s="4945"/>
      <c r="V1481" s="4945"/>
      <c r="W1481" s="4945"/>
      <c r="X1481" s="4945"/>
      <c r="Y1481" s="4945"/>
      <c r="Z1481" s="4945"/>
      <c r="AA1481" s="4945"/>
      <c r="AB1481" s="4945"/>
      <c r="AC1481" s="4945"/>
      <c r="AD1481" s="4945"/>
      <c r="AE1481" s="4945"/>
      <c r="AF1481" s="4950"/>
      <c r="AG1481" s="4946"/>
      <c r="AH1481" s="4946"/>
      <c r="AI1481" s="4946"/>
      <c r="AJ1481" s="4946"/>
      <c r="AK1481" s="4946"/>
      <c r="AL1481" s="4946"/>
    </row>
    <row r="1482" spans="1:38" ht="17.100000000000001" customHeight="1">
      <c r="A1482" s="552"/>
      <c r="B1482" s="6503"/>
      <c r="C1482" s="6833" t="s">
        <v>583</v>
      </c>
      <c r="D1482" s="6833"/>
      <c r="E1482" s="4974">
        <f>E1483+E1489</f>
        <v>682050</v>
      </c>
      <c r="F1482" s="523">
        <f t="shared" si="162"/>
        <v>0</v>
      </c>
      <c r="G1482" s="4975"/>
      <c r="H1482" s="4975"/>
      <c r="I1482" s="4975"/>
      <c r="J1482" s="4975"/>
      <c r="K1482" s="4975"/>
      <c r="L1482" s="4975"/>
      <c r="M1482" s="639"/>
      <c r="N1482" s="4976"/>
      <c r="O1482" s="4976"/>
      <c r="P1482" s="4976"/>
      <c r="Q1482" s="4950"/>
      <c r="R1482" s="4976"/>
      <c r="S1482" s="4976"/>
      <c r="T1482" s="4976"/>
      <c r="U1482" s="4976"/>
      <c r="V1482" s="4976"/>
      <c r="W1482" s="4976"/>
      <c r="X1482" s="4976"/>
      <c r="Y1482" s="4976"/>
      <c r="Z1482" s="4976"/>
      <c r="AA1482" s="4976"/>
      <c r="AB1482" s="4976"/>
      <c r="AC1482" s="4976"/>
      <c r="AD1482" s="4976"/>
      <c r="AE1482" s="4976"/>
      <c r="AF1482" s="4950"/>
      <c r="AG1482" s="4977"/>
      <c r="AH1482" s="4977"/>
      <c r="AI1482" s="4977"/>
      <c r="AJ1482" s="4977"/>
      <c r="AK1482" s="4977"/>
      <c r="AL1482" s="4977"/>
    </row>
    <row r="1483" spans="1:38" ht="15" customHeight="1">
      <c r="A1483" s="552"/>
      <c r="B1483" s="6503"/>
      <c r="C1483" s="6752" t="s">
        <v>584</v>
      </c>
      <c r="D1483" s="6752"/>
      <c r="E1483" s="4978">
        <f>SUM(E1484:E1487)</f>
        <v>225000</v>
      </c>
      <c r="F1483" s="523">
        <f t="shared" si="162"/>
        <v>0</v>
      </c>
      <c r="G1483" s="4975"/>
      <c r="H1483" s="4975"/>
      <c r="I1483" s="4975"/>
      <c r="J1483" s="4975"/>
      <c r="K1483" s="4975"/>
      <c r="L1483" s="4975"/>
      <c r="M1483" s="639"/>
      <c r="N1483" s="4976"/>
      <c r="O1483" s="4976"/>
      <c r="P1483" s="4976"/>
      <c r="Q1483" s="4950"/>
      <c r="R1483" s="4976"/>
      <c r="S1483" s="4976"/>
      <c r="T1483" s="4976"/>
      <c r="U1483" s="4976"/>
      <c r="V1483" s="4976"/>
      <c r="W1483" s="4976"/>
      <c r="X1483" s="4976"/>
      <c r="Y1483" s="4976"/>
      <c r="Z1483" s="4976"/>
      <c r="AA1483" s="4976"/>
      <c r="AB1483" s="4976"/>
      <c r="AC1483" s="4976"/>
      <c r="AD1483" s="4976"/>
      <c r="AE1483" s="4976"/>
      <c r="AF1483" s="4950"/>
      <c r="AG1483" s="4977"/>
      <c r="AH1483" s="4977"/>
      <c r="AI1483" s="4977"/>
      <c r="AJ1483" s="4977"/>
      <c r="AK1483" s="4977"/>
      <c r="AL1483" s="4977"/>
    </row>
    <row r="1484" spans="1:38" ht="17.100000000000001" customHeight="1">
      <c r="A1484" s="552"/>
      <c r="B1484" s="6503"/>
      <c r="C1484" s="4979" t="s">
        <v>585</v>
      </c>
      <c r="D1484" s="4980" t="s">
        <v>586</v>
      </c>
      <c r="E1484" s="4981">
        <f>F1484</f>
        <v>176747</v>
      </c>
      <c r="F1484" s="523">
        <f t="shared" si="162"/>
        <v>176747</v>
      </c>
      <c r="G1484" s="4982"/>
      <c r="H1484" s="4982"/>
      <c r="I1484" s="4982">
        <v>176747</v>
      </c>
      <c r="J1484" s="4982"/>
      <c r="K1484" s="4982"/>
      <c r="L1484" s="4982"/>
      <c r="M1484" s="639"/>
      <c r="N1484" s="4983"/>
      <c r="O1484" s="4983"/>
      <c r="P1484" s="4983"/>
      <c r="Q1484" s="4950"/>
      <c r="R1484" s="4983"/>
      <c r="S1484" s="4983"/>
      <c r="T1484" s="4983"/>
      <c r="U1484" s="4983"/>
      <c r="V1484" s="4983"/>
      <c r="W1484" s="4983"/>
      <c r="X1484" s="4983"/>
      <c r="Y1484" s="4983"/>
      <c r="Z1484" s="4983"/>
      <c r="AA1484" s="4983"/>
      <c r="AB1484" s="4983"/>
      <c r="AC1484" s="4983"/>
      <c r="AD1484" s="4983"/>
      <c r="AE1484" s="4983"/>
      <c r="AF1484" s="4950"/>
      <c r="AG1484" s="4984"/>
      <c r="AH1484" s="4984"/>
      <c r="AI1484" s="4984"/>
      <c r="AJ1484" s="4984"/>
      <c r="AK1484" s="4984"/>
      <c r="AL1484" s="4984"/>
    </row>
    <row r="1485" spans="1:38" ht="17.100000000000001" customHeight="1">
      <c r="A1485" s="552"/>
      <c r="B1485" s="6503"/>
      <c r="C1485" s="4985" t="s">
        <v>587</v>
      </c>
      <c r="D1485" s="4986" t="s">
        <v>588</v>
      </c>
      <c r="E1485" s="4987">
        <f t="shared" ref="E1485:E1487" si="163">F1485</f>
        <v>14000</v>
      </c>
      <c r="F1485" s="523">
        <f t="shared" si="162"/>
        <v>14000</v>
      </c>
      <c r="G1485" s="4988"/>
      <c r="H1485" s="4988"/>
      <c r="I1485" s="4988">
        <v>14000</v>
      </c>
      <c r="J1485" s="4988"/>
      <c r="K1485" s="4988"/>
      <c r="L1485" s="4988"/>
      <c r="M1485" s="639"/>
      <c r="N1485" s="4989"/>
      <c r="O1485" s="4989"/>
      <c r="P1485" s="4989"/>
      <c r="Q1485" s="4950"/>
      <c r="R1485" s="4989"/>
      <c r="S1485" s="4989"/>
      <c r="T1485" s="4989"/>
      <c r="U1485" s="4989"/>
      <c r="V1485" s="4989"/>
      <c r="W1485" s="4989"/>
      <c r="X1485" s="4989"/>
      <c r="Y1485" s="4989"/>
      <c r="Z1485" s="4989"/>
      <c r="AA1485" s="4989"/>
      <c r="AB1485" s="4989"/>
      <c r="AC1485" s="4989"/>
      <c r="AD1485" s="4989"/>
      <c r="AE1485" s="4989"/>
      <c r="AF1485" s="4950"/>
      <c r="AG1485" s="4990"/>
      <c r="AH1485" s="4990"/>
      <c r="AI1485" s="4990"/>
      <c r="AJ1485" s="4990"/>
      <c r="AK1485" s="4990"/>
      <c r="AL1485" s="4990"/>
    </row>
    <row r="1486" spans="1:38" ht="17.100000000000001" customHeight="1">
      <c r="A1486" s="552"/>
      <c r="B1486" s="6503"/>
      <c r="C1486" s="4991" t="s">
        <v>589</v>
      </c>
      <c r="D1486" s="4992" t="s">
        <v>590</v>
      </c>
      <c r="E1486" s="4993">
        <f t="shared" si="163"/>
        <v>29923</v>
      </c>
      <c r="F1486" s="523">
        <f t="shared" si="162"/>
        <v>29923</v>
      </c>
      <c r="G1486" s="4994"/>
      <c r="H1486" s="4994"/>
      <c r="I1486" s="4994">
        <v>29923</v>
      </c>
      <c r="J1486" s="4994"/>
      <c r="K1486" s="4994"/>
      <c r="L1486" s="4994"/>
      <c r="M1486" s="639"/>
      <c r="N1486" s="4995"/>
      <c r="O1486" s="4995"/>
      <c r="P1486" s="4995"/>
      <c r="Q1486" s="4950"/>
      <c r="R1486" s="4995"/>
      <c r="S1486" s="4995"/>
      <c r="T1486" s="4995"/>
      <c r="U1486" s="4995"/>
      <c r="V1486" s="4995"/>
      <c r="W1486" s="4995"/>
      <c r="X1486" s="4995"/>
      <c r="Y1486" s="4995"/>
      <c r="Z1486" s="4995"/>
      <c r="AA1486" s="4995"/>
      <c r="AB1486" s="4995"/>
      <c r="AC1486" s="4995"/>
      <c r="AD1486" s="4995"/>
      <c r="AE1486" s="4995"/>
      <c r="AF1486" s="4950"/>
      <c r="AG1486" s="4996"/>
      <c r="AH1486" s="4996"/>
      <c r="AI1486" s="4996"/>
      <c r="AJ1486" s="4996"/>
      <c r="AK1486" s="4996"/>
      <c r="AL1486" s="4996"/>
    </row>
    <row r="1487" spans="1:38" ht="17.100000000000001" customHeight="1">
      <c r="A1487" s="552"/>
      <c r="B1487" s="6503"/>
      <c r="C1487" s="4997" t="s">
        <v>591</v>
      </c>
      <c r="D1487" s="4998" t="s">
        <v>592</v>
      </c>
      <c r="E1487" s="4999">
        <f t="shared" si="163"/>
        <v>4330</v>
      </c>
      <c r="F1487" s="523">
        <f t="shared" si="162"/>
        <v>4330</v>
      </c>
      <c r="G1487" s="5000"/>
      <c r="H1487" s="5000"/>
      <c r="I1487" s="5000">
        <v>4330</v>
      </c>
      <c r="J1487" s="5000"/>
      <c r="K1487" s="5000"/>
      <c r="L1487" s="5000"/>
      <c r="M1487" s="639"/>
      <c r="N1487" s="5001"/>
      <c r="O1487" s="5001"/>
      <c r="P1487" s="5001"/>
      <c r="Q1487" s="4950"/>
      <c r="R1487" s="5001"/>
      <c r="S1487" s="5001"/>
      <c r="T1487" s="5001"/>
      <c r="U1487" s="5001"/>
      <c r="V1487" s="5001"/>
      <c r="W1487" s="5001"/>
      <c r="X1487" s="5001"/>
      <c r="Y1487" s="5001"/>
      <c r="Z1487" s="5001"/>
      <c r="AA1487" s="5001"/>
      <c r="AB1487" s="5001"/>
      <c r="AC1487" s="5001"/>
      <c r="AD1487" s="5001"/>
      <c r="AE1487" s="5001"/>
      <c r="AF1487" s="4950"/>
      <c r="AG1487" s="5002"/>
      <c r="AH1487" s="5002"/>
      <c r="AI1487" s="5002"/>
      <c r="AJ1487" s="5002"/>
      <c r="AK1487" s="5002"/>
      <c r="AL1487" s="5002"/>
    </row>
    <row r="1488" spans="1:38" ht="17.100000000000001" customHeight="1">
      <c r="A1488" s="552"/>
      <c r="B1488" s="6503"/>
      <c r="C1488" s="5003"/>
      <c r="D1488" s="5004"/>
      <c r="E1488" s="5005"/>
      <c r="F1488" s="523">
        <f t="shared" si="162"/>
        <v>0</v>
      </c>
      <c r="G1488" s="5006"/>
      <c r="H1488" s="5006"/>
      <c r="I1488" s="5006"/>
      <c r="J1488" s="5006"/>
      <c r="K1488" s="5006"/>
      <c r="L1488" s="5006"/>
      <c r="M1488" s="639"/>
      <c r="N1488" s="5007"/>
      <c r="O1488" s="5007"/>
      <c r="P1488" s="5007"/>
      <c r="Q1488" s="4950"/>
      <c r="R1488" s="5007"/>
      <c r="S1488" s="5007"/>
      <c r="T1488" s="5007"/>
      <c r="U1488" s="5007"/>
      <c r="V1488" s="5007"/>
      <c r="W1488" s="5007"/>
      <c r="X1488" s="5007"/>
      <c r="Y1488" s="5007"/>
      <c r="Z1488" s="5007"/>
      <c r="AA1488" s="5007"/>
      <c r="AB1488" s="5007"/>
      <c r="AC1488" s="5007"/>
      <c r="AD1488" s="5007"/>
      <c r="AE1488" s="5007"/>
      <c r="AF1488" s="4950"/>
      <c r="AG1488" s="5008"/>
      <c r="AH1488" s="5008"/>
      <c r="AI1488" s="5008"/>
      <c r="AJ1488" s="5008"/>
      <c r="AK1488" s="5008"/>
      <c r="AL1488" s="5008"/>
    </row>
    <row r="1489" spans="1:38" ht="17.100000000000001" customHeight="1">
      <c r="A1489" s="552"/>
      <c r="B1489" s="6503"/>
      <c r="C1489" s="6834" t="s">
        <v>597</v>
      </c>
      <c r="D1489" s="6834"/>
      <c r="E1489" s="5009">
        <f>SUM(E1490:E1492)</f>
        <v>457050</v>
      </c>
      <c r="F1489" s="523">
        <f t="shared" si="162"/>
        <v>0</v>
      </c>
      <c r="G1489" s="5010"/>
      <c r="H1489" s="5010"/>
      <c r="I1489" s="5010"/>
      <c r="J1489" s="5010"/>
      <c r="K1489" s="5010"/>
      <c r="L1489" s="5010"/>
      <c r="M1489" s="639"/>
      <c r="N1489" s="5011"/>
      <c r="O1489" s="5011"/>
      <c r="P1489" s="5011"/>
      <c r="Q1489" s="4950"/>
      <c r="R1489" s="5011"/>
      <c r="S1489" s="5011"/>
      <c r="T1489" s="5011"/>
      <c r="U1489" s="5011"/>
      <c r="V1489" s="5011"/>
      <c r="W1489" s="5011"/>
      <c r="X1489" s="5011"/>
      <c r="Y1489" s="5011"/>
      <c r="Z1489" s="5011"/>
      <c r="AA1489" s="5011"/>
      <c r="AB1489" s="5011"/>
      <c r="AC1489" s="5011"/>
      <c r="AD1489" s="5011"/>
      <c r="AE1489" s="5011"/>
      <c r="AF1489" s="4950"/>
      <c r="AG1489" s="5012"/>
      <c r="AH1489" s="5012"/>
      <c r="AI1489" s="5012"/>
      <c r="AJ1489" s="5012"/>
      <c r="AK1489" s="5012"/>
      <c r="AL1489" s="5012"/>
    </row>
    <row r="1490" spans="1:38" ht="17.100000000000001" customHeight="1">
      <c r="A1490" s="552"/>
      <c r="B1490" s="6503"/>
      <c r="C1490" s="5013" t="s">
        <v>600</v>
      </c>
      <c r="D1490" s="5014" t="s">
        <v>601</v>
      </c>
      <c r="E1490" s="5015">
        <f>F1490</f>
        <v>16050</v>
      </c>
      <c r="F1490" s="523">
        <f t="shared" si="162"/>
        <v>16050</v>
      </c>
      <c r="G1490" s="5016"/>
      <c r="H1490" s="5016"/>
      <c r="I1490" s="5016"/>
      <c r="J1490" s="5016"/>
      <c r="K1490" s="5016"/>
      <c r="L1490" s="5016"/>
      <c r="M1490" s="639"/>
      <c r="N1490" s="5017"/>
      <c r="O1490" s="5017"/>
      <c r="P1490" s="5017"/>
      <c r="Q1490" s="4950"/>
      <c r="R1490" s="5017"/>
      <c r="S1490" s="5017"/>
      <c r="T1490" s="5017"/>
      <c r="U1490" s="5017">
        <v>16050</v>
      </c>
      <c r="V1490" s="5017"/>
      <c r="W1490" s="5017"/>
      <c r="X1490" s="5017"/>
      <c r="Y1490" s="5017"/>
      <c r="Z1490" s="5017"/>
      <c r="AA1490" s="5017"/>
      <c r="AB1490" s="5017"/>
      <c r="AC1490" s="5017"/>
      <c r="AD1490" s="5017"/>
      <c r="AE1490" s="5017"/>
      <c r="AF1490" s="4950"/>
      <c r="AG1490" s="5018"/>
      <c r="AH1490" s="5018"/>
      <c r="AI1490" s="5018"/>
      <c r="AJ1490" s="5018"/>
      <c r="AK1490" s="5018"/>
      <c r="AL1490" s="5018"/>
    </row>
    <row r="1491" spans="1:38" ht="17.100000000000001" customHeight="1">
      <c r="A1491" s="552"/>
      <c r="B1491" s="6503"/>
      <c r="C1491" s="5019" t="s">
        <v>610</v>
      </c>
      <c r="D1491" s="5020" t="s">
        <v>611</v>
      </c>
      <c r="E1491" s="5021">
        <f>F1491</f>
        <v>421000</v>
      </c>
      <c r="F1491" s="523">
        <f t="shared" si="162"/>
        <v>421000</v>
      </c>
      <c r="G1491" s="5022"/>
      <c r="H1491" s="5022"/>
      <c r="I1491" s="5022"/>
      <c r="J1491" s="5022"/>
      <c r="K1491" s="5022"/>
      <c r="L1491" s="5022"/>
      <c r="M1491" s="639"/>
      <c r="N1491" s="5023"/>
      <c r="O1491" s="5023"/>
      <c r="P1491" s="5023"/>
      <c r="Q1491" s="4950"/>
      <c r="R1491" s="5023"/>
      <c r="S1491" s="5023"/>
      <c r="T1491" s="5023"/>
      <c r="U1491" s="5023">
        <v>421000</v>
      </c>
      <c r="V1491" s="5023"/>
      <c r="W1491" s="5023"/>
      <c r="X1491" s="5023"/>
      <c r="Y1491" s="5023"/>
      <c r="Z1491" s="5023"/>
      <c r="AA1491" s="5023"/>
      <c r="AB1491" s="5023"/>
      <c r="AC1491" s="5023"/>
      <c r="AD1491" s="5023"/>
      <c r="AE1491" s="5023"/>
      <c r="AF1491" s="4950"/>
      <c r="AG1491" s="5024"/>
      <c r="AH1491" s="5024"/>
      <c r="AI1491" s="5024"/>
      <c r="AJ1491" s="5024"/>
      <c r="AK1491" s="5024"/>
      <c r="AL1491" s="5024"/>
    </row>
    <row r="1492" spans="1:38" ht="17.100000000000001" customHeight="1">
      <c r="A1492" s="571"/>
      <c r="B1492" s="829"/>
      <c r="C1492" s="5025" t="s">
        <v>614</v>
      </c>
      <c r="D1492" s="5026" t="s">
        <v>615</v>
      </c>
      <c r="E1492" s="5027">
        <f t="shared" ref="E1492" si="164">F1492</f>
        <v>20000</v>
      </c>
      <c r="F1492" s="523">
        <f t="shared" si="162"/>
        <v>20000</v>
      </c>
      <c r="G1492" s="5028"/>
      <c r="H1492" s="5028"/>
      <c r="I1492" s="5028"/>
      <c r="J1492" s="5028"/>
      <c r="K1492" s="5028"/>
      <c r="L1492" s="5028"/>
      <c r="M1492" s="639"/>
      <c r="N1492" s="5029"/>
      <c r="O1492" s="5029"/>
      <c r="P1492" s="5029"/>
      <c r="Q1492" s="4950"/>
      <c r="R1492" s="5029"/>
      <c r="S1492" s="5029"/>
      <c r="T1492" s="5029"/>
      <c r="U1492" s="5029">
        <v>20000</v>
      </c>
      <c r="V1492" s="5029"/>
      <c r="W1492" s="5029"/>
      <c r="X1492" s="5029"/>
      <c r="Y1492" s="5029"/>
      <c r="Z1492" s="5029"/>
      <c r="AA1492" s="5029"/>
      <c r="AB1492" s="5029"/>
      <c r="AC1492" s="5029"/>
      <c r="AD1492" s="5029"/>
      <c r="AE1492" s="5029"/>
      <c r="AF1492" s="4950"/>
      <c r="AG1492" s="5030"/>
      <c r="AH1492" s="5030"/>
      <c r="AI1492" s="5030"/>
      <c r="AJ1492" s="5030"/>
      <c r="AK1492" s="5030"/>
      <c r="AL1492" s="5030"/>
    </row>
    <row r="1493" spans="1:38" ht="14.25" customHeight="1">
      <c r="A1493" s="552"/>
      <c r="B1493" s="829"/>
      <c r="C1493" s="3600"/>
      <c r="D1493" s="1114"/>
      <c r="E1493" s="5027"/>
      <c r="F1493" s="523">
        <f t="shared" si="162"/>
        <v>0</v>
      </c>
      <c r="G1493" s="5028"/>
      <c r="H1493" s="5028"/>
      <c r="I1493" s="5028"/>
      <c r="J1493" s="5028"/>
      <c r="K1493" s="5028"/>
      <c r="L1493" s="5028"/>
      <c r="M1493" s="639"/>
      <c r="N1493" s="5029"/>
      <c r="O1493" s="5029"/>
      <c r="P1493" s="5029"/>
      <c r="Q1493" s="4950"/>
      <c r="R1493" s="5029"/>
      <c r="S1493" s="5029"/>
      <c r="T1493" s="5029"/>
      <c r="U1493" s="5029"/>
      <c r="V1493" s="5029"/>
      <c r="W1493" s="5029"/>
      <c r="X1493" s="5029"/>
      <c r="Y1493" s="5029"/>
      <c r="Z1493" s="5029"/>
      <c r="AA1493" s="5029"/>
      <c r="AB1493" s="5029"/>
      <c r="AC1493" s="5029"/>
      <c r="AD1493" s="5029"/>
      <c r="AE1493" s="5029"/>
      <c r="AF1493" s="4950"/>
      <c r="AG1493" s="5030"/>
      <c r="AH1493" s="5030"/>
      <c r="AI1493" s="5030"/>
      <c r="AJ1493" s="5030"/>
      <c r="AK1493" s="5030"/>
      <c r="AL1493" s="5030"/>
    </row>
    <row r="1494" spans="1:38" ht="17.100000000000001" customHeight="1">
      <c r="A1494" s="552"/>
      <c r="B1494" s="829"/>
      <c r="C1494" s="6841" t="s">
        <v>676</v>
      </c>
      <c r="D1494" s="6841"/>
      <c r="E1494" s="685">
        <f>SUM(E1495)</f>
        <v>8000</v>
      </c>
      <c r="F1494" s="523">
        <f t="shared" si="162"/>
        <v>0</v>
      </c>
      <c r="G1494" s="5028"/>
      <c r="H1494" s="5028"/>
      <c r="I1494" s="5028"/>
      <c r="J1494" s="5028"/>
      <c r="K1494" s="5028"/>
      <c r="L1494" s="5028"/>
      <c r="M1494" s="639"/>
      <c r="N1494" s="5029"/>
      <c r="O1494" s="5029"/>
      <c r="P1494" s="5029"/>
      <c r="Q1494" s="4950"/>
      <c r="R1494" s="5029"/>
      <c r="S1494" s="5029"/>
      <c r="T1494" s="5029"/>
      <c r="U1494" s="5029"/>
      <c r="V1494" s="5029"/>
      <c r="W1494" s="5029"/>
      <c r="X1494" s="5029"/>
      <c r="Y1494" s="5029"/>
      <c r="Z1494" s="5029"/>
      <c r="AA1494" s="5029"/>
      <c r="AB1494" s="5029"/>
      <c r="AC1494" s="5029"/>
      <c r="AD1494" s="5029"/>
      <c r="AE1494" s="5029"/>
      <c r="AF1494" s="4950"/>
      <c r="AG1494" s="5030"/>
      <c r="AH1494" s="5030"/>
      <c r="AI1494" s="5030"/>
      <c r="AJ1494" s="5030"/>
      <c r="AK1494" s="5030"/>
      <c r="AL1494" s="5030"/>
    </row>
    <row r="1495" spans="1:38" ht="53.25" customHeight="1">
      <c r="A1495" s="552"/>
      <c r="B1495" s="829"/>
      <c r="C1495" s="5031" t="s">
        <v>61</v>
      </c>
      <c r="D1495" s="3886" t="s">
        <v>688</v>
      </c>
      <c r="E1495" s="5027">
        <f>F1495</f>
        <v>8000</v>
      </c>
      <c r="F1495" s="523">
        <f t="shared" si="162"/>
        <v>8000</v>
      </c>
      <c r="G1495" s="5028"/>
      <c r="H1495" s="5028"/>
      <c r="I1495" s="5028"/>
      <c r="J1495" s="5028"/>
      <c r="K1495" s="5028"/>
      <c r="L1495" s="5028"/>
      <c r="M1495" s="639"/>
      <c r="N1495" s="5029"/>
      <c r="O1495" s="5029"/>
      <c r="P1495" s="5029"/>
      <c r="Q1495" s="4950"/>
      <c r="R1495" s="5029"/>
      <c r="S1495" s="5029"/>
      <c r="T1495" s="5029"/>
      <c r="U1495" s="5029">
        <v>8000</v>
      </c>
      <c r="V1495" s="5029"/>
      <c r="W1495" s="5029"/>
      <c r="X1495" s="5029"/>
      <c r="Y1495" s="5029"/>
      <c r="Z1495" s="5029"/>
      <c r="AA1495" s="5029"/>
      <c r="AB1495" s="5029"/>
      <c r="AC1495" s="5029"/>
      <c r="AD1495" s="5029"/>
      <c r="AE1495" s="5029"/>
      <c r="AF1495" s="4950"/>
      <c r="AG1495" s="5030"/>
      <c r="AH1495" s="5030"/>
      <c r="AI1495" s="5030"/>
      <c r="AJ1495" s="5030"/>
      <c r="AK1495" s="5030"/>
      <c r="AL1495" s="5030"/>
    </row>
    <row r="1496" spans="1:38" ht="19.5" customHeight="1">
      <c r="A1496" s="552"/>
      <c r="B1496" s="829"/>
      <c r="C1496" s="5032"/>
      <c r="D1496" s="5033"/>
      <c r="E1496" s="685"/>
      <c r="G1496" s="5028"/>
      <c r="H1496" s="5028"/>
      <c r="I1496" s="5028"/>
      <c r="J1496" s="5028"/>
      <c r="K1496" s="5028"/>
      <c r="L1496" s="5028"/>
      <c r="M1496" s="639"/>
      <c r="N1496" s="5029"/>
      <c r="O1496" s="5029"/>
      <c r="P1496" s="5029"/>
      <c r="Q1496" s="4950"/>
      <c r="R1496" s="5029"/>
      <c r="S1496" s="5029"/>
      <c r="T1496" s="5029"/>
      <c r="U1496" s="5029"/>
      <c r="V1496" s="5029"/>
      <c r="W1496" s="5029"/>
      <c r="X1496" s="5029"/>
      <c r="Y1496" s="5029"/>
      <c r="Z1496" s="5029"/>
      <c r="AA1496" s="5029"/>
      <c r="AB1496" s="5029"/>
      <c r="AC1496" s="5029"/>
      <c r="AD1496" s="5029"/>
      <c r="AE1496" s="5029"/>
      <c r="AF1496" s="4950"/>
      <c r="AG1496" s="5030"/>
      <c r="AH1496" s="5030"/>
      <c r="AI1496" s="5030"/>
      <c r="AJ1496" s="5030"/>
      <c r="AK1496" s="5030"/>
      <c r="AL1496" s="5030"/>
    </row>
    <row r="1497" spans="1:38" ht="17.100000000000001" customHeight="1">
      <c r="A1497" s="571"/>
      <c r="B1497" s="571"/>
      <c r="C1497" s="6733" t="s">
        <v>646</v>
      </c>
      <c r="D1497" s="6741"/>
      <c r="E1497" s="685">
        <f>SUM(E1498:E1535)</f>
        <v>12347977</v>
      </c>
      <c r="F1497" s="523">
        <f t="shared" ref="F1497" si="165">SUM(G1497:AJ1497)</f>
        <v>0</v>
      </c>
      <c r="G1497" s="5028"/>
      <c r="H1497" s="5028"/>
      <c r="I1497" s="5028"/>
      <c r="J1497" s="5028"/>
      <c r="K1497" s="5028"/>
      <c r="L1497" s="5028"/>
      <c r="M1497" s="639"/>
      <c r="N1497" s="5029"/>
      <c r="O1497" s="5029"/>
      <c r="P1497" s="5029"/>
      <c r="Q1497" s="4950"/>
      <c r="R1497" s="5029"/>
      <c r="S1497" s="5029"/>
      <c r="T1497" s="5029"/>
      <c r="U1497" s="5029"/>
      <c r="V1497" s="5029"/>
      <c r="W1497" s="5029"/>
      <c r="X1497" s="5029"/>
      <c r="Y1497" s="5029"/>
      <c r="Z1497" s="5029"/>
      <c r="AA1497" s="5029"/>
      <c r="AB1497" s="5029"/>
      <c r="AC1497" s="5029"/>
      <c r="AD1497" s="5029"/>
      <c r="AE1497" s="5029"/>
      <c r="AF1497" s="4950"/>
      <c r="AG1497" s="5030"/>
      <c r="AH1497" s="5030"/>
      <c r="AI1497" s="5030"/>
      <c r="AJ1497" s="5030"/>
      <c r="AK1497" s="5030"/>
      <c r="AL1497" s="5030"/>
    </row>
    <row r="1498" spans="1:38" ht="72" customHeight="1">
      <c r="A1498" s="552"/>
      <c r="B1498" s="571"/>
      <c r="C1498" s="3587" t="s">
        <v>928</v>
      </c>
      <c r="D1498" s="5034" t="s">
        <v>800</v>
      </c>
      <c r="E1498" s="685">
        <f t="shared" ref="E1498:E1499" si="166">F1498</f>
        <v>1551706</v>
      </c>
      <c r="F1498" s="523">
        <f>SUM(G1498:AJ1498)</f>
        <v>1551706</v>
      </c>
      <c r="G1498" s="5028"/>
      <c r="H1498" s="5028"/>
      <c r="I1498" s="5028"/>
      <c r="J1498" s="5028"/>
      <c r="K1498" s="5028"/>
      <c r="L1498" s="5028"/>
      <c r="M1498" s="5035"/>
      <c r="N1498" s="5029"/>
      <c r="O1498" s="5029"/>
      <c r="P1498" s="5029"/>
      <c r="Q1498" s="5036"/>
      <c r="R1498" s="5029"/>
      <c r="S1498" s="5029"/>
      <c r="T1498" s="5029"/>
      <c r="U1498" s="5029">
        <v>1551706</v>
      </c>
      <c r="V1498" s="5029"/>
      <c r="W1498" s="5029"/>
      <c r="X1498" s="5029"/>
      <c r="Y1498" s="5029"/>
      <c r="Z1498" s="5029"/>
      <c r="AA1498" s="5029"/>
      <c r="AB1498" s="5029"/>
      <c r="AC1498" s="5029"/>
      <c r="AD1498" s="5029"/>
      <c r="AE1498" s="5029"/>
      <c r="AF1498" s="5036"/>
      <c r="AG1498" s="5030"/>
      <c r="AH1498" s="5030"/>
      <c r="AI1498" s="5030"/>
      <c r="AJ1498" s="5030"/>
      <c r="AK1498" s="5030"/>
      <c r="AL1498" s="5030"/>
    </row>
    <row r="1499" spans="1:38" ht="51" customHeight="1">
      <c r="A1499" s="552"/>
      <c r="B1499" s="571"/>
      <c r="C1499" s="3587" t="s">
        <v>929</v>
      </c>
      <c r="D1499" s="5034" t="s">
        <v>696</v>
      </c>
      <c r="E1499" s="685">
        <f t="shared" si="166"/>
        <v>6583997</v>
      </c>
      <c r="F1499" s="523">
        <f>SUM(G1499:AJ1499)</f>
        <v>6583997</v>
      </c>
      <c r="G1499" s="5028"/>
      <c r="H1499" s="5028"/>
      <c r="I1499" s="5028"/>
      <c r="J1499" s="5028"/>
      <c r="K1499" s="5028"/>
      <c r="L1499" s="5028"/>
      <c r="M1499" s="5035"/>
      <c r="N1499" s="5029"/>
      <c r="O1499" s="5029"/>
      <c r="P1499" s="5029"/>
      <c r="Q1499" s="5036"/>
      <c r="R1499" s="5029"/>
      <c r="S1499" s="5029"/>
      <c r="T1499" s="5029"/>
      <c r="U1499" s="5029">
        <v>6583997</v>
      </c>
      <c r="V1499" s="5029"/>
      <c r="W1499" s="5029"/>
      <c r="X1499" s="5029"/>
      <c r="Y1499" s="5029"/>
      <c r="Z1499" s="5029"/>
      <c r="AA1499" s="5029"/>
      <c r="AB1499" s="5029"/>
      <c r="AC1499" s="5029"/>
      <c r="AD1499" s="5029"/>
      <c r="AE1499" s="5029"/>
      <c r="AF1499" s="5036"/>
      <c r="AG1499" s="5030"/>
      <c r="AH1499" s="5030"/>
      <c r="AI1499" s="5030"/>
      <c r="AJ1499" s="5030"/>
      <c r="AK1499" s="5030"/>
      <c r="AL1499" s="5030"/>
    </row>
    <row r="1500" spans="1:38" ht="20.100000000000001" customHeight="1">
      <c r="A1500" s="552"/>
      <c r="B1500" s="571"/>
      <c r="C1500" s="2713" t="s">
        <v>873</v>
      </c>
      <c r="D1500" s="5037" t="s">
        <v>586</v>
      </c>
      <c r="E1500" s="685">
        <f>F1500</f>
        <v>172355</v>
      </c>
      <c r="F1500" s="523">
        <f>SUM(G1500:AJ1500)</f>
        <v>172355</v>
      </c>
      <c r="G1500" s="5028"/>
      <c r="H1500" s="5028"/>
      <c r="I1500" s="5028"/>
      <c r="J1500" s="5028"/>
      <c r="K1500" s="5028"/>
      <c r="L1500" s="5028"/>
      <c r="M1500" s="5035"/>
      <c r="N1500" s="5029"/>
      <c r="O1500" s="5029"/>
      <c r="P1500" s="5029"/>
      <c r="Q1500" s="5036"/>
      <c r="R1500" s="5029"/>
      <c r="S1500" s="5029"/>
      <c r="T1500" s="5029"/>
      <c r="U1500" s="5029">
        <v>172355</v>
      </c>
      <c r="V1500" s="5029"/>
      <c r="W1500" s="5029"/>
      <c r="X1500" s="5029"/>
      <c r="Y1500" s="5029"/>
      <c r="Z1500" s="5029"/>
      <c r="AA1500" s="5029"/>
      <c r="AB1500" s="5029"/>
      <c r="AC1500" s="5029"/>
      <c r="AD1500" s="5029"/>
      <c r="AE1500" s="5029"/>
      <c r="AF1500" s="5036"/>
      <c r="AG1500" s="5030"/>
      <c r="AH1500" s="5030"/>
      <c r="AI1500" s="5030"/>
      <c r="AJ1500" s="5030"/>
      <c r="AK1500" s="5030"/>
      <c r="AL1500" s="5030"/>
    </row>
    <row r="1501" spans="1:38" ht="20.100000000000001" customHeight="1">
      <c r="A1501" s="552"/>
      <c r="B1501" s="571"/>
      <c r="C1501" s="2713" t="s">
        <v>930</v>
      </c>
      <c r="D1501" s="5037" t="s">
        <v>586</v>
      </c>
      <c r="E1501" s="685">
        <f t="shared" ref="E1501:E1535" si="167">F1501</f>
        <v>1277779</v>
      </c>
      <c r="F1501" s="523">
        <f>SUM(G1501:AJ1501)</f>
        <v>1277779</v>
      </c>
      <c r="G1501" s="5028"/>
      <c r="H1501" s="5028"/>
      <c r="I1501" s="5028"/>
      <c r="J1501" s="5028"/>
      <c r="K1501" s="5028"/>
      <c r="L1501" s="5028"/>
      <c r="M1501" s="5035"/>
      <c r="N1501" s="5029"/>
      <c r="O1501" s="5029"/>
      <c r="P1501" s="5029"/>
      <c r="Q1501" s="5036"/>
      <c r="R1501" s="5029"/>
      <c r="S1501" s="5029"/>
      <c r="T1501" s="5029"/>
      <c r="U1501" s="5029">
        <v>1277779</v>
      </c>
      <c r="V1501" s="5029"/>
      <c r="W1501" s="5029"/>
      <c r="X1501" s="5029"/>
      <c r="Y1501" s="5029"/>
      <c r="Z1501" s="5029"/>
      <c r="AA1501" s="5029"/>
      <c r="AB1501" s="5029"/>
      <c r="AC1501" s="5029"/>
      <c r="AD1501" s="5029"/>
      <c r="AE1501" s="5029"/>
      <c r="AF1501" s="5036"/>
      <c r="AG1501" s="5030"/>
      <c r="AH1501" s="5030"/>
      <c r="AI1501" s="5030"/>
      <c r="AJ1501" s="5030"/>
      <c r="AK1501" s="5030"/>
      <c r="AL1501" s="5030"/>
    </row>
    <row r="1502" spans="1:38" ht="20.100000000000001" customHeight="1" thickBot="1">
      <c r="A1502" s="897"/>
      <c r="B1502" s="668"/>
      <c r="C1502" s="897" t="s">
        <v>647</v>
      </c>
      <c r="D1502" s="5038" t="s">
        <v>586</v>
      </c>
      <c r="E1502" s="2008">
        <f t="shared" si="167"/>
        <v>91482</v>
      </c>
      <c r="F1502" s="523">
        <f>SUM(G1502:AJ1502)</f>
        <v>91482</v>
      </c>
      <c r="G1502" s="5028"/>
      <c r="H1502" s="5028"/>
      <c r="I1502" s="5028"/>
      <c r="J1502" s="5028"/>
      <c r="K1502" s="5028"/>
      <c r="L1502" s="5028"/>
      <c r="M1502" s="5035">
        <v>91482</v>
      </c>
      <c r="N1502" s="5029"/>
      <c r="O1502" s="5029"/>
      <c r="P1502" s="5029"/>
      <c r="Q1502" s="5036"/>
      <c r="R1502" s="5029"/>
      <c r="S1502" s="5029"/>
      <c r="T1502" s="5029"/>
      <c r="U1502" s="5029"/>
      <c r="V1502" s="5029"/>
      <c r="W1502" s="5029"/>
      <c r="X1502" s="5029"/>
      <c r="Y1502" s="5029"/>
      <c r="Z1502" s="5029"/>
      <c r="AA1502" s="5029"/>
      <c r="AB1502" s="5029"/>
      <c r="AC1502" s="5029"/>
      <c r="AD1502" s="5029"/>
      <c r="AE1502" s="5029"/>
      <c r="AF1502" s="5036"/>
      <c r="AG1502" s="5030"/>
      <c r="AH1502" s="5030"/>
      <c r="AI1502" s="5030"/>
      <c r="AJ1502" s="5030"/>
      <c r="AK1502" s="5030"/>
      <c r="AL1502" s="5030"/>
    </row>
    <row r="1503" spans="1:38" ht="20.100000000000001" customHeight="1">
      <c r="A1503" s="552"/>
      <c r="B1503" s="571"/>
      <c r="C1503" s="2713" t="s">
        <v>648</v>
      </c>
      <c r="D1503" s="1591" t="s">
        <v>586</v>
      </c>
      <c r="E1503" s="685">
        <f t="shared" si="167"/>
        <v>22871</v>
      </c>
      <c r="F1503" s="523">
        <f t="shared" ref="F1503:F1544" si="168">SUM(G1503:AJ1503)</f>
        <v>22871</v>
      </c>
      <c r="G1503" s="5028"/>
      <c r="H1503" s="5028"/>
      <c r="I1503" s="5028"/>
      <c r="J1503" s="5028"/>
      <c r="K1503" s="5028"/>
      <c r="L1503" s="5028"/>
      <c r="M1503" s="5035">
        <v>22871</v>
      </c>
      <c r="N1503" s="5029"/>
      <c r="O1503" s="5029"/>
      <c r="P1503" s="5029"/>
      <c r="Q1503" s="5036"/>
      <c r="R1503" s="5029"/>
      <c r="S1503" s="5029"/>
      <c r="T1503" s="5029"/>
      <c r="U1503" s="5029"/>
      <c r="V1503" s="5029"/>
      <c r="W1503" s="5029"/>
      <c r="X1503" s="5029"/>
      <c r="Y1503" s="5029"/>
      <c r="Z1503" s="5029"/>
      <c r="AA1503" s="5029"/>
      <c r="AB1503" s="5029"/>
      <c r="AC1503" s="5029"/>
      <c r="AD1503" s="5029"/>
      <c r="AE1503" s="5029"/>
      <c r="AF1503" s="5036"/>
      <c r="AG1503" s="5030"/>
      <c r="AH1503" s="5030"/>
      <c r="AI1503" s="5030"/>
      <c r="AJ1503" s="5030"/>
      <c r="AK1503" s="5030"/>
      <c r="AL1503" s="5030"/>
    </row>
    <row r="1504" spans="1:38" ht="20.100000000000001" customHeight="1">
      <c r="A1504" s="552"/>
      <c r="B1504" s="571"/>
      <c r="C1504" s="2713" t="s">
        <v>931</v>
      </c>
      <c r="D1504" s="1591" t="s">
        <v>588</v>
      </c>
      <c r="E1504" s="685">
        <f t="shared" si="167"/>
        <v>67756</v>
      </c>
      <c r="F1504" s="523">
        <f t="shared" si="168"/>
        <v>67756</v>
      </c>
      <c r="G1504" s="5028"/>
      <c r="H1504" s="5028"/>
      <c r="I1504" s="5028"/>
      <c r="J1504" s="5028"/>
      <c r="K1504" s="5028"/>
      <c r="L1504" s="5028"/>
      <c r="M1504" s="5035"/>
      <c r="N1504" s="5029"/>
      <c r="O1504" s="5029"/>
      <c r="P1504" s="5029"/>
      <c r="Q1504" s="5036"/>
      <c r="R1504" s="5029"/>
      <c r="S1504" s="5029"/>
      <c r="T1504" s="5029"/>
      <c r="U1504" s="5029">
        <v>67756</v>
      </c>
      <c r="V1504" s="5029"/>
      <c r="W1504" s="5029"/>
      <c r="X1504" s="5029"/>
      <c r="Y1504" s="5029"/>
      <c r="Z1504" s="5029"/>
      <c r="AA1504" s="5029"/>
      <c r="AB1504" s="5029"/>
      <c r="AC1504" s="5029"/>
      <c r="AD1504" s="5029"/>
      <c r="AE1504" s="5029"/>
      <c r="AF1504" s="5036"/>
      <c r="AG1504" s="5030"/>
      <c r="AH1504" s="5030"/>
      <c r="AI1504" s="5030"/>
      <c r="AJ1504" s="5030"/>
      <c r="AK1504" s="5030"/>
      <c r="AL1504" s="5030"/>
    </row>
    <row r="1505" spans="1:38" ht="20.100000000000001" customHeight="1">
      <c r="A1505" s="552"/>
      <c r="B1505" s="571"/>
      <c r="C1505" s="2713" t="s">
        <v>874</v>
      </c>
      <c r="D1505" s="1591" t="s">
        <v>590</v>
      </c>
      <c r="E1505" s="685">
        <f t="shared" si="167"/>
        <v>29186</v>
      </c>
      <c r="F1505" s="523">
        <f t="shared" si="168"/>
        <v>29186</v>
      </c>
      <c r="G1505" s="5028"/>
      <c r="H1505" s="5028"/>
      <c r="I1505" s="5028"/>
      <c r="J1505" s="5028"/>
      <c r="K1505" s="5028"/>
      <c r="L1505" s="5028"/>
      <c r="M1505" s="5035"/>
      <c r="N1505" s="5029"/>
      <c r="O1505" s="5029"/>
      <c r="P1505" s="5029"/>
      <c r="Q1505" s="5036"/>
      <c r="R1505" s="5029"/>
      <c r="S1505" s="5029"/>
      <c r="T1505" s="5029"/>
      <c r="U1505" s="5029">
        <v>29186</v>
      </c>
      <c r="V1505" s="5029"/>
      <c r="W1505" s="5029"/>
      <c r="X1505" s="5029"/>
      <c r="Y1505" s="5029"/>
      <c r="Z1505" s="5029"/>
      <c r="AA1505" s="5029"/>
      <c r="AB1505" s="5029"/>
      <c r="AC1505" s="5029"/>
      <c r="AD1505" s="5029"/>
      <c r="AE1505" s="5029"/>
      <c r="AF1505" s="5036"/>
      <c r="AG1505" s="5030"/>
      <c r="AH1505" s="5030"/>
      <c r="AI1505" s="5030"/>
      <c r="AJ1505" s="5030"/>
      <c r="AK1505" s="5030"/>
      <c r="AL1505" s="5030"/>
    </row>
    <row r="1506" spans="1:38" ht="20.100000000000001" customHeight="1">
      <c r="A1506" s="552"/>
      <c r="B1506" s="571"/>
      <c r="C1506" s="2713" t="s">
        <v>932</v>
      </c>
      <c r="D1506" s="1591" t="s">
        <v>590</v>
      </c>
      <c r="E1506" s="685">
        <f t="shared" si="167"/>
        <v>227799</v>
      </c>
      <c r="F1506" s="523">
        <f t="shared" si="168"/>
        <v>227799</v>
      </c>
      <c r="G1506" s="5028"/>
      <c r="H1506" s="5028"/>
      <c r="I1506" s="5028"/>
      <c r="J1506" s="5028"/>
      <c r="K1506" s="5028"/>
      <c r="L1506" s="5028"/>
      <c r="M1506" s="5035"/>
      <c r="N1506" s="5029"/>
      <c r="O1506" s="5029"/>
      <c r="P1506" s="5029"/>
      <c r="Q1506" s="5036"/>
      <c r="R1506" s="5029"/>
      <c r="S1506" s="5029"/>
      <c r="T1506" s="5029"/>
      <c r="U1506" s="5029">
        <v>227799</v>
      </c>
      <c r="V1506" s="5029"/>
      <c r="W1506" s="5029"/>
      <c r="X1506" s="5029"/>
      <c r="Y1506" s="5029"/>
      <c r="Z1506" s="5029"/>
      <c r="AA1506" s="5029"/>
      <c r="AB1506" s="5029"/>
      <c r="AC1506" s="5029"/>
      <c r="AD1506" s="5029"/>
      <c r="AE1506" s="5029"/>
      <c r="AF1506" s="5036"/>
      <c r="AG1506" s="5030"/>
      <c r="AH1506" s="5030"/>
      <c r="AI1506" s="5030"/>
      <c r="AJ1506" s="5030"/>
      <c r="AK1506" s="5030"/>
      <c r="AL1506" s="5030"/>
    </row>
    <row r="1507" spans="1:38" ht="20.100000000000001" customHeight="1">
      <c r="A1507" s="552"/>
      <c r="B1507" s="571"/>
      <c r="C1507" s="2713" t="s">
        <v>651</v>
      </c>
      <c r="D1507" s="1591" t="s">
        <v>590</v>
      </c>
      <c r="E1507" s="685">
        <f t="shared" si="167"/>
        <v>15556</v>
      </c>
      <c r="F1507" s="523">
        <f t="shared" si="168"/>
        <v>15556</v>
      </c>
      <c r="G1507" s="5028"/>
      <c r="H1507" s="5028"/>
      <c r="I1507" s="5028"/>
      <c r="J1507" s="5028"/>
      <c r="K1507" s="5028"/>
      <c r="L1507" s="5028"/>
      <c r="M1507" s="5035">
        <v>15556</v>
      </c>
      <c r="N1507" s="5029"/>
      <c r="O1507" s="5029"/>
      <c r="P1507" s="5029"/>
      <c r="Q1507" s="5036"/>
      <c r="R1507" s="5029"/>
      <c r="S1507" s="5029"/>
      <c r="T1507" s="5029"/>
      <c r="U1507" s="5029"/>
      <c r="V1507" s="5029"/>
      <c r="W1507" s="5029"/>
      <c r="X1507" s="5029"/>
      <c r="Y1507" s="5029"/>
      <c r="Z1507" s="5029"/>
      <c r="AA1507" s="5029"/>
      <c r="AB1507" s="5029"/>
      <c r="AC1507" s="5029"/>
      <c r="AD1507" s="5029"/>
      <c r="AE1507" s="5029"/>
      <c r="AF1507" s="5036"/>
      <c r="AG1507" s="5030"/>
      <c r="AH1507" s="5030"/>
      <c r="AI1507" s="5030"/>
      <c r="AJ1507" s="5030"/>
      <c r="AK1507" s="5030"/>
      <c r="AL1507" s="5030"/>
    </row>
    <row r="1508" spans="1:38" ht="20.100000000000001" customHeight="1">
      <c r="A1508" s="552"/>
      <c r="B1508" s="571"/>
      <c r="C1508" s="2713" t="s">
        <v>652</v>
      </c>
      <c r="D1508" s="1591" t="s">
        <v>590</v>
      </c>
      <c r="E1508" s="685">
        <f t="shared" si="167"/>
        <v>3889</v>
      </c>
      <c r="F1508" s="523">
        <f t="shared" si="168"/>
        <v>3889</v>
      </c>
      <c r="G1508" s="5028"/>
      <c r="H1508" s="5028"/>
      <c r="I1508" s="5028"/>
      <c r="J1508" s="5028"/>
      <c r="K1508" s="5028"/>
      <c r="L1508" s="5028"/>
      <c r="M1508" s="5035">
        <v>3889</v>
      </c>
      <c r="N1508" s="5029"/>
      <c r="O1508" s="5029"/>
      <c r="P1508" s="5029"/>
      <c r="Q1508" s="5036"/>
      <c r="R1508" s="5029"/>
      <c r="S1508" s="5029"/>
      <c r="T1508" s="5029"/>
      <c r="U1508" s="5029"/>
      <c r="V1508" s="5029"/>
      <c r="W1508" s="5029"/>
      <c r="X1508" s="5029"/>
      <c r="Y1508" s="5029"/>
      <c r="Z1508" s="5029"/>
      <c r="AA1508" s="5029"/>
      <c r="AB1508" s="5029"/>
      <c r="AC1508" s="5029"/>
      <c r="AD1508" s="5029"/>
      <c r="AE1508" s="5029"/>
      <c r="AF1508" s="5036"/>
      <c r="AG1508" s="5030"/>
      <c r="AH1508" s="5030"/>
      <c r="AI1508" s="5030"/>
      <c r="AJ1508" s="5030"/>
      <c r="AK1508" s="5030"/>
      <c r="AL1508" s="5030"/>
    </row>
    <row r="1509" spans="1:38" ht="20.100000000000001" customHeight="1">
      <c r="A1509" s="552"/>
      <c r="B1509" s="571"/>
      <c r="C1509" s="2713" t="s">
        <v>875</v>
      </c>
      <c r="D1509" s="1591" t="s">
        <v>592</v>
      </c>
      <c r="E1509" s="685">
        <f t="shared" si="167"/>
        <v>4222</v>
      </c>
      <c r="F1509" s="523">
        <f t="shared" si="168"/>
        <v>4222</v>
      </c>
      <c r="G1509" s="5028"/>
      <c r="H1509" s="5028"/>
      <c r="I1509" s="5028"/>
      <c r="J1509" s="5028"/>
      <c r="K1509" s="5028"/>
      <c r="L1509" s="5028"/>
      <c r="M1509" s="5035"/>
      <c r="N1509" s="5029"/>
      <c r="O1509" s="5029"/>
      <c r="P1509" s="5029"/>
      <c r="Q1509" s="5036"/>
      <c r="R1509" s="5029"/>
      <c r="S1509" s="5029"/>
      <c r="T1509" s="5029"/>
      <c r="U1509" s="5029">
        <v>4222</v>
      </c>
      <c r="V1509" s="5029"/>
      <c r="W1509" s="5029"/>
      <c r="X1509" s="5029"/>
      <c r="Y1509" s="5029"/>
      <c r="Z1509" s="5029"/>
      <c r="AA1509" s="5029"/>
      <c r="AB1509" s="5029"/>
      <c r="AC1509" s="5029"/>
      <c r="AD1509" s="5029"/>
      <c r="AE1509" s="5029"/>
      <c r="AF1509" s="5036"/>
      <c r="AG1509" s="5030"/>
      <c r="AH1509" s="5030"/>
      <c r="AI1509" s="5030"/>
      <c r="AJ1509" s="5030"/>
      <c r="AK1509" s="5030"/>
      <c r="AL1509" s="5030"/>
    </row>
    <row r="1510" spans="1:38" ht="20.100000000000001" customHeight="1">
      <c r="A1510" s="552"/>
      <c r="B1510" s="571"/>
      <c r="C1510" s="2713" t="s">
        <v>933</v>
      </c>
      <c r="D1510" s="1591" t="s">
        <v>592</v>
      </c>
      <c r="E1510" s="685">
        <f t="shared" si="167"/>
        <v>32965</v>
      </c>
      <c r="F1510" s="523">
        <f t="shared" si="168"/>
        <v>32965</v>
      </c>
      <c r="G1510" s="5028"/>
      <c r="H1510" s="5028"/>
      <c r="I1510" s="5028"/>
      <c r="J1510" s="5028"/>
      <c r="K1510" s="5028"/>
      <c r="L1510" s="5028"/>
      <c r="M1510" s="5035"/>
      <c r="N1510" s="5029"/>
      <c r="O1510" s="5029"/>
      <c r="P1510" s="5029"/>
      <c r="Q1510" s="5036"/>
      <c r="R1510" s="5029"/>
      <c r="S1510" s="5029"/>
      <c r="T1510" s="5029"/>
      <c r="U1510" s="5029">
        <v>32965</v>
      </c>
      <c r="V1510" s="5029"/>
      <c r="W1510" s="5029"/>
      <c r="X1510" s="5029"/>
      <c r="Y1510" s="5029"/>
      <c r="Z1510" s="5029"/>
      <c r="AA1510" s="5029"/>
      <c r="AB1510" s="5029"/>
      <c r="AC1510" s="5029"/>
      <c r="AD1510" s="5029"/>
      <c r="AE1510" s="5029"/>
      <c r="AF1510" s="5036"/>
      <c r="AG1510" s="5030"/>
      <c r="AH1510" s="5030"/>
      <c r="AI1510" s="5030"/>
      <c r="AJ1510" s="5030"/>
      <c r="AK1510" s="5030"/>
      <c r="AL1510" s="5030"/>
    </row>
    <row r="1511" spans="1:38" ht="20.100000000000001" customHeight="1">
      <c r="A1511" s="552"/>
      <c r="B1511" s="571"/>
      <c r="C1511" s="2713" t="s">
        <v>653</v>
      </c>
      <c r="D1511" s="1591" t="s">
        <v>592</v>
      </c>
      <c r="E1511" s="685">
        <f t="shared" si="167"/>
        <v>2251</v>
      </c>
      <c r="F1511" s="523">
        <f t="shared" si="168"/>
        <v>2251</v>
      </c>
      <c r="G1511" s="5028"/>
      <c r="H1511" s="5028"/>
      <c r="I1511" s="5028"/>
      <c r="J1511" s="5028"/>
      <c r="K1511" s="5028"/>
      <c r="L1511" s="5028"/>
      <c r="M1511" s="5035">
        <v>2251</v>
      </c>
      <c r="N1511" s="5029"/>
      <c r="O1511" s="5029"/>
      <c r="P1511" s="5029"/>
      <c r="Q1511" s="5036"/>
      <c r="R1511" s="5029"/>
      <c r="S1511" s="5029"/>
      <c r="T1511" s="5029"/>
      <c r="U1511" s="5029"/>
      <c r="V1511" s="5029"/>
      <c r="W1511" s="5029"/>
      <c r="X1511" s="5029"/>
      <c r="Y1511" s="5029"/>
      <c r="Z1511" s="5029"/>
      <c r="AA1511" s="5029"/>
      <c r="AB1511" s="5029"/>
      <c r="AC1511" s="5029"/>
      <c r="AD1511" s="5029"/>
      <c r="AE1511" s="5029"/>
      <c r="AF1511" s="5036"/>
      <c r="AG1511" s="5030"/>
      <c r="AH1511" s="5030"/>
      <c r="AI1511" s="5030"/>
      <c r="AJ1511" s="5030"/>
      <c r="AK1511" s="5030"/>
      <c r="AL1511" s="5030"/>
    </row>
    <row r="1512" spans="1:38" ht="20.100000000000001" customHeight="1">
      <c r="A1512" s="552"/>
      <c r="B1512" s="571"/>
      <c r="C1512" s="2713" t="s">
        <v>654</v>
      </c>
      <c r="D1512" s="1591" t="s">
        <v>592</v>
      </c>
      <c r="E1512" s="685">
        <f t="shared" si="167"/>
        <v>563</v>
      </c>
      <c r="F1512" s="523">
        <f t="shared" si="168"/>
        <v>563</v>
      </c>
      <c r="G1512" s="5028"/>
      <c r="H1512" s="5028"/>
      <c r="I1512" s="5028"/>
      <c r="J1512" s="5028"/>
      <c r="K1512" s="5028"/>
      <c r="L1512" s="5028"/>
      <c r="M1512" s="5035">
        <v>563</v>
      </c>
      <c r="N1512" s="5029"/>
      <c r="O1512" s="5029"/>
      <c r="P1512" s="5029"/>
      <c r="Q1512" s="5036"/>
      <c r="R1512" s="5029"/>
      <c r="S1512" s="5029"/>
      <c r="T1512" s="5029"/>
      <c r="U1512" s="5029"/>
      <c r="V1512" s="5029"/>
      <c r="W1512" s="5029"/>
      <c r="X1512" s="5029"/>
      <c r="Y1512" s="5029"/>
      <c r="Z1512" s="5029"/>
      <c r="AA1512" s="5029"/>
      <c r="AB1512" s="5029"/>
      <c r="AC1512" s="5029"/>
      <c r="AD1512" s="5029"/>
      <c r="AE1512" s="5029"/>
      <c r="AF1512" s="5036"/>
      <c r="AG1512" s="5030"/>
      <c r="AH1512" s="5030"/>
      <c r="AI1512" s="5030"/>
      <c r="AJ1512" s="5030"/>
      <c r="AK1512" s="5030"/>
      <c r="AL1512" s="5030"/>
    </row>
    <row r="1513" spans="1:38" ht="20.100000000000001" customHeight="1">
      <c r="A1513" s="552"/>
      <c r="B1513" s="571"/>
      <c r="C1513" s="2713" t="s">
        <v>934</v>
      </c>
      <c r="D1513" s="1591" t="s">
        <v>601</v>
      </c>
      <c r="E1513" s="685">
        <f t="shared" si="167"/>
        <v>109664</v>
      </c>
      <c r="F1513" s="523">
        <f t="shared" si="168"/>
        <v>109664</v>
      </c>
      <c r="G1513" s="5028"/>
      <c r="H1513" s="5028"/>
      <c r="I1513" s="5028"/>
      <c r="J1513" s="5028"/>
      <c r="K1513" s="5028"/>
      <c r="L1513" s="5028"/>
      <c r="M1513" s="5035"/>
      <c r="N1513" s="5029"/>
      <c r="O1513" s="5029"/>
      <c r="P1513" s="5029"/>
      <c r="Q1513" s="5036"/>
      <c r="R1513" s="5029"/>
      <c r="S1513" s="5029"/>
      <c r="T1513" s="5029"/>
      <c r="U1513" s="5029">
        <v>109664</v>
      </c>
      <c r="V1513" s="5029"/>
      <c r="W1513" s="5029"/>
      <c r="X1513" s="5029"/>
      <c r="Y1513" s="5029"/>
      <c r="Z1513" s="5029"/>
      <c r="AA1513" s="5029"/>
      <c r="AB1513" s="5029"/>
      <c r="AC1513" s="5029"/>
      <c r="AD1513" s="5029"/>
      <c r="AE1513" s="5029"/>
      <c r="AF1513" s="5036"/>
      <c r="AG1513" s="5030"/>
      <c r="AH1513" s="5030"/>
      <c r="AI1513" s="5030"/>
      <c r="AJ1513" s="5030"/>
      <c r="AK1513" s="5030"/>
      <c r="AL1513" s="5030"/>
    </row>
    <row r="1514" spans="1:38" ht="20.100000000000001" customHeight="1">
      <c r="A1514" s="552"/>
      <c r="B1514" s="571"/>
      <c r="C1514" s="2713" t="s">
        <v>660</v>
      </c>
      <c r="D1514" s="1591" t="s">
        <v>601</v>
      </c>
      <c r="E1514" s="685">
        <f t="shared" si="167"/>
        <v>16454</v>
      </c>
      <c r="F1514" s="523">
        <f t="shared" si="168"/>
        <v>16454</v>
      </c>
      <c r="G1514" s="5028"/>
      <c r="H1514" s="5028"/>
      <c r="I1514" s="5028"/>
      <c r="J1514" s="5028"/>
      <c r="K1514" s="5028"/>
      <c r="L1514" s="5028"/>
      <c r="M1514" s="5035">
        <v>16454</v>
      </c>
      <c r="N1514" s="5029"/>
      <c r="O1514" s="5029"/>
      <c r="P1514" s="5029"/>
      <c r="Q1514" s="5036"/>
      <c r="R1514" s="5029"/>
      <c r="S1514" s="5029"/>
      <c r="T1514" s="5029"/>
      <c r="U1514" s="5029"/>
      <c r="V1514" s="5029"/>
      <c r="W1514" s="5029"/>
      <c r="X1514" s="5029"/>
      <c r="Y1514" s="5029"/>
      <c r="Z1514" s="5029"/>
      <c r="AA1514" s="5029"/>
      <c r="AB1514" s="5029"/>
      <c r="AC1514" s="5029"/>
      <c r="AD1514" s="5029"/>
      <c r="AE1514" s="5029"/>
      <c r="AF1514" s="5036"/>
      <c r="AG1514" s="5030"/>
      <c r="AH1514" s="5030"/>
      <c r="AI1514" s="5030"/>
      <c r="AJ1514" s="5030"/>
      <c r="AK1514" s="5030"/>
      <c r="AL1514" s="5030"/>
    </row>
    <row r="1515" spans="1:38" ht="20.100000000000001" customHeight="1">
      <c r="A1515" s="552"/>
      <c r="B1515" s="571"/>
      <c r="C1515" s="2713" t="s">
        <v>661</v>
      </c>
      <c r="D1515" s="1591" t="s">
        <v>601</v>
      </c>
      <c r="E1515" s="685">
        <f t="shared" si="167"/>
        <v>4113</v>
      </c>
      <c r="F1515" s="523">
        <f t="shared" si="168"/>
        <v>4113</v>
      </c>
      <c r="G1515" s="5028"/>
      <c r="H1515" s="5028"/>
      <c r="I1515" s="5028"/>
      <c r="J1515" s="5028"/>
      <c r="K1515" s="5028"/>
      <c r="L1515" s="5028"/>
      <c r="M1515" s="5035">
        <v>4113</v>
      </c>
      <c r="N1515" s="5029"/>
      <c r="O1515" s="5029"/>
      <c r="P1515" s="5029"/>
      <c r="Q1515" s="5036"/>
      <c r="R1515" s="5029"/>
      <c r="S1515" s="5029"/>
      <c r="T1515" s="5029"/>
      <c r="U1515" s="5029"/>
      <c r="V1515" s="5029"/>
      <c r="W1515" s="5029"/>
      <c r="X1515" s="5029"/>
      <c r="Y1515" s="5029"/>
      <c r="Z1515" s="5029"/>
      <c r="AA1515" s="5029"/>
      <c r="AB1515" s="5029"/>
      <c r="AC1515" s="5029"/>
      <c r="AD1515" s="5029"/>
      <c r="AE1515" s="5029"/>
      <c r="AF1515" s="5036"/>
      <c r="AG1515" s="5030"/>
      <c r="AH1515" s="5030"/>
      <c r="AI1515" s="5030"/>
      <c r="AJ1515" s="5030"/>
      <c r="AK1515" s="5030"/>
      <c r="AL1515" s="5030"/>
    </row>
    <row r="1516" spans="1:38" ht="20.100000000000001" customHeight="1">
      <c r="A1516" s="552"/>
      <c r="B1516" s="571"/>
      <c r="C1516" s="2713" t="s">
        <v>935</v>
      </c>
      <c r="D1516" s="1591" t="s">
        <v>603</v>
      </c>
      <c r="E1516" s="685">
        <f t="shared" si="167"/>
        <v>2000</v>
      </c>
      <c r="F1516" s="523">
        <f t="shared" si="168"/>
        <v>2000</v>
      </c>
      <c r="G1516" s="5028"/>
      <c r="H1516" s="5028"/>
      <c r="I1516" s="5028"/>
      <c r="J1516" s="5028"/>
      <c r="K1516" s="5028"/>
      <c r="L1516" s="5028"/>
      <c r="M1516" s="5035"/>
      <c r="N1516" s="5029"/>
      <c r="O1516" s="5029"/>
      <c r="P1516" s="5029"/>
      <c r="Q1516" s="5036"/>
      <c r="R1516" s="5029"/>
      <c r="S1516" s="5029"/>
      <c r="T1516" s="5029"/>
      <c r="U1516" s="5029">
        <v>2000</v>
      </c>
      <c r="V1516" s="5029"/>
      <c r="W1516" s="5029"/>
      <c r="X1516" s="5029"/>
      <c r="Y1516" s="5029"/>
      <c r="Z1516" s="5029"/>
      <c r="AA1516" s="5029"/>
      <c r="AB1516" s="5029"/>
      <c r="AC1516" s="5029"/>
      <c r="AD1516" s="5029"/>
      <c r="AE1516" s="5029"/>
      <c r="AF1516" s="5036"/>
      <c r="AG1516" s="5030"/>
      <c r="AH1516" s="5030"/>
      <c r="AI1516" s="5030"/>
      <c r="AJ1516" s="5030"/>
      <c r="AK1516" s="5030"/>
      <c r="AL1516" s="5030"/>
    </row>
    <row r="1517" spans="1:38" ht="20.100000000000001" customHeight="1">
      <c r="A1517" s="552"/>
      <c r="B1517" s="571"/>
      <c r="C1517" s="2713" t="s">
        <v>936</v>
      </c>
      <c r="D1517" s="1591" t="s">
        <v>603</v>
      </c>
      <c r="E1517" s="685">
        <f t="shared" si="167"/>
        <v>2229</v>
      </c>
      <c r="F1517" s="523">
        <f t="shared" si="168"/>
        <v>2229</v>
      </c>
      <c r="G1517" s="5028"/>
      <c r="H1517" s="5028"/>
      <c r="I1517" s="5028"/>
      <c r="J1517" s="5028"/>
      <c r="K1517" s="5028"/>
      <c r="L1517" s="5028"/>
      <c r="M1517" s="5035"/>
      <c r="N1517" s="5029"/>
      <c r="O1517" s="5029"/>
      <c r="P1517" s="5029"/>
      <c r="Q1517" s="5036"/>
      <c r="R1517" s="5029"/>
      <c r="S1517" s="5029"/>
      <c r="T1517" s="5029"/>
      <c r="U1517" s="5029">
        <v>2229</v>
      </c>
      <c r="V1517" s="5029"/>
      <c r="W1517" s="5029"/>
      <c r="X1517" s="5029"/>
      <c r="Y1517" s="5029"/>
      <c r="Z1517" s="5029"/>
      <c r="AA1517" s="5029"/>
      <c r="AB1517" s="5029"/>
      <c r="AC1517" s="5029"/>
      <c r="AD1517" s="5029"/>
      <c r="AE1517" s="5029"/>
      <c r="AF1517" s="5036"/>
      <c r="AG1517" s="5030"/>
      <c r="AH1517" s="5030"/>
      <c r="AI1517" s="5030"/>
      <c r="AJ1517" s="5030"/>
      <c r="AK1517" s="5030"/>
      <c r="AL1517" s="5030"/>
    </row>
    <row r="1518" spans="1:38" ht="20.100000000000001" customHeight="1">
      <c r="A1518" s="552"/>
      <c r="B1518" s="571"/>
      <c r="C1518" s="2713" t="s">
        <v>937</v>
      </c>
      <c r="D1518" s="1591" t="s">
        <v>605</v>
      </c>
      <c r="E1518" s="685">
        <f t="shared" si="167"/>
        <v>30000</v>
      </c>
      <c r="F1518" s="523">
        <f t="shared" si="168"/>
        <v>30000</v>
      </c>
      <c r="G1518" s="5028"/>
      <c r="H1518" s="5028"/>
      <c r="I1518" s="5028"/>
      <c r="J1518" s="5028"/>
      <c r="K1518" s="5028"/>
      <c r="L1518" s="5028"/>
      <c r="M1518" s="5035"/>
      <c r="N1518" s="5029"/>
      <c r="O1518" s="5029"/>
      <c r="P1518" s="5029"/>
      <c r="Q1518" s="5036"/>
      <c r="R1518" s="5029"/>
      <c r="S1518" s="5029"/>
      <c r="T1518" s="5029"/>
      <c r="U1518" s="5029">
        <v>30000</v>
      </c>
      <c r="V1518" s="5029"/>
      <c r="W1518" s="5029"/>
      <c r="X1518" s="5029"/>
      <c r="Y1518" s="5029"/>
      <c r="Z1518" s="5029"/>
      <c r="AA1518" s="5029"/>
      <c r="AB1518" s="5029"/>
      <c r="AC1518" s="5029"/>
      <c r="AD1518" s="5029"/>
      <c r="AE1518" s="5029"/>
      <c r="AF1518" s="5036"/>
      <c r="AG1518" s="5030"/>
      <c r="AH1518" s="5030"/>
      <c r="AI1518" s="5030"/>
      <c r="AJ1518" s="5030"/>
      <c r="AK1518" s="5030"/>
      <c r="AL1518" s="5030"/>
    </row>
    <row r="1519" spans="1:38" ht="20.100000000000001" customHeight="1">
      <c r="A1519" s="552"/>
      <c r="B1519" s="571"/>
      <c r="C1519" s="2713" t="s">
        <v>877</v>
      </c>
      <c r="D1519" s="1591" t="s">
        <v>611</v>
      </c>
      <c r="E1519" s="685">
        <f t="shared" si="167"/>
        <v>31000</v>
      </c>
      <c r="F1519" s="523">
        <f t="shared" si="168"/>
        <v>31000</v>
      </c>
      <c r="G1519" s="5028"/>
      <c r="H1519" s="5028"/>
      <c r="I1519" s="5028"/>
      <c r="J1519" s="5028"/>
      <c r="K1519" s="5028"/>
      <c r="L1519" s="5028"/>
      <c r="M1519" s="5035"/>
      <c r="N1519" s="5029"/>
      <c r="O1519" s="5029"/>
      <c r="P1519" s="5029"/>
      <c r="Q1519" s="5036"/>
      <c r="R1519" s="5029"/>
      <c r="S1519" s="5029"/>
      <c r="T1519" s="5029"/>
      <c r="U1519" s="5029">
        <v>31000</v>
      </c>
      <c r="V1519" s="5029"/>
      <c r="W1519" s="5029"/>
      <c r="X1519" s="5029"/>
      <c r="Y1519" s="5029"/>
      <c r="Z1519" s="5029"/>
      <c r="AA1519" s="5029"/>
      <c r="AB1519" s="5029"/>
      <c r="AC1519" s="5029"/>
      <c r="AD1519" s="5029"/>
      <c r="AE1519" s="5029"/>
      <c r="AF1519" s="5036"/>
      <c r="AG1519" s="5030"/>
      <c r="AH1519" s="5030"/>
      <c r="AI1519" s="5030"/>
      <c r="AJ1519" s="5030"/>
      <c r="AK1519" s="5030"/>
      <c r="AL1519" s="5030"/>
    </row>
    <row r="1520" spans="1:38" ht="20.100000000000001" customHeight="1">
      <c r="A1520" s="552"/>
      <c r="B1520" s="571"/>
      <c r="C1520" s="2713" t="s">
        <v>938</v>
      </c>
      <c r="D1520" s="1591" t="s">
        <v>611</v>
      </c>
      <c r="E1520" s="685">
        <f t="shared" si="167"/>
        <v>1900241</v>
      </c>
      <c r="F1520" s="523">
        <f t="shared" si="168"/>
        <v>1900241</v>
      </c>
      <c r="G1520" s="5028"/>
      <c r="H1520" s="5028"/>
      <c r="I1520" s="5028"/>
      <c r="J1520" s="5028"/>
      <c r="K1520" s="5028"/>
      <c r="L1520" s="5028"/>
      <c r="M1520" s="5035"/>
      <c r="N1520" s="5029"/>
      <c r="O1520" s="5029"/>
      <c r="P1520" s="5029"/>
      <c r="Q1520" s="5036"/>
      <c r="R1520" s="5029"/>
      <c r="S1520" s="5029"/>
      <c r="T1520" s="5029"/>
      <c r="U1520" s="5029">
        <v>1900241</v>
      </c>
      <c r="V1520" s="5029"/>
      <c r="W1520" s="5029"/>
      <c r="X1520" s="5029"/>
      <c r="Y1520" s="5029"/>
      <c r="Z1520" s="5029"/>
      <c r="AA1520" s="5029"/>
      <c r="AB1520" s="5029"/>
      <c r="AC1520" s="5029"/>
      <c r="AD1520" s="5029"/>
      <c r="AE1520" s="5029"/>
      <c r="AF1520" s="5036"/>
      <c r="AG1520" s="5030"/>
      <c r="AH1520" s="5030"/>
      <c r="AI1520" s="5030"/>
      <c r="AJ1520" s="5030"/>
      <c r="AK1520" s="5030"/>
      <c r="AL1520" s="5030"/>
    </row>
    <row r="1521" spans="1:38" ht="20.100000000000001" customHeight="1">
      <c r="A1521" s="552"/>
      <c r="B1521" s="571"/>
      <c r="C1521" s="2713" t="s">
        <v>664</v>
      </c>
      <c r="D1521" s="1591" t="s">
        <v>611</v>
      </c>
      <c r="E1521" s="685">
        <f t="shared" si="167"/>
        <v>33024</v>
      </c>
      <c r="F1521" s="523">
        <f t="shared" si="168"/>
        <v>33024</v>
      </c>
      <c r="G1521" s="5028"/>
      <c r="H1521" s="5028"/>
      <c r="I1521" s="5028"/>
      <c r="J1521" s="5028"/>
      <c r="K1521" s="5028"/>
      <c r="L1521" s="5028"/>
      <c r="M1521" s="5035">
        <v>33024</v>
      </c>
      <c r="N1521" s="5029"/>
      <c r="O1521" s="5029"/>
      <c r="P1521" s="5029"/>
      <c r="Q1521" s="5036"/>
      <c r="R1521" s="5029"/>
      <c r="S1521" s="5029"/>
      <c r="T1521" s="5029"/>
      <c r="U1521" s="5029"/>
      <c r="V1521" s="5029"/>
      <c r="W1521" s="5029"/>
      <c r="X1521" s="5029"/>
      <c r="Y1521" s="5029"/>
      <c r="Z1521" s="5029"/>
      <c r="AA1521" s="5029"/>
      <c r="AB1521" s="5029"/>
      <c r="AC1521" s="5029"/>
      <c r="AD1521" s="5029"/>
      <c r="AE1521" s="5029"/>
      <c r="AF1521" s="5036"/>
      <c r="AG1521" s="5030"/>
      <c r="AH1521" s="5030"/>
      <c r="AI1521" s="5030"/>
      <c r="AJ1521" s="5030"/>
      <c r="AK1521" s="5030"/>
      <c r="AL1521" s="5030"/>
    </row>
    <row r="1522" spans="1:38" ht="20.100000000000001" customHeight="1">
      <c r="A1522" s="552"/>
      <c r="B1522" s="571"/>
      <c r="C1522" s="2713" t="s">
        <v>665</v>
      </c>
      <c r="D1522" s="1591" t="s">
        <v>611</v>
      </c>
      <c r="E1522" s="685">
        <f t="shared" si="167"/>
        <v>8256</v>
      </c>
      <c r="F1522" s="523">
        <f t="shared" si="168"/>
        <v>8256</v>
      </c>
      <c r="G1522" s="5028"/>
      <c r="H1522" s="5028"/>
      <c r="I1522" s="5028"/>
      <c r="J1522" s="5028"/>
      <c r="K1522" s="5028"/>
      <c r="L1522" s="5028"/>
      <c r="M1522" s="5035">
        <v>8256</v>
      </c>
      <c r="N1522" s="5029"/>
      <c r="O1522" s="5029"/>
      <c r="P1522" s="5029"/>
      <c r="Q1522" s="5036"/>
      <c r="R1522" s="5029"/>
      <c r="S1522" s="5029"/>
      <c r="T1522" s="5029"/>
      <c r="U1522" s="5029"/>
      <c r="V1522" s="5029"/>
      <c r="W1522" s="5029"/>
      <c r="X1522" s="5029"/>
      <c r="Y1522" s="5029"/>
      <c r="Z1522" s="5029"/>
      <c r="AA1522" s="5029"/>
      <c r="AB1522" s="5029"/>
      <c r="AC1522" s="5029"/>
      <c r="AD1522" s="5029"/>
      <c r="AE1522" s="5029"/>
      <c r="AF1522" s="5036"/>
      <c r="AG1522" s="5030"/>
      <c r="AH1522" s="5030"/>
      <c r="AI1522" s="5030"/>
      <c r="AJ1522" s="5030"/>
      <c r="AK1522" s="5030"/>
      <c r="AL1522" s="5030"/>
    </row>
    <row r="1523" spans="1:38" ht="20.100000000000001" customHeight="1">
      <c r="A1523" s="552"/>
      <c r="B1523" s="571"/>
      <c r="C1523" s="2713" t="s">
        <v>939</v>
      </c>
      <c r="D1523" s="1591" t="s">
        <v>778</v>
      </c>
      <c r="E1523" s="685">
        <f t="shared" si="167"/>
        <v>8180</v>
      </c>
      <c r="F1523" s="523">
        <f t="shared" si="168"/>
        <v>8180</v>
      </c>
      <c r="G1523" s="5028"/>
      <c r="H1523" s="5028"/>
      <c r="I1523" s="5028"/>
      <c r="J1523" s="5028"/>
      <c r="K1523" s="5028"/>
      <c r="L1523" s="5028"/>
      <c r="M1523" s="5035"/>
      <c r="N1523" s="5029"/>
      <c r="O1523" s="5029"/>
      <c r="P1523" s="5029"/>
      <c r="Q1523" s="5036"/>
      <c r="R1523" s="5029"/>
      <c r="S1523" s="5029"/>
      <c r="T1523" s="5029"/>
      <c r="U1523" s="5029">
        <v>8180</v>
      </c>
      <c r="V1523" s="5029"/>
      <c r="W1523" s="5029"/>
      <c r="X1523" s="5029"/>
      <c r="Y1523" s="5029"/>
      <c r="Z1523" s="5029"/>
      <c r="AA1523" s="5029"/>
      <c r="AB1523" s="5029"/>
      <c r="AC1523" s="5029"/>
      <c r="AD1523" s="5029"/>
      <c r="AE1523" s="5029"/>
      <c r="AF1523" s="5036"/>
      <c r="AG1523" s="5030"/>
      <c r="AH1523" s="5030"/>
      <c r="AI1523" s="5030"/>
      <c r="AJ1523" s="5030"/>
      <c r="AK1523" s="5030"/>
      <c r="AL1523" s="5030"/>
    </row>
    <row r="1524" spans="1:38" ht="20.100000000000001" customHeight="1">
      <c r="A1524" s="552"/>
      <c r="B1524" s="571"/>
      <c r="C1524" s="2713" t="s">
        <v>940</v>
      </c>
      <c r="D1524" s="1591" t="s">
        <v>615</v>
      </c>
      <c r="E1524" s="685">
        <f t="shared" si="167"/>
        <v>40000</v>
      </c>
      <c r="F1524" s="523">
        <f t="shared" si="168"/>
        <v>40000</v>
      </c>
      <c r="G1524" s="5028"/>
      <c r="H1524" s="5028"/>
      <c r="I1524" s="5028"/>
      <c r="J1524" s="5028"/>
      <c r="K1524" s="5028"/>
      <c r="L1524" s="5028"/>
      <c r="M1524" s="5035"/>
      <c r="N1524" s="5029"/>
      <c r="O1524" s="5029"/>
      <c r="P1524" s="5029"/>
      <c r="Q1524" s="5036"/>
      <c r="R1524" s="5029"/>
      <c r="S1524" s="5029"/>
      <c r="T1524" s="5029"/>
      <c r="U1524" s="5029">
        <v>40000</v>
      </c>
      <c r="V1524" s="5029"/>
      <c r="W1524" s="5029"/>
      <c r="X1524" s="5029"/>
      <c r="Y1524" s="5029"/>
      <c r="Z1524" s="5029"/>
      <c r="AA1524" s="5029"/>
      <c r="AB1524" s="5029"/>
      <c r="AC1524" s="5029"/>
      <c r="AD1524" s="5029"/>
      <c r="AE1524" s="5029"/>
      <c r="AF1524" s="5036"/>
      <c r="AG1524" s="5030"/>
      <c r="AH1524" s="5030"/>
      <c r="AI1524" s="5030"/>
      <c r="AJ1524" s="5030"/>
      <c r="AK1524" s="5030"/>
      <c r="AL1524" s="5030"/>
    </row>
    <row r="1525" spans="1:38" ht="20.100000000000001" customHeight="1">
      <c r="A1525" s="552"/>
      <c r="B1525" s="571"/>
      <c r="C1525" s="2713" t="s">
        <v>941</v>
      </c>
      <c r="D1525" s="1591" t="s">
        <v>619</v>
      </c>
      <c r="E1525" s="685">
        <f t="shared" si="167"/>
        <v>2000</v>
      </c>
      <c r="F1525" s="523">
        <f t="shared" si="168"/>
        <v>2000</v>
      </c>
      <c r="G1525" s="5028"/>
      <c r="H1525" s="5028"/>
      <c r="I1525" s="5028"/>
      <c r="J1525" s="5028"/>
      <c r="K1525" s="5028"/>
      <c r="L1525" s="5028"/>
      <c r="M1525" s="5035"/>
      <c r="N1525" s="5029"/>
      <c r="O1525" s="5029"/>
      <c r="P1525" s="5029"/>
      <c r="Q1525" s="5036"/>
      <c r="R1525" s="5029"/>
      <c r="S1525" s="5029"/>
      <c r="T1525" s="5029"/>
      <c r="U1525" s="5029">
        <v>2000</v>
      </c>
      <c r="V1525" s="5029"/>
      <c r="W1525" s="5029"/>
      <c r="X1525" s="5029"/>
      <c r="Y1525" s="5029"/>
      <c r="Z1525" s="5029"/>
      <c r="AA1525" s="5029"/>
      <c r="AB1525" s="5029"/>
      <c r="AC1525" s="5029"/>
      <c r="AD1525" s="5029"/>
      <c r="AE1525" s="5029"/>
      <c r="AF1525" s="5036"/>
      <c r="AG1525" s="5030"/>
      <c r="AH1525" s="5030"/>
      <c r="AI1525" s="5030"/>
      <c r="AJ1525" s="5030"/>
      <c r="AK1525" s="5030"/>
      <c r="AL1525" s="5030"/>
    </row>
    <row r="1526" spans="1:38" ht="20.100000000000001" customHeight="1">
      <c r="A1526" s="552"/>
      <c r="B1526" s="571"/>
      <c r="C1526" s="2713" t="s">
        <v>942</v>
      </c>
      <c r="D1526" s="1591" t="s">
        <v>619</v>
      </c>
      <c r="E1526" s="685">
        <f t="shared" si="167"/>
        <v>3104</v>
      </c>
      <c r="F1526" s="523">
        <f t="shared" si="168"/>
        <v>3104</v>
      </c>
      <c r="G1526" s="5028"/>
      <c r="H1526" s="5028"/>
      <c r="I1526" s="5028"/>
      <c r="J1526" s="5028"/>
      <c r="K1526" s="5028"/>
      <c r="L1526" s="5028"/>
      <c r="M1526" s="5035"/>
      <c r="N1526" s="5029"/>
      <c r="O1526" s="5029"/>
      <c r="P1526" s="5029"/>
      <c r="Q1526" s="5036"/>
      <c r="R1526" s="5029"/>
      <c r="S1526" s="5029"/>
      <c r="T1526" s="5029"/>
      <c r="U1526" s="5029">
        <v>3104</v>
      </c>
      <c r="V1526" s="5029"/>
      <c r="W1526" s="5029"/>
      <c r="X1526" s="5029"/>
      <c r="Y1526" s="5029"/>
      <c r="Z1526" s="5029"/>
      <c r="AA1526" s="5029"/>
      <c r="AB1526" s="5029"/>
      <c r="AC1526" s="5029"/>
      <c r="AD1526" s="5029"/>
      <c r="AE1526" s="5029"/>
      <c r="AF1526" s="5036"/>
      <c r="AG1526" s="5030"/>
      <c r="AH1526" s="5030"/>
      <c r="AI1526" s="5030"/>
      <c r="AJ1526" s="5030"/>
      <c r="AK1526" s="5030"/>
      <c r="AL1526" s="5030"/>
    </row>
    <row r="1527" spans="1:38" ht="20.100000000000001" customHeight="1">
      <c r="A1527" s="552"/>
      <c r="B1527" s="571"/>
      <c r="C1527" s="2713" t="s">
        <v>943</v>
      </c>
      <c r="D1527" s="1591" t="s">
        <v>621</v>
      </c>
      <c r="E1527" s="685">
        <f t="shared" si="167"/>
        <v>3500</v>
      </c>
      <c r="F1527" s="523">
        <f t="shared" si="168"/>
        <v>3500</v>
      </c>
      <c r="G1527" s="5028"/>
      <c r="H1527" s="5028"/>
      <c r="I1527" s="5028"/>
      <c r="J1527" s="5028"/>
      <c r="K1527" s="5028"/>
      <c r="L1527" s="5028"/>
      <c r="M1527" s="5035"/>
      <c r="N1527" s="5029"/>
      <c r="O1527" s="5029"/>
      <c r="P1527" s="5029"/>
      <c r="Q1527" s="5036"/>
      <c r="R1527" s="5029"/>
      <c r="S1527" s="5029"/>
      <c r="T1527" s="5029"/>
      <c r="U1527" s="5029">
        <v>3500</v>
      </c>
      <c r="V1527" s="5029"/>
      <c r="W1527" s="5029"/>
      <c r="X1527" s="5029"/>
      <c r="Y1527" s="5029"/>
      <c r="Z1527" s="5029"/>
      <c r="AA1527" s="5029"/>
      <c r="AB1527" s="5029"/>
      <c r="AC1527" s="5029"/>
      <c r="AD1527" s="5029"/>
      <c r="AE1527" s="5029"/>
      <c r="AF1527" s="5036"/>
      <c r="AG1527" s="5030"/>
      <c r="AH1527" s="5030"/>
      <c r="AI1527" s="5030"/>
      <c r="AJ1527" s="5030"/>
      <c r="AK1527" s="5030"/>
      <c r="AL1527" s="5030"/>
    </row>
    <row r="1528" spans="1:38" ht="20.100000000000001" customHeight="1">
      <c r="A1528" s="552"/>
      <c r="B1528" s="571"/>
      <c r="C1528" s="2713" t="s">
        <v>944</v>
      </c>
      <c r="D1528" s="1591" t="s">
        <v>621</v>
      </c>
      <c r="E1528" s="685">
        <f t="shared" si="167"/>
        <v>6000</v>
      </c>
      <c r="F1528" s="523">
        <f t="shared" si="168"/>
        <v>6000</v>
      </c>
      <c r="G1528" s="5028"/>
      <c r="H1528" s="5028"/>
      <c r="I1528" s="5028"/>
      <c r="J1528" s="5028"/>
      <c r="K1528" s="5028"/>
      <c r="L1528" s="5028"/>
      <c r="M1528" s="5035"/>
      <c r="N1528" s="5029"/>
      <c r="O1528" s="5029"/>
      <c r="P1528" s="5029"/>
      <c r="Q1528" s="5036"/>
      <c r="R1528" s="5029"/>
      <c r="S1528" s="5029"/>
      <c r="T1528" s="5029"/>
      <c r="U1528" s="5029">
        <v>6000</v>
      </c>
      <c r="V1528" s="5029"/>
      <c r="W1528" s="5029"/>
      <c r="X1528" s="5029"/>
      <c r="Y1528" s="5029"/>
      <c r="Z1528" s="5029"/>
      <c r="AA1528" s="5029"/>
      <c r="AB1528" s="5029"/>
      <c r="AC1528" s="5029"/>
      <c r="AD1528" s="5029"/>
      <c r="AE1528" s="5029"/>
      <c r="AF1528" s="5036"/>
      <c r="AG1528" s="5030"/>
      <c r="AH1528" s="5030"/>
      <c r="AI1528" s="5030"/>
      <c r="AJ1528" s="5030"/>
      <c r="AK1528" s="5030"/>
      <c r="AL1528" s="5030"/>
    </row>
    <row r="1529" spans="1:38" ht="20.100000000000001" customHeight="1">
      <c r="A1529" s="552"/>
      <c r="B1529" s="571"/>
      <c r="C1529" s="2713" t="s">
        <v>709</v>
      </c>
      <c r="D1529" s="1591" t="s">
        <v>621</v>
      </c>
      <c r="E1529" s="685">
        <f t="shared" si="167"/>
        <v>16454</v>
      </c>
      <c r="F1529" s="523">
        <f t="shared" si="168"/>
        <v>16454</v>
      </c>
      <c r="G1529" s="5028"/>
      <c r="H1529" s="5028"/>
      <c r="I1529" s="5028"/>
      <c r="J1529" s="5028"/>
      <c r="K1529" s="5028"/>
      <c r="L1529" s="5028"/>
      <c r="M1529" s="5035">
        <v>16454</v>
      </c>
      <c r="N1529" s="5029"/>
      <c r="O1529" s="5029"/>
      <c r="P1529" s="5029"/>
      <c r="Q1529" s="5036"/>
      <c r="R1529" s="5029"/>
      <c r="S1529" s="5029"/>
      <c r="T1529" s="5029"/>
      <c r="U1529" s="5029"/>
      <c r="V1529" s="5029"/>
      <c r="W1529" s="5029"/>
      <c r="X1529" s="5029"/>
      <c r="Y1529" s="5029"/>
      <c r="Z1529" s="5029"/>
      <c r="AA1529" s="5029"/>
      <c r="AB1529" s="5029"/>
      <c r="AC1529" s="5029"/>
      <c r="AD1529" s="5029"/>
      <c r="AE1529" s="5029"/>
      <c r="AF1529" s="5036"/>
      <c r="AG1529" s="5030"/>
      <c r="AH1529" s="5030"/>
      <c r="AI1529" s="5030"/>
      <c r="AJ1529" s="5030"/>
      <c r="AK1529" s="5030"/>
      <c r="AL1529" s="5030"/>
    </row>
    <row r="1530" spans="1:38" ht="20.100000000000001" customHeight="1">
      <c r="A1530" s="552"/>
      <c r="B1530" s="571"/>
      <c r="C1530" s="2713" t="s">
        <v>710</v>
      </c>
      <c r="D1530" s="1591" t="s">
        <v>621</v>
      </c>
      <c r="E1530" s="685">
        <f t="shared" si="167"/>
        <v>4113</v>
      </c>
      <c r="F1530" s="523">
        <f t="shared" si="168"/>
        <v>4113</v>
      </c>
      <c r="G1530" s="5028"/>
      <c r="H1530" s="5028"/>
      <c r="I1530" s="5028"/>
      <c r="J1530" s="5028"/>
      <c r="K1530" s="5028"/>
      <c r="L1530" s="5028"/>
      <c r="M1530" s="5035">
        <v>4113</v>
      </c>
      <c r="N1530" s="5029"/>
      <c r="O1530" s="5029"/>
      <c r="P1530" s="5029"/>
      <c r="Q1530" s="5036"/>
      <c r="R1530" s="5029"/>
      <c r="S1530" s="5029"/>
      <c r="T1530" s="5029"/>
      <c r="U1530" s="5029"/>
      <c r="V1530" s="5029"/>
      <c r="W1530" s="5029"/>
      <c r="X1530" s="5029"/>
      <c r="Y1530" s="5029"/>
      <c r="Z1530" s="5029"/>
      <c r="AA1530" s="5029"/>
      <c r="AB1530" s="5029"/>
      <c r="AC1530" s="5029"/>
      <c r="AD1530" s="5029"/>
      <c r="AE1530" s="5029"/>
      <c r="AF1530" s="5036"/>
      <c r="AG1530" s="5030"/>
      <c r="AH1530" s="5030"/>
      <c r="AI1530" s="5030"/>
      <c r="AJ1530" s="5030"/>
      <c r="AK1530" s="5030"/>
      <c r="AL1530" s="5030"/>
    </row>
    <row r="1531" spans="1:38" ht="20.100000000000001" customHeight="1">
      <c r="A1531" s="552"/>
      <c r="B1531" s="571"/>
      <c r="C1531" s="2713" t="s">
        <v>945</v>
      </c>
      <c r="D1531" s="1591" t="s">
        <v>712</v>
      </c>
      <c r="E1531" s="685">
        <f t="shared" si="167"/>
        <v>20000</v>
      </c>
      <c r="F1531" s="523">
        <f t="shared" si="168"/>
        <v>20000</v>
      </c>
      <c r="G1531" s="5028"/>
      <c r="H1531" s="5028"/>
      <c r="I1531" s="5028"/>
      <c r="J1531" s="5028"/>
      <c r="K1531" s="5028"/>
      <c r="L1531" s="5028"/>
      <c r="M1531" s="5035"/>
      <c r="N1531" s="5029"/>
      <c r="O1531" s="5029"/>
      <c r="P1531" s="5029"/>
      <c r="Q1531" s="5036"/>
      <c r="R1531" s="5029"/>
      <c r="S1531" s="5029"/>
      <c r="T1531" s="5029"/>
      <c r="U1531" s="5029">
        <v>20000</v>
      </c>
      <c r="V1531" s="5029"/>
      <c r="W1531" s="5029"/>
      <c r="X1531" s="5029"/>
      <c r="Y1531" s="5029"/>
      <c r="Z1531" s="5029"/>
      <c r="AA1531" s="5029"/>
      <c r="AB1531" s="5029"/>
      <c r="AC1531" s="5029"/>
      <c r="AD1531" s="5029"/>
      <c r="AE1531" s="5029"/>
      <c r="AF1531" s="5036"/>
      <c r="AG1531" s="5030"/>
      <c r="AH1531" s="5030"/>
      <c r="AI1531" s="5030"/>
      <c r="AJ1531" s="5030"/>
      <c r="AK1531" s="5030"/>
      <c r="AL1531" s="5030"/>
    </row>
    <row r="1532" spans="1:38" ht="20.100000000000001" customHeight="1">
      <c r="A1532" s="552"/>
      <c r="B1532" s="571"/>
      <c r="C1532" s="5039" t="s">
        <v>879</v>
      </c>
      <c r="D1532" s="5040" t="s">
        <v>596</v>
      </c>
      <c r="E1532" s="685">
        <f t="shared" si="167"/>
        <v>2585</v>
      </c>
      <c r="F1532" s="523">
        <f t="shared" si="168"/>
        <v>2585</v>
      </c>
      <c r="G1532" s="5028"/>
      <c r="H1532" s="5028"/>
      <c r="I1532" s="5028"/>
      <c r="J1532" s="5028"/>
      <c r="K1532" s="5028"/>
      <c r="L1532" s="5028"/>
      <c r="M1532" s="5035"/>
      <c r="N1532" s="5029"/>
      <c r="O1532" s="5029"/>
      <c r="P1532" s="5029"/>
      <c r="Q1532" s="5036"/>
      <c r="R1532" s="5029"/>
      <c r="S1532" s="5029"/>
      <c r="T1532" s="5029"/>
      <c r="U1532" s="5029">
        <v>2585</v>
      </c>
      <c r="V1532" s="5029"/>
      <c r="W1532" s="5029"/>
      <c r="X1532" s="5029"/>
      <c r="Y1532" s="5029"/>
      <c r="Z1532" s="5029"/>
      <c r="AA1532" s="5029"/>
      <c r="AB1532" s="5029"/>
      <c r="AC1532" s="5029"/>
      <c r="AD1532" s="5029"/>
      <c r="AE1532" s="5029"/>
      <c r="AF1532" s="5036"/>
      <c r="AG1532" s="5030"/>
      <c r="AH1532" s="5030"/>
      <c r="AI1532" s="5030"/>
      <c r="AJ1532" s="5030"/>
      <c r="AK1532" s="5030"/>
      <c r="AL1532" s="5030"/>
    </row>
    <row r="1533" spans="1:38" ht="20.100000000000001" customHeight="1">
      <c r="A1533" s="552"/>
      <c r="B1533" s="571"/>
      <c r="C1533" s="5039" t="s">
        <v>946</v>
      </c>
      <c r="D1533" s="5040" t="s">
        <v>596</v>
      </c>
      <c r="E1533" s="685">
        <f t="shared" si="167"/>
        <v>20183</v>
      </c>
      <c r="F1533" s="523">
        <f t="shared" si="168"/>
        <v>20183</v>
      </c>
      <c r="G1533" s="5028"/>
      <c r="H1533" s="5028"/>
      <c r="I1533" s="5028"/>
      <c r="J1533" s="5028"/>
      <c r="K1533" s="5028"/>
      <c r="L1533" s="5028"/>
      <c r="M1533" s="5035"/>
      <c r="N1533" s="5029"/>
      <c r="O1533" s="5029"/>
      <c r="P1533" s="5029"/>
      <c r="Q1533" s="5036"/>
      <c r="R1533" s="5029"/>
      <c r="S1533" s="5029"/>
      <c r="T1533" s="5029"/>
      <c r="U1533" s="5029">
        <v>20183</v>
      </c>
      <c r="V1533" s="5029"/>
      <c r="W1533" s="5029"/>
      <c r="X1533" s="5029"/>
      <c r="Y1533" s="5029"/>
      <c r="Z1533" s="5029"/>
      <c r="AA1533" s="5029"/>
      <c r="AB1533" s="5029"/>
      <c r="AC1533" s="5029"/>
      <c r="AD1533" s="5029"/>
      <c r="AE1533" s="5029"/>
      <c r="AF1533" s="5036"/>
      <c r="AG1533" s="5030"/>
      <c r="AH1533" s="5030"/>
      <c r="AI1533" s="5030"/>
      <c r="AJ1533" s="5030"/>
      <c r="AK1533" s="5030"/>
      <c r="AL1533" s="5030"/>
    </row>
    <row r="1534" spans="1:38" ht="20.100000000000001" customHeight="1">
      <c r="A1534" s="552"/>
      <c r="B1534" s="571"/>
      <c r="C1534" s="5039" t="s">
        <v>674</v>
      </c>
      <c r="D1534" s="5040" t="s">
        <v>596</v>
      </c>
      <c r="E1534" s="685">
        <f>F1534</f>
        <v>400</v>
      </c>
      <c r="F1534" s="523">
        <f t="shared" si="168"/>
        <v>400</v>
      </c>
      <c r="G1534" s="5028"/>
      <c r="H1534" s="5028"/>
      <c r="I1534" s="5028"/>
      <c r="J1534" s="5028"/>
      <c r="K1534" s="5028"/>
      <c r="L1534" s="5028"/>
      <c r="M1534" s="5035">
        <v>400</v>
      </c>
      <c r="N1534" s="5029"/>
      <c r="O1534" s="5029"/>
      <c r="P1534" s="5029"/>
      <c r="Q1534" s="5036"/>
      <c r="R1534" s="5029"/>
      <c r="S1534" s="5029"/>
      <c r="T1534" s="5029"/>
      <c r="U1534" s="5029"/>
      <c r="V1534" s="5029"/>
      <c r="W1534" s="5029"/>
      <c r="X1534" s="5029"/>
      <c r="Y1534" s="5029"/>
      <c r="Z1534" s="5029"/>
      <c r="AA1534" s="5029"/>
      <c r="AB1534" s="5029"/>
      <c r="AC1534" s="5029"/>
      <c r="AD1534" s="5029"/>
      <c r="AE1534" s="5029"/>
      <c r="AF1534" s="5036"/>
      <c r="AG1534" s="5030"/>
      <c r="AH1534" s="5030"/>
      <c r="AI1534" s="5030"/>
      <c r="AJ1534" s="5030"/>
      <c r="AK1534" s="5030"/>
      <c r="AL1534" s="5030"/>
    </row>
    <row r="1535" spans="1:38" ht="20.100000000000001" customHeight="1">
      <c r="A1535" s="552"/>
      <c r="B1535" s="571"/>
      <c r="C1535" s="1695" t="s">
        <v>675</v>
      </c>
      <c r="D1535" s="5041" t="s">
        <v>596</v>
      </c>
      <c r="E1535" s="915">
        <f t="shared" si="167"/>
        <v>100</v>
      </c>
      <c r="F1535" s="523">
        <f t="shared" si="168"/>
        <v>100</v>
      </c>
      <c r="G1535" s="5028"/>
      <c r="H1535" s="5028"/>
      <c r="I1535" s="5028"/>
      <c r="J1535" s="5028"/>
      <c r="K1535" s="5028"/>
      <c r="L1535" s="5028"/>
      <c r="M1535" s="5035">
        <v>100</v>
      </c>
      <c r="N1535" s="5029"/>
      <c r="O1535" s="5029"/>
      <c r="P1535" s="5029"/>
      <c r="Q1535" s="5036"/>
      <c r="R1535" s="5029"/>
      <c r="S1535" s="5029"/>
      <c r="T1535" s="5029"/>
      <c r="U1535" s="5029"/>
      <c r="V1535" s="5029"/>
      <c r="W1535" s="5029"/>
      <c r="X1535" s="5029"/>
      <c r="Y1535" s="5029"/>
      <c r="Z1535" s="5029"/>
      <c r="AA1535" s="5029"/>
      <c r="AB1535" s="5029"/>
      <c r="AC1535" s="5029"/>
      <c r="AD1535" s="5029"/>
      <c r="AE1535" s="5029"/>
      <c r="AF1535" s="5036"/>
      <c r="AG1535" s="5030"/>
      <c r="AH1535" s="5030"/>
      <c r="AI1535" s="5030"/>
      <c r="AJ1535" s="5030"/>
      <c r="AK1535" s="5030"/>
      <c r="AL1535" s="5030"/>
    </row>
    <row r="1536" spans="1:38" ht="20.100000000000001" customHeight="1">
      <c r="A1536" s="552"/>
      <c r="B1536" s="552"/>
      <c r="C1536" s="5042"/>
      <c r="D1536" s="5043"/>
      <c r="E1536" s="5027"/>
      <c r="F1536" s="523">
        <f t="shared" si="168"/>
        <v>0</v>
      </c>
      <c r="G1536" s="5028"/>
      <c r="H1536" s="5028"/>
      <c r="I1536" s="5028"/>
      <c r="J1536" s="5028"/>
      <c r="K1536" s="5028"/>
      <c r="L1536" s="5028"/>
      <c r="M1536" s="5035"/>
      <c r="N1536" s="5029"/>
      <c r="O1536" s="5029"/>
      <c r="P1536" s="5029"/>
      <c r="Q1536" s="5036"/>
      <c r="R1536" s="5029"/>
      <c r="S1536" s="5029"/>
      <c r="T1536" s="5029"/>
      <c r="U1536" s="5029"/>
      <c r="V1536" s="5029"/>
      <c r="W1536" s="5029"/>
      <c r="X1536" s="5029"/>
      <c r="Y1536" s="5029"/>
      <c r="Z1536" s="5029"/>
      <c r="AA1536" s="5029"/>
      <c r="AB1536" s="5029"/>
      <c r="AC1536" s="5029"/>
      <c r="AD1536" s="5029"/>
      <c r="AE1536" s="5029"/>
      <c r="AF1536" s="5036"/>
      <c r="AG1536" s="5030"/>
      <c r="AH1536" s="5030"/>
      <c r="AI1536" s="5030"/>
      <c r="AJ1536" s="5030"/>
      <c r="AK1536" s="5030"/>
      <c r="AL1536" s="5030"/>
    </row>
    <row r="1537" spans="1:38" ht="20.100000000000001" customHeight="1">
      <c r="A1537" s="552"/>
      <c r="B1537" s="552"/>
      <c r="C1537" s="6842" t="s">
        <v>639</v>
      </c>
      <c r="D1537" s="6843"/>
      <c r="E1537" s="5044">
        <f>E1538</f>
        <v>420019</v>
      </c>
      <c r="F1537" s="523">
        <f t="shared" si="168"/>
        <v>0</v>
      </c>
      <c r="G1537" s="5045"/>
      <c r="H1537" s="5045"/>
      <c r="I1537" s="5045"/>
      <c r="J1537" s="5045"/>
      <c r="K1537" s="5045"/>
      <c r="L1537" s="5045"/>
      <c r="M1537" s="5046"/>
      <c r="N1537" s="5047"/>
      <c r="O1537" s="5047"/>
      <c r="P1537" s="5047"/>
      <c r="Q1537" s="5048"/>
      <c r="R1537" s="5047"/>
      <c r="S1537" s="5047"/>
      <c r="T1537" s="5047"/>
      <c r="U1537" s="5047"/>
      <c r="V1537" s="5047"/>
      <c r="W1537" s="5047"/>
      <c r="X1537" s="5047"/>
      <c r="Y1537" s="5047"/>
      <c r="Z1537" s="5047"/>
      <c r="AA1537" s="5047"/>
      <c r="AB1537" s="5047"/>
      <c r="AC1537" s="5047"/>
      <c r="AD1537" s="5047"/>
      <c r="AE1537" s="5047"/>
      <c r="AF1537" s="5048"/>
      <c r="AG1537" s="5049"/>
      <c r="AH1537" s="5049"/>
      <c r="AI1537" s="5049"/>
      <c r="AJ1537" s="5049"/>
      <c r="AK1537" s="5049"/>
      <c r="AL1537" s="5049"/>
    </row>
    <row r="1538" spans="1:38" ht="20.100000000000001" customHeight="1">
      <c r="A1538" s="552"/>
      <c r="B1538" s="552"/>
      <c r="C1538" s="6844" t="s">
        <v>640</v>
      </c>
      <c r="D1538" s="6845"/>
      <c r="E1538" s="5050">
        <f>SUM(E1539:E1540)</f>
        <v>420019</v>
      </c>
      <c r="F1538" s="523">
        <f t="shared" si="168"/>
        <v>0</v>
      </c>
      <c r="G1538" s="5051"/>
      <c r="H1538" s="5051"/>
      <c r="I1538" s="5051"/>
      <c r="J1538" s="5051"/>
      <c r="K1538" s="5051"/>
      <c r="L1538" s="5051"/>
      <c r="M1538" s="639"/>
      <c r="N1538" s="5052"/>
      <c r="O1538" s="5052"/>
      <c r="P1538" s="5052"/>
      <c r="Q1538" s="4950"/>
      <c r="R1538" s="5052"/>
      <c r="S1538" s="5052"/>
      <c r="T1538" s="5052"/>
      <c r="U1538" s="5052"/>
      <c r="V1538" s="5052"/>
      <c r="W1538" s="5052"/>
      <c r="X1538" s="5052"/>
      <c r="Y1538" s="5052"/>
      <c r="Z1538" s="5052"/>
      <c r="AA1538" s="5052"/>
      <c r="AB1538" s="5052"/>
      <c r="AC1538" s="5052"/>
      <c r="AD1538" s="5052"/>
      <c r="AE1538" s="5052"/>
      <c r="AF1538" s="4950"/>
      <c r="AG1538" s="5053"/>
      <c r="AH1538" s="5053"/>
      <c r="AI1538" s="5053"/>
      <c r="AJ1538" s="5053"/>
      <c r="AK1538" s="5053"/>
      <c r="AL1538" s="5053"/>
    </row>
    <row r="1539" spans="1:38" ht="20.100000000000001" customHeight="1">
      <c r="A1539" s="552"/>
      <c r="B1539" s="552"/>
      <c r="C1539" s="5054" t="s">
        <v>947</v>
      </c>
      <c r="D1539" s="2332" t="s">
        <v>644</v>
      </c>
      <c r="E1539" s="5055">
        <f>F1539</f>
        <v>300013</v>
      </c>
      <c r="F1539" s="523">
        <f t="shared" si="168"/>
        <v>300013</v>
      </c>
      <c r="G1539" s="5056"/>
      <c r="H1539" s="5056"/>
      <c r="I1539" s="5056"/>
      <c r="J1539" s="5056"/>
      <c r="K1539" s="5056"/>
      <c r="L1539" s="5056"/>
      <c r="M1539" s="639"/>
      <c r="N1539" s="5057"/>
      <c r="O1539" s="5057"/>
      <c r="P1539" s="5057"/>
      <c r="Q1539" s="4950"/>
      <c r="R1539" s="5057"/>
      <c r="S1539" s="5057"/>
      <c r="T1539" s="5057"/>
      <c r="U1539" s="5057">
        <v>300013</v>
      </c>
      <c r="V1539" s="5057"/>
      <c r="W1539" s="5057"/>
      <c r="X1539" s="5057"/>
      <c r="Y1539" s="5057"/>
      <c r="Z1539" s="5057"/>
      <c r="AA1539" s="5057"/>
      <c r="AB1539" s="5057"/>
      <c r="AC1539" s="5057"/>
      <c r="AD1539" s="5057"/>
      <c r="AE1539" s="5057"/>
      <c r="AF1539" s="4950"/>
      <c r="AG1539" s="5058"/>
      <c r="AH1539" s="5058"/>
      <c r="AI1539" s="5058"/>
      <c r="AJ1539" s="5058"/>
      <c r="AK1539" s="5058"/>
      <c r="AL1539" s="5058"/>
    </row>
    <row r="1540" spans="1:38" ht="66.75" customHeight="1">
      <c r="A1540" s="552"/>
      <c r="B1540" s="552"/>
      <c r="C1540" s="4335" t="s">
        <v>948</v>
      </c>
      <c r="D1540" s="3898" t="s">
        <v>716</v>
      </c>
      <c r="E1540" s="2280">
        <f>F1540</f>
        <v>120006</v>
      </c>
      <c r="F1540" s="523">
        <f t="shared" si="168"/>
        <v>120006</v>
      </c>
      <c r="G1540" s="5056"/>
      <c r="H1540" s="5056"/>
      <c r="I1540" s="5056"/>
      <c r="J1540" s="5056"/>
      <c r="K1540" s="5056"/>
      <c r="L1540" s="5056"/>
      <c r="M1540" s="639"/>
      <c r="N1540" s="5057"/>
      <c r="O1540" s="5057"/>
      <c r="P1540" s="5057"/>
      <c r="Q1540" s="4950"/>
      <c r="R1540" s="5057"/>
      <c r="S1540" s="5057"/>
      <c r="T1540" s="5057"/>
      <c r="U1540" s="5057">
        <v>120006</v>
      </c>
      <c r="V1540" s="5057"/>
      <c r="W1540" s="5057"/>
      <c r="X1540" s="5057"/>
      <c r="Y1540" s="5057"/>
      <c r="Z1540" s="5057"/>
      <c r="AA1540" s="5057"/>
      <c r="AB1540" s="5057"/>
      <c r="AC1540" s="5057"/>
      <c r="AD1540" s="5057"/>
      <c r="AE1540" s="5057"/>
      <c r="AF1540" s="4950"/>
      <c r="AG1540" s="5058"/>
      <c r="AH1540" s="5058"/>
      <c r="AI1540" s="5058"/>
      <c r="AJ1540" s="5058"/>
      <c r="AK1540" s="5058"/>
      <c r="AL1540" s="5058"/>
    </row>
    <row r="1541" spans="1:38" ht="20.100000000000001" customHeight="1" thickBot="1">
      <c r="A1541" s="897"/>
      <c r="B1541" s="897"/>
      <c r="C1541" s="5059"/>
      <c r="D1541" s="1114"/>
      <c r="E1541" s="5060"/>
      <c r="F1541" s="523">
        <f t="shared" si="168"/>
        <v>0</v>
      </c>
      <c r="G1541" s="5056"/>
      <c r="H1541" s="5056"/>
      <c r="I1541" s="5056"/>
      <c r="J1541" s="5056"/>
      <c r="K1541" s="5056"/>
      <c r="L1541" s="5056"/>
      <c r="M1541" s="639"/>
      <c r="N1541" s="5057"/>
      <c r="O1541" s="5057"/>
      <c r="P1541" s="5057"/>
      <c r="Q1541" s="4950"/>
      <c r="R1541" s="5057"/>
      <c r="S1541" s="5057"/>
      <c r="T1541" s="5057"/>
      <c r="U1541" s="5057"/>
      <c r="V1541" s="5057"/>
      <c r="W1541" s="5057"/>
      <c r="X1541" s="5057"/>
      <c r="Y1541" s="5057"/>
      <c r="Z1541" s="5057"/>
      <c r="AA1541" s="5057"/>
      <c r="AB1541" s="5057"/>
      <c r="AC1541" s="5057"/>
      <c r="AD1541" s="5057"/>
      <c r="AE1541" s="5057"/>
      <c r="AF1541" s="4950"/>
      <c r="AG1541" s="5058"/>
      <c r="AH1541" s="5058"/>
      <c r="AI1541" s="5058"/>
      <c r="AJ1541" s="5058"/>
      <c r="AK1541" s="5058"/>
      <c r="AL1541" s="5058"/>
    </row>
    <row r="1542" spans="1:38" ht="20.100000000000001" customHeight="1">
      <c r="A1542" s="552"/>
      <c r="B1542" s="552"/>
      <c r="C1542" s="6629" t="s">
        <v>717</v>
      </c>
      <c r="D1542" s="6741"/>
      <c r="E1542" s="685">
        <f>SUM(E1543:E1544)</f>
        <v>420019</v>
      </c>
      <c r="F1542" s="523">
        <f t="shared" si="168"/>
        <v>0</v>
      </c>
      <c r="G1542" s="5056"/>
      <c r="H1542" s="5056"/>
      <c r="I1542" s="5056"/>
      <c r="J1542" s="5056"/>
      <c r="K1542" s="5056"/>
      <c r="L1542" s="5056"/>
      <c r="M1542" s="639"/>
      <c r="N1542" s="5057"/>
      <c r="O1542" s="5057"/>
      <c r="P1542" s="5057"/>
      <c r="Q1542" s="4950"/>
      <c r="R1542" s="5057"/>
      <c r="S1542" s="5057"/>
      <c r="T1542" s="5057"/>
      <c r="U1542" s="5057"/>
      <c r="V1542" s="5057"/>
      <c r="W1542" s="5057"/>
      <c r="X1542" s="5057"/>
      <c r="Y1542" s="5057"/>
      <c r="Z1542" s="5057"/>
      <c r="AA1542" s="5057"/>
      <c r="AB1542" s="5057"/>
      <c r="AC1542" s="5057"/>
      <c r="AD1542" s="5057"/>
      <c r="AE1542" s="5057"/>
      <c r="AF1542" s="4950"/>
      <c r="AG1542" s="5058"/>
      <c r="AH1542" s="5058"/>
      <c r="AI1542" s="5058"/>
      <c r="AJ1542" s="5058"/>
      <c r="AK1542" s="5058"/>
      <c r="AL1542" s="5058"/>
    </row>
    <row r="1543" spans="1:38" ht="20.100000000000001" customHeight="1">
      <c r="A1543" s="552"/>
      <c r="B1543" s="552"/>
      <c r="C1543" s="5061" t="s">
        <v>947</v>
      </c>
      <c r="D1543" s="5062" t="s">
        <v>644</v>
      </c>
      <c r="E1543" s="5055">
        <f>F1543</f>
        <v>300013</v>
      </c>
      <c r="F1543" s="523">
        <f t="shared" si="168"/>
        <v>300013</v>
      </c>
      <c r="G1543" s="5056"/>
      <c r="H1543" s="5056"/>
      <c r="I1543" s="5056"/>
      <c r="J1543" s="5056"/>
      <c r="K1543" s="5056"/>
      <c r="L1543" s="5056"/>
      <c r="M1543" s="639"/>
      <c r="N1543" s="5057"/>
      <c r="O1543" s="5057"/>
      <c r="P1543" s="5057"/>
      <c r="Q1543" s="4950"/>
      <c r="R1543" s="5057"/>
      <c r="S1543" s="5057"/>
      <c r="T1543" s="5057"/>
      <c r="U1543" s="5057">
        <v>300013</v>
      </c>
      <c r="V1543" s="5057"/>
      <c r="W1543" s="5057"/>
      <c r="X1543" s="5057"/>
      <c r="Y1543" s="5057"/>
      <c r="Z1543" s="5057"/>
      <c r="AA1543" s="5057"/>
      <c r="AB1543" s="5057"/>
      <c r="AC1543" s="5057"/>
      <c r="AD1543" s="5057"/>
      <c r="AE1543" s="5057"/>
      <c r="AF1543" s="4950"/>
      <c r="AG1543" s="5058"/>
      <c r="AH1543" s="5058"/>
      <c r="AI1543" s="5058"/>
      <c r="AJ1543" s="5058"/>
      <c r="AK1543" s="5058"/>
      <c r="AL1543" s="5058"/>
    </row>
    <row r="1544" spans="1:38" ht="72" customHeight="1" thickBot="1">
      <c r="A1544" s="552"/>
      <c r="B1544" s="552"/>
      <c r="C1544" s="5063" t="s">
        <v>948</v>
      </c>
      <c r="D1544" s="5064" t="s">
        <v>716</v>
      </c>
      <c r="E1544" s="5055">
        <f>F1544</f>
        <v>120006</v>
      </c>
      <c r="F1544" s="523">
        <f t="shared" si="168"/>
        <v>120006</v>
      </c>
      <c r="G1544" s="5056"/>
      <c r="H1544" s="5056"/>
      <c r="I1544" s="5056"/>
      <c r="J1544" s="5056"/>
      <c r="K1544" s="5056"/>
      <c r="L1544" s="5056"/>
      <c r="M1544" s="639"/>
      <c r="N1544" s="5057"/>
      <c r="O1544" s="5057"/>
      <c r="P1544" s="5057"/>
      <c r="Q1544" s="4950"/>
      <c r="R1544" s="5057"/>
      <c r="S1544" s="5057"/>
      <c r="T1544" s="5057"/>
      <c r="U1544" s="5057">
        <v>120006</v>
      </c>
      <c r="V1544" s="5057"/>
      <c r="W1544" s="5057"/>
      <c r="X1544" s="5057"/>
      <c r="Y1544" s="5057"/>
      <c r="Z1544" s="5057"/>
      <c r="AA1544" s="5057"/>
      <c r="AB1544" s="5057"/>
      <c r="AC1544" s="5057"/>
      <c r="AD1544" s="5057"/>
      <c r="AE1544" s="5057"/>
      <c r="AF1544" s="4950"/>
      <c r="AG1544" s="5058"/>
      <c r="AH1544" s="5058"/>
      <c r="AI1544" s="5058"/>
      <c r="AJ1544" s="5058"/>
      <c r="AK1544" s="5058"/>
      <c r="AL1544" s="5058"/>
    </row>
    <row r="1545" spans="1:38" s="1060" customFormat="1" ht="16.5" customHeight="1" thickBot="1">
      <c r="A1545" s="2915"/>
      <c r="B1545" s="803" t="s">
        <v>1005</v>
      </c>
      <c r="C1545" s="673"/>
      <c r="D1545" s="674" t="s">
        <v>179</v>
      </c>
      <c r="E1545" s="4822">
        <f>E1546</f>
        <v>53500</v>
      </c>
      <c r="F1545" s="523">
        <f t="shared" ref="F1545:F1546" si="169">SUM(G1545:AJ1545)</f>
        <v>0</v>
      </c>
      <c r="G1545" s="5056"/>
      <c r="H1545" s="5056"/>
      <c r="I1545" s="5056"/>
      <c r="J1545" s="5056"/>
      <c r="K1545" s="5056"/>
      <c r="L1545" s="5056"/>
      <c r="M1545" s="639"/>
      <c r="N1545" s="5057"/>
      <c r="O1545" s="5057"/>
      <c r="P1545" s="5057"/>
      <c r="Q1545" s="4950"/>
      <c r="R1545" s="5057"/>
      <c r="S1545" s="5057"/>
      <c r="T1545" s="5057"/>
      <c r="U1545" s="5057"/>
      <c r="V1545" s="5744"/>
      <c r="W1545" s="5744"/>
      <c r="X1545" s="5744"/>
      <c r="Y1545" s="5744"/>
      <c r="Z1545" s="5744"/>
      <c r="AA1545" s="5744"/>
      <c r="AB1545" s="5744"/>
      <c r="AC1545" s="5744"/>
      <c r="AD1545" s="5744"/>
      <c r="AE1545" s="5744"/>
      <c r="AF1545" s="5745"/>
      <c r="AG1545" s="5746"/>
      <c r="AH1545" s="5746"/>
      <c r="AI1545" s="5746"/>
      <c r="AJ1545" s="5746"/>
      <c r="AK1545" s="5746"/>
      <c r="AL1545" s="5746"/>
    </row>
    <row r="1546" spans="1:38" s="1060" customFormat="1" ht="16.5" customHeight="1">
      <c r="A1546" s="2915"/>
      <c r="B1546" s="829"/>
      <c r="C1546" s="6619" t="s">
        <v>582</v>
      </c>
      <c r="D1546" s="6619"/>
      <c r="E1546" s="677">
        <f>E1547</f>
        <v>53500</v>
      </c>
      <c r="F1546" s="523">
        <f t="shared" si="169"/>
        <v>0</v>
      </c>
      <c r="G1546" s="5056"/>
      <c r="H1546" s="5056"/>
      <c r="I1546" s="5056"/>
      <c r="J1546" s="5056"/>
      <c r="K1546" s="5056"/>
      <c r="L1546" s="5056"/>
      <c r="M1546" s="639"/>
      <c r="N1546" s="5057"/>
      <c r="O1546" s="5057"/>
      <c r="P1546" s="5057"/>
      <c r="Q1546" s="4950"/>
      <c r="R1546" s="5057"/>
      <c r="S1546" s="5057"/>
      <c r="T1546" s="5057"/>
      <c r="U1546" s="5057"/>
      <c r="V1546" s="5744"/>
      <c r="W1546" s="5744"/>
      <c r="X1546" s="5744"/>
      <c r="Y1546" s="5744"/>
      <c r="Z1546" s="5744"/>
      <c r="AA1546" s="5744"/>
      <c r="AB1546" s="5744"/>
      <c r="AC1546" s="5744"/>
      <c r="AD1546" s="5744"/>
      <c r="AE1546" s="5744"/>
      <c r="AF1546" s="5745"/>
      <c r="AG1546" s="5746"/>
      <c r="AH1546" s="5746"/>
      <c r="AI1546" s="5746"/>
      <c r="AJ1546" s="5746"/>
      <c r="AK1546" s="5746"/>
      <c r="AL1546" s="5746"/>
    </row>
    <row r="1547" spans="1:38" s="1060" customFormat="1" ht="17.25" customHeight="1">
      <c r="A1547" s="2915"/>
      <c r="B1547" s="829"/>
      <c r="C1547" s="6852" t="s">
        <v>583</v>
      </c>
      <c r="D1547" s="6852"/>
      <c r="E1547" s="5065">
        <f>E1548</f>
        <v>53500</v>
      </c>
      <c r="F1547" s="523">
        <f t="shared" ref="F1547:F1549" si="170">SUM(G1547:AJ1547)</f>
        <v>0</v>
      </c>
      <c r="G1547" s="5056"/>
      <c r="H1547" s="5056"/>
      <c r="I1547" s="5056"/>
      <c r="J1547" s="5056"/>
      <c r="K1547" s="5056"/>
      <c r="L1547" s="5056"/>
      <c r="M1547" s="5066"/>
      <c r="N1547" s="5057"/>
      <c r="O1547" s="5057"/>
      <c r="P1547" s="5057"/>
      <c r="Q1547" s="5067"/>
      <c r="R1547" s="5057"/>
      <c r="S1547" s="5057"/>
      <c r="T1547" s="5057"/>
      <c r="U1547" s="5057"/>
      <c r="V1547" s="5744"/>
      <c r="W1547" s="5744"/>
      <c r="X1547" s="5744"/>
      <c r="Y1547" s="5744"/>
      <c r="Z1547" s="5744"/>
      <c r="AA1547" s="5744"/>
      <c r="AB1547" s="5744"/>
      <c r="AC1547" s="5744"/>
      <c r="AD1547" s="5744"/>
      <c r="AE1547" s="5744"/>
      <c r="AF1547" s="5747"/>
      <c r="AG1547" s="5746"/>
      <c r="AH1547" s="5746"/>
      <c r="AI1547" s="5746"/>
      <c r="AJ1547" s="5746"/>
      <c r="AK1547" s="5746"/>
      <c r="AL1547" s="5746"/>
    </row>
    <row r="1548" spans="1:38" s="1060" customFormat="1" ht="18.75" customHeight="1">
      <c r="A1548" s="2915"/>
      <c r="B1548" s="829"/>
      <c r="C1548" s="6853" t="s">
        <v>597</v>
      </c>
      <c r="D1548" s="6853"/>
      <c r="E1548" s="5068">
        <f>SUM(E1549:E1549)</f>
        <v>53500</v>
      </c>
      <c r="F1548" s="523">
        <f t="shared" si="170"/>
        <v>0</v>
      </c>
      <c r="G1548" s="5056"/>
      <c r="H1548" s="5056"/>
      <c r="I1548" s="5056"/>
      <c r="J1548" s="5056"/>
      <c r="K1548" s="5056"/>
      <c r="L1548" s="5056"/>
      <c r="M1548" s="5069"/>
      <c r="N1548" s="5057"/>
      <c r="O1548" s="5057"/>
      <c r="P1548" s="5057"/>
      <c r="Q1548" s="5070"/>
      <c r="R1548" s="5057"/>
      <c r="S1548" s="5057"/>
      <c r="T1548" s="5057"/>
      <c r="U1548" s="5057"/>
      <c r="V1548" s="5744"/>
      <c r="W1548" s="5744"/>
      <c r="X1548" s="5744"/>
      <c r="Y1548" s="5744"/>
      <c r="Z1548" s="5744"/>
      <c r="AA1548" s="5744"/>
      <c r="AB1548" s="5744"/>
      <c r="AC1548" s="5744"/>
      <c r="AD1548" s="5744"/>
      <c r="AE1548" s="5744"/>
      <c r="AF1548" s="5748"/>
      <c r="AG1548" s="5746"/>
      <c r="AH1548" s="5746"/>
      <c r="AI1548" s="5746"/>
      <c r="AJ1548" s="5746"/>
      <c r="AK1548" s="5746"/>
      <c r="AL1548" s="5746"/>
    </row>
    <row r="1549" spans="1:38" s="1060" customFormat="1" ht="16.5" customHeight="1" thickBot="1">
      <c r="A1549" s="2915"/>
      <c r="B1549" s="829"/>
      <c r="C1549" s="5751" t="s">
        <v>614</v>
      </c>
      <c r="D1549" s="5752" t="s">
        <v>615</v>
      </c>
      <c r="E1549" s="5753">
        <f>F1549</f>
        <v>53500</v>
      </c>
      <c r="F1549" s="523">
        <f t="shared" si="170"/>
        <v>53500</v>
      </c>
      <c r="G1549" s="5077"/>
      <c r="H1549" s="5077"/>
      <c r="I1549" s="5077"/>
      <c r="J1549" s="5077"/>
      <c r="K1549" s="5077"/>
      <c r="L1549" s="5077"/>
      <c r="M1549" s="639"/>
      <c r="N1549" s="5078"/>
      <c r="O1549" s="5078"/>
      <c r="P1549" s="5078"/>
      <c r="Q1549" s="5070"/>
      <c r="R1549" s="5078"/>
      <c r="S1549" s="5078"/>
      <c r="T1549" s="5078"/>
      <c r="U1549" s="5078">
        <v>53500</v>
      </c>
      <c r="V1549" s="5749"/>
      <c r="W1549" s="5749"/>
      <c r="X1549" s="5749"/>
      <c r="Y1549" s="5749"/>
      <c r="Z1549" s="5749"/>
      <c r="AA1549" s="5749"/>
      <c r="AB1549" s="5749"/>
      <c r="AC1549" s="5749"/>
      <c r="AD1549" s="5749"/>
      <c r="AE1549" s="5749"/>
      <c r="AF1549" s="5748"/>
      <c r="AG1549" s="5750"/>
      <c r="AH1549" s="5750"/>
      <c r="AI1549" s="5750"/>
      <c r="AJ1549" s="5750"/>
      <c r="AK1549" s="5750"/>
      <c r="AL1549" s="5750"/>
    </row>
    <row r="1550" spans="1:38" ht="16.5" customHeight="1" thickBot="1">
      <c r="A1550" s="552"/>
      <c r="B1550" s="803" t="s">
        <v>949</v>
      </c>
      <c r="C1550" s="804"/>
      <c r="D1550" s="805" t="s">
        <v>184</v>
      </c>
      <c r="E1550" s="4822">
        <f>E1551</f>
        <v>1546096</v>
      </c>
      <c r="F1550" s="523">
        <f t="shared" si="162"/>
        <v>0</v>
      </c>
      <c r="G1550" s="5056"/>
      <c r="H1550" s="5056"/>
      <c r="I1550" s="5056"/>
      <c r="J1550" s="5056"/>
      <c r="K1550" s="5056"/>
      <c r="L1550" s="5056"/>
      <c r="M1550" s="639"/>
      <c r="N1550" s="5057"/>
      <c r="O1550" s="5057"/>
      <c r="P1550" s="5057"/>
      <c r="Q1550" s="4950"/>
      <c r="R1550" s="5057"/>
      <c r="S1550" s="5057"/>
      <c r="T1550" s="5057"/>
      <c r="U1550" s="5057"/>
      <c r="V1550" s="5057"/>
      <c r="W1550" s="5057"/>
      <c r="X1550" s="5057"/>
      <c r="Y1550" s="5057"/>
      <c r="Z1550" s="5057"/>
      <c r="AA1550" s="5057"/>
      <c r="AB1550" s="5057"/>
      <c r="AC1550" s="5057"/>
      <c r="AD1550" s="5057"/>
      <c r="AE1550" s="5057"/>
      <c r="AF1550" s="4950"/>
      <c r="AG1550" s="5058"/>
      <c r="AH1550" s="5058"/>
      <c r="AI1550" s="5058"/>
      <c r="AJ1550" s="5058"/>
      <c r="AK1550" s="5058"/>
      <c r="AL1550" s="5058"/>
    </row>
    <row r="1551" spans="1:38" ht="16.5" customHeight="1">
      <c r="A1551" s="552"/>
      <c r="B1551" s="829"/>
      <c r="C1551" s="6619" t="s">
        <v>582</v>
      </c>
      <c r="D1551" s="6619"/>
      <c r="E1551" s="677">
        <f>E1556+E1552</f>
        <v>1546096</v>
      </c>
      <c r="F1551" s="523">
        <f t="shared" si="162"/>
        <v>0</v>
      </c>
      <c r="G1551" s="5056"/>
      <c r="H1551" s="5056"/>
      <c r="I1551" s="5056"/>
      <c r="J1551" s="5056"/>
      <c r="K1551" s="5056"/>
      <c r="L1551" s="5056"/>
      <c r="M1551" s="639"/>
      <c r="N1551" s="5057"/>
      <c r="O1551" s="5057"/>
      <c r="P1551" s="5057"/>
      <c r="Q1551" s="4950"/>
      <c r="R1551" s="5057"/>
      <c r="S1551" s="5057"/>
      <c r="T1551" s="5057"/>
      <c r="U1551" s="5057"/>
      <c r="V1551" s="5057"/>
      <c r="W1551" s="5057"/>
      <c r="X1551" s="5057"/>
      <c r="Y1551" s="5057"/>
      <c r="Z1551" s="5057"/>
      <c r="AA1551" s="5057"/>
      <c r="AB1551" s="5057"/>
      <c r="AC1551" s="5057"/>
      <c r="AD1551" s="5057"/>
      <c r="AE1551" s="5057"/>
      <c r="AF1551" s="4950"/>
      <c r="AG1551" s="5058"/>
      <c r="AH1551" s="5058"/>
      <c r="AI1551" s="5058"/>
      <c r="AJ1551" s="5058"/>
      <c r="AK1551" s="5058"/>
      <c r="AL1551" s="5058"/>
    </row>
    <row r="1552" spans="1:38" ht="17.25" customHeight="1">
      <c r="A1552" s="552"/>
      <c r="B1552" s="829"/>
      <c r="C1552" s="6852" t="s">
        <v>583</v>
      </c>
      <c r="D1552" s="6852"/>
      <c r="E1552" s="5065">
        <f>SUM(E1553)</f>
        <v>1310100</v>
      </c>
      <c r="F1552" s="523">
        <f t="shared" ref="F1552:F1554" si="171">SUM(G1552:AJ1552)</f>
        <v>0</v>
      </c>
      <c r="G1552" s="5056"/>
      <c r="H1552" s="5056"/>
      <c r="I1552" s="5056"/>
      <c r="J1552" s="5056"/>
      <c r="K1552" s="5056"/>
      <c r="L1552" s="5056"/>
      <c r="M1552" s="5066"/>
      <c r="N1552" s="5057"/>
      <c r="O1552" s="5057"/>
      <c r="P1552" s="5057"/>
      <c r="Q1552" s="5067"/>
      <c r="R1552" s="5057"/>
      <c r="S1552" s="5057"/>
      <c r="T1552" s="5057"/>
      <c r="U1552" s="5057"/>
      <c r="V1552" s="5057"/>
      <c r="W1552" s="5057"/>
      <c r="X1552" s="5057"/>
      <c r="Y1552" s="5057"/>
      <c r="Z1552" s="5057"/>
      <c r="AA1552" s="5057"/>
      <c r="AB1552" s="5057"/>
      <c r="AC1552" s="5057"/>
      <c r="AD1552" s="5057"/>
      <c r="AE1552" s="5057"/>
      <c r="AF1552" s="5067"/>
      <c r="AG1552" s="5058"/>
      <c r="AH1552" s="5058"/>
      <c r="AI1552" s="5058"/>
      <c r="AJ1552" s="5058"/>
      <c r="AK1552" s="5058"/>
      <c r="AL1552" s="5058"/>
    </row>
    <row r="1553" spans="1:38" ht="18.75" customHeight="1">
      <c r="A1553" s="552"/>
      <c r="B1553" s="829"/>
      <c r="C1553" s="6853" t="s">
        <v>597</v>
      </c>
      <c r="D1553" s="6853"/>
      <c r="E1553" s="5068">
        <f>SUM(E1554:E1554)</f>
        <v>1310100</v>
      </c>
      <c r="F1553" s="523">
        <f t="shared" si="171"/>
        <v>0</v>
      </c>
      <c r="G1553" s="5056"/>
      <c r="H1553" s="5056"/>
      <c r="I1553" s="5056"/>
      <c r="J1553" s="5056"/>
      <c r="K1553" s="5056"/>
      <c r="L1553" s="5056"/>
      <c r="M1553" s="5069"/>
      <c r="N1553" s="5057"/>
      <c r="O1553" s="5057"/>
      <c r="P1553" s="5057"/>
      <c r="Q1553" s="5070"/>
      <c r="R1553" s="5057"/>
      <c r="S1553" s="5057"/>
      <c r="T1553" s="5057"/>
      <c r="U1553" s="5057"/>
      <c r="V1553" s="5057"/>
      <c r="W1553" s="5057"/>
      <c r="X1553" s="5057"/>
      <c r="Y1553" s="5057"/>
      <c r="Z1553" s="5057"/>
      <c r="AA1553" s="5057"/>
      <c r="AB1553" s="5057"/>
      <c r="AC1553" s="5057"/>
      <c r="AD1553" s="5057"/>
      <c r="AE1553" s="5057"/>
      <c r="AF1553" s="5070"/>
      <c r="AG1553" s="5058"/>
      <c r="AH1553" s="5058"/>
      <c r="AI1553" s="5058"/>
      <c r="AJ1553" s="5058"/>
      <c r="AK1553" s="5058"/>
      <c r="AL1553" s="5058"/>
    </row>
    <row r="1554" spans="1:38" ht="16.5" customHeight="1">
      <c r="A1554" s="552"/>
      <c r="B1554" s="829"/>
      <c r="C1554" s="5071" t="s">
        <v>610</v>
      </c>
      <c r="D1554" s="5072" t="s">
        <v>611</v>
      </c>
      <c r="E1554" s="5073">
        <f>F1554</f>
        <v>1310100</v>
      </c>
      <c r="F1554" s="523">
        <f t="shared" si="171"/>
        <v>1310100</v>
      </c>
      <c r="G1554" s="5074"/>
      <c r="H1554" s="5074"/>
      <c r="I1554" s="5074"/>
      <c r="J1554" s="5074"/>
      <c r="K1554" s="5074"/>
      <c r="L1554" s="5074"/>
      <c r="M1554" s="639"/>
      <c r="N1554" s="5075"/>
      <c r="O1554" s="5075"/>
      <c r="P1554" s="5075"/>
      <c r="Q1554" s="5070"/>
      <c r="R1554" s="5075"/>
      <c r="S1554" s="5075"/>
      <c r="T1554" s="5075"/>
      <c r="U1554" s="5075">
        <v>1310100</v>
      </c>
      <c r="V1554" s="5075"/>
      <c r="W1554" s="5075"/>
      <c r="X1554" s="5075"/>
      <c r="Y1554" s="5075"/>
      <c r="Z1554" s="5075"/>
      <c r="AA1554" s="5075"/>
      <c r="AB1554" s="5075"/>
      <c r="AC1554" s="5075"/>
      <c r="AD1554" s="5075"/>
      <c r="AE1554" s="5075"/>
      <c r="AF1554" s="5070"/>
      <c r="AG1554" s="5076"/>
      <c r="AH1554" s="5076"/>
      <c r="AI1554" s="5076"/>
      <c r="AJ1554" s="5076"/>
      <c r="AK1554" s="5076"/>
      <c r="AL1554" s="5076"/>
    </row>
    <row r="1555" spans="1:38" ht="16.5" customHeight="1">
      <c r="A1555" s="552"/>
      <c r="B1555" s="829"/>
      <c r="C1555" s="5079"/>
      <c r="D1555" s="5080"/>
      <c r="E1555" s="5081"/>
      <c r="G1555" s="5082"/>
      <c r="H1555" s="5082"/>
      <c r="I1555" s="5082"/>
      <c r="J1555" s="5082"/>
      <c r="K1555" s="5082"/>
      <c r="L1555" s="5082"/>
      <c r="M1555" s="639"/>
      <c r="N1555" s="5083"/>
      <c r="O1555" s="5083"/>
      <c r="P1555" s="5083"/>
      <c r="Q1555" s="5070"/>
      <c r="R1555" s="5083"/>
      <c r="S1555" s="5083"/>
      <c r="T1555" s="5083"/>
      <c r="U1555" s="5083"/>
      <c r="V1555" s="5083"/>
      <c r="W1555" s="5083"/>
      <c r="X1555" s="5083"/>
      <c r="Y1555" s="5083"/>
      <c r="Z1555" s="5083"/>
      <c r="AA1555" s="5083"/>
      <c r="AB1555" s="5083"/>
      <c r="AC1555" s="5083"/>
      <c r="AD1555" s="5083"/>
      <c r="AE1555" s="5083"/>
      <c r="AF1555" s="5070"/>
      <c r="AG1555" s="5084"/>
      <c r="AH1555" s="5084"/>
      <c r="AI1555" s="5084"/>
      <c r="AJ1555" s="5084"/>
      <c r="AK1555" s="5084"/>
      <c r="AL1555" s="5084"/>
    </row>
    <row r="1556" spans="1:38" ht="16.5" customHeight="1">
      <c r="A1556" s="552"/>
      <c r="B1556" s="829"/>
      <c r="C1556" s="6859" t="s">
        <v>646</v>
      </c>
      <c r="D1556" s="6859"/>
      <c r="E1556" s="5085">
        <f>SUM(E1557:E1568)</f>
        <v>235996</v>
      </c>
      <c r="F1556" s="523">
        <f t="shared" si="162"/>
        <v>0</v>
      </c>
      <c r="G1556" s="5086"/>
      <c r="H1556" s="5086"/>
      <c r="I1556" s="5086"/>
      <c r="J1556" s="5086"/>
      <c r="K1556" s="5086"/>
      <c r="L1556" s="5086"/>
      <c r="M1556" s="639"/>
      <c r="N1556" s="5087"/>
      <c r="O1556" s="5087"/>
      <c r="P1556" s="5087"/>
      <c r="Q1556" s="5070"/>
      <c r="R1556" s="5087"/>
      <c r="S1556" s="5087"/>
      <c r="T1556" s="5087"/>
      <c r="U1556" s="5087"/>
      <c r="V1556" s="5087"/>
      <c r="W1556" s="5087"/>
      <c r="X1556" s="5087"/>
      <c r="Y1556" s="5087"/>
      <c r="Z1556" s="5087"/>
      <c r="AA1556" s="5087"/>
      <c r="AB1556" s="5087"/>
      <c r="AC1556" s="5087"/>
      <c r="AD1556" s="5087"/>
      <c r="AE1556" s="5087"/>
      <c r="AF1556" s="5070"/>
      <c r="AG1556" s="5088"/>
      <c r="AH1556" s="5088"/>
      <c r="AI1556" s="5088"/>
      <c r="AJ1556" s="5088"/>
      <c r="AK1556" s="5088"/>
      <c r="AL1556" s="5088"/>
    </row>
    <row r="1557" spans="1:38" ht="16.5" customHeight="1">
      <c r="A1557" s="552"/>
      <c r="B1557" s="829"/>
      <c r="C1557" s="5089" t="s">
        <v>647</v>
      </c>
      <c r="D1557" s="5090" t="s">
        <v>586</v>
      </c>
      <c r="E1557" s="5091">
        <f>F1557</f>
        <v>120048</v>
      </c>
      <c r="F1557" s="523">
        <f t="shared" si="162"/>
        <v>120048</v>
      </c>
      <c r="G1557" s="5086"/>
      <c r="H1557" s="5086"/>
      <c r="I1557" s="5086"/>
      <c r="J1557" s="5086"/>
      <c r="K1557" s="5086"/>
      <c r="L1557" s="5086"/>
      <c r="M1557" s="5092">
        <v>88856</v>
      </c>
      <c r="N1557" s="5087"/>
      <c r="O1557" s="5087"/>
      <c r="P1557" s="5087"/>
      <c r="Q1557" s="5093"/>
      <c r="R1557" s="5087"/>
      <c r="S1557" s="5087"/>
      <c r="T1557" s="5087"/>
      <c r="U1557" s="5087"/>
      <c r="V1557" s="5087">
        <v>19968</v>
      </c>
      <c r="W1557" s="5087">
        <v>11224</v>
      </c>
      <c r="X1557" s="5087"/>
      <c r="Y1557" s="5087"/>
      <c r="Z1557" s="5087"/>
      <c r="AA1557" s="5087"/>
      <c r="AB1557" s="5087"/>
      <c r="AC1557" s="5087"/>
      <c r="AD1557" s="5087"/>
      <c r="AE1557" s="5087"/>
      <c r="AF1557" s="5093"/>
      <c r="AG1557" s="5088"/>
      <c r="AH1557" s="5088"/>
      <c r="AI1557" s="5088"/>
      <c r="AJ1557" s="5088"/>
      <c r="AK1557" s="5088"/>
      <c r="AL1557" s="5088"/>
    </row>
    <row r="1558" spans="1:38" ht="16.5" customHeight="1">
      <c r="A1558" s="552"/>
      <c r="B1558" s="829"/>
      <c r="C1558" s="5094" t="s">
        <v>648</v>
      </c>
      <c r="D1558" s="5095" t="s">
        <v>586</v>
      </c>
      <c r="E1558" s="5096">
        <f>F1558</f>
        <v>30012</v>
      </c>
      <c r="F1558" s="523">
        <f t="shared" si="162"/>
        <v>30012</v>
      </c>
      <c r="G1558" s="5097"/>
      <c r="H1558" s="5097"/>
      <c r="I1558" s="5097"/>
      <c r="J1558" s="5097"/>
      <c r="K1558" s="5097"/>
      <c r="L1558" s="5097"/>
      <c r="M1558" s="639">
        <v>22214</v>
      </c>
      <c r="N1558" s="5098"/>
      <c r="O1558" s="5098"/>
      <c r="P1558" s="5098"/>
      <c r="Q1558" s="5070"/>
      <c r="R1558" s="5098"/>
      <c r="S1558" s="5098"/>
      <c r="T1558" s="5098"/>
      <c r="U1558" s="5098"/>
      <c r="V1558" s="5098">
        <v>4992</v>
      </c>
      <c r="W1558" s="5098">
        <v>2806</v>
      </c>
      <c r="X1558" s="5098"/>
      <c r="Y1558" s="5098"/>
      <c r="Z1558" s="5098"/>
      <c r="AA1558" s="5098"/>
      <c r="AB1558" s="5098"/>
      <c r="AC1558" s="5098"/>
      <c r="AD1558" s="5098"/>
      <c r="AE1558" s="5098"/>
      <c r="AF1558" s="5070"/>
      <c r="AG1558" s="5099"/>
      <c r="AH1558" s="5099"/>
      <c r="AI1558" s="5099"/>
      <c r="AJ1558" s="5099"/>
      <c r="AK1558" s="5099"/>
      <c r="AL1558" s="5099"/>
    </row>
    <row r="1559" spans="1:38" ht="16.5" customHeight="1">
      <c r="A1559" s="552"/>
      <c r="B1559" s="829"/>
      <c r="C1559" s="5100" t="s">
        <v>651</v>
      </c>
      <c r="D1559" s="3288" t="s">
        <v>590</v>
      </c>
      <c r="E1559" s="915">
        <f t="shared" ref="E1559:E1568" si="172">F1559</f>
        <v>20678</v>
      </c>
      <c r="F1559" s="523">
        <f t="shared" si="162"/>
        <v>20678</v>
      </c>
      <c r="G1559" s="5097"/>
      <c r="H1559" s="5097"/>
      <c r="I1559" s="5097"/>
      <c r="J1559" s="5097"/>
      <c r="K1559" s="5097"/>
      <c r="L1559" s="5097"/>
      <c r="M1559" s="639">
        <v>15178</v>
      </c>
      <c r="N1559" s="5098"/>
      <c r="O1559" s="5098"/>
      <c r="P1559" s="5098"/>
      <c r="Q1559" s="5070"/>
      <c r="R1559" s="5098"/>
      <c r="S1559" s="5098"/>
      <c r="T1559" s="5098"/>
      <c r="U1559" s="5098"/>
      <c r="V1559" s="5098">
        <v>3580</v>
      </c>
      <c r="W1559" s="5098">
        <v>1920</v>
      </c>
      <c r="X1559" s="5098"/>
      <c r="Y1559" s="5098"/>
      <c r="Z1559" s="5098"/>
      <c r="AA1559" s="5098"/>
      <c r="AB1559" s="5098"/>
      <c r="AC1559" s="5098"/>
      <c r="AD1559" s="5098"/>
      <c r="AE1559" s="5098"/>
      <c r="AF1559" s="5070"/>
      <c r="AG1559" s="5099"/>
      <c r="AH1559" s="5099"/>
      <c r="AI1559" s="5099"/>
      <c r="AJ1559" s="5099"/>
      <c r="AK1559" s="5099"/>
      <c r="AL1559" s="5099"/>
    </row>
    <row r="1560" spans="1:38" ht="16.5" customHeight="1">
      <c r="A1560" s="552"/>
      <c r="B1560" s="829"/>
      <c r="C1560" s="5101" t="s">
        <v>652</v>
      </c>
      <c r="D1560" s="5102" t="s">
        <v>590</v>
      </c>
      <c r="E1560" s="5103">
        <f t="shared" si="172"/>
        <v>5170</v>
      </c>
      <c r="F1560" s="523">
        <f t="shared" si="162"/>
        <v>5170</v>
      </c>
      <c r="G1560" s="5097"/>
      <c r="H1560" s="5097"/>
      <c r="I1560" s="5097"/>
      <c r="J1560" s="5097"/>
      <c r="K1560" s="5097"/>
      <c r="L1560" s="5097"/>
      <c r="M1560" s="5104">
        <v>3795</v>
      </c>
      <c r="N1560" s="5098"/>
      <c r="O1560" s="5098"/>
      <c r="P1560" s="5098"/>
      <c r="Q1560" s="5105"/>
      <c r="R1560" s="5098"/>
      <c r="S1560" s="5098"/>
      <c r="T1560" s="5098"/>
      <c r="U1560" s="5098"/>
      <c r="V1560" s="5098">
        <v>895</v>
      </c>
      <c r="W1560" s="5098">
        <v>480</v>
      </c>
      <c r="X1560" s="5098"/>
      <c r="Y1560" s="5098"/>
      <c r="Z1560" s="5098"/>
      <c r="AA1560" s="5098"/>
      <c r="AB1560" s="5098"/>
      <c r="AC1560" s="5098"/>
      <c r="AD1560" s="5098"/>
      <c r="AE1560" s="5098"/>
      <c r="AF1560" s="5105"/>
      <c r="AG1560" s="5099"/>
      <c r="AH1560" s="5099"/>
      <c r="AI1560" s="5099"/>
      <c r="AJ1560" s="5099"/>
      <c r="AK1560" s="5099"/>
      <c r="AL1560" s="5099"/>
    </row>
    <row r="1561" spans="1:38" ht="16.5" customHeight="1">
      <c r="A1561" s="552"/>
      <c r="B1561" s="829"/>
      <c r="C1561" s="5101" t="s">
        <v>653</v>
      </c>
      <c r="D1561" s="5102" t="s">
        <v>592</v>
      </c>
      <c r="E1561" s="5103">
        <f t="shared" si="172"/>
        <v>2929</v>
      </c>
      <c r="F1561" s="523">
        <f t="shared" si="162"/>
        <v>2929</v>
      </c>
      <c r="G1561" s="5097"/>
      <c r="H1561" s="5097"/>
      <c r="I1561" s="5097"/>
      <c r="J1561" s="5097"/>
      <c r="K1561" s="5097"/>
      <c r="L1561" s="5097"/>
      <c r="M1561" s="5104">
        <v>2197</v>
      </c>
      <c r="N1561" s="5098"/>
      <c r="O1561" s="5098"/>
      <c r="P1561" s="5098"/>
      <c r="Q1561" s="5105"/>
      <c r="R1561" s="5098"/>
      <c r="S1561" s="5098"/>
      <c r="T1561" s="5098"/>
      <c r="U1561" s="5098"/>
      <c r="V1561" s="5098">
        <v>452</v>
      </c>
      <c r="W1561" s="5098">
        <v>280</v>
      </c>
      <c r="X1561" s="5098"/>
      <c r="Y1561" s="5098"/>
      <c r="Z1561" s="5098"/>
      <c r="AA1561" s="5098"/>
      <c r="AB1561" s="5098"/>
      <c r="AC1561" s="5098"/>
      <c r="AD1561" s="5098"/>
      <c r="AE1561" s="5098"/>
      <c r="AF1561" s="5105"/>
      <c r="AG1561" s="5099"/>
      <c r="AH1561" s="5099"/>
      <c r="AI1561" s="5099"/>
      <c r="AJ1561" s="5099"/>
      <c r="AK1561" s="5099"/>
      <c r="AL1561" s="5099"/>
    </row>
    <row r="1562" spans="1:38" ht="16.5" customHeight="1">
      <c r="A1562" s="552"/>
      <c r="B1562" s="829"/>
      <c r="C1562" s="5106" t="s">
        <v>654</v>
      </c>
      <c r="D1562" s="5107" t="s">
        <v>592</v>
      </c>
      <c r="E1562" s="5108">
        <f t="shared" si="172"/>
        <v>732</v>
      </c>
      <c r="F1562" s="523">
        <f t="shared" si="162"/>
        <v>732</v>
      </c>
      <c r="G1562" s="5097"/>
      <c r="H1562" s="5097"/>
      <c r="I1562" s="5097"/>
      <c r="J1562" s="5097"/>
      <c r="K1562" s="5097"/>
      <c r="L1562" s="5097"/>
      <c r="M1562" s="5109">
        <v>549</v>
      </c>
      <c r="N1562" s="5098"/>
      <c r="O1562" s="5098"/>
      <c r="P1562" s="5098"/>
      <c r="Q1562" s="5110"/>
      <c r="R1562" s="5098"/>
      <c r="S1562" s="5098"/>
      <c r="T1562" s="5098"/>
      <c r="U1562" s="5098"/>
      <c r="V1562" s="5098">
        <v>113</v>
      </c>
      <c r="W1562" s="5098">
        <v>70</v>
      </c>
      <c r="X1562" s="5098"/>
      <c r="Y1562" s="5098"/>
      <c r="Z1562" s="5098"/>
      <c r="AA1562" s="5098"/>
      <c r="AB1562" s="5098"/>
      <c r="AC1562" s="5098"/>
      <c r="AD1562" s="5098"/>
      <c r="AE1562" s="5098"/>
      <c r="AF1562" s="5110"/>
      <c r="AG1562" s="5099"/>
      <c r="AH1562" s="5099"/>
      <c r="AI1562" s="5099"/>
      <c r="AJ1562" s="5099"/>
      <c r="AK1562" s="5099"/>
      <c r="AL1562" s="5099"/>
    </row>
    <row r="1563" spans="1:38" ht="16.5" customHeight="1">
      <c r="A1563" s="552"/>
      <c r="B1563" s="829"/>
      <c r="C1563" s="5106" t="s">
        <v>664</v>
      </c>
      <c r="D1563" s="5107" t="s">
        <v>611</v>
      </c>
      <c r="E1563" s="5108">
        <f t="shared" si="172"/>
        <v>30566</v>
      </c>
      <c r="F1563" s="523">
        <f t="shared" si="162"/>
        <v>30566</v>
      </c>
      <c r="G1563" s="5097"/>
      <c r="H1563" s="5097"/>
      <c r="I1563" s="5097"/>
      <c r="J1563" s="5097"/>
      <c r="K1563" s="5097"/>
      <c r="L1563" s="5097"/>
      <c r="M1563" s="5109">
        <v>30566</v>
      </c>
      <c r="N1563" s="5098"/>
      <c r="O1563" s="5098"/>
      <c r="P1563" s="5098"/>
      <c r="Q1563" s="5110"/>
      <c r="R1563" s="5098"/>
      <c r="S1563" s="5098"/>
      <c r="T1563" s="5098"/>
      <c r="U1563" s="5098"/>
      <c r="V1563" s="5098"/>
      <c r="W1563" s="5098"/>
      <c r="X1563" s="5098"/>
      <c r="Y1563" s="5098"/>
      <c r="Z1563" s="5098"/>
      <c r="AA1563" s="5098"/>
      <c r="AB1563" s="5098"/>
      <c r="AC1563" s="5098"/>
      <c r="AD1563" s="5098"/>
      <c r="AE1563" s="5098"/>
      <c r="AF1563" s="5110"/>
      <c r="AG1563" s="5099"/>
      <c r="AH1563" s="5099"/>
      <c r="AI1563" s="5099"/>
      <c r="AJ1563" s="5099"/>
      <c r="AK1563" s="5099"/>
      <c r="AL1563" s="5099"/>
    </row>
    <row r="1564" spans="1:38" ht="16.5" customHeight="1">
      <c r="A1564" s="552"/>
      <c r="B1564" s="829"/>
      <c r="C1564" s="5111" t="s">
        <v>665</v>
      </c>
      <c r="D1564" s="5112" t="s">
        <v>611</v>
      </c>
      <c r="E1564" s="5113">
        <f t="shared" si="172"/>
        <v>7641</v>
      </c>
      <c r="F1564" s="523">
        <f t="shared" si="162"/>
        <v>7641</v>
      </c>
      <c r="G1564" s="5097"/>
      <c r="H1564" s="5097"/>
      <c r="I1564" s="5097"/>
      <c r="J1564" s="5097"/>
      <c r="K1564" s="5097"/>
      <c r="L1564" s="5097"/>
      <c r="M1564" s="5114">
        <v>7641</v>
      </c>
      <c r="N1564" s="5098"/>
      <c r="O1564" s="5098"/>
      <c r="P1564" s="5098"/>
      <c r="Q1564" s="5115"/>
      <c r="R1564" s="5098"/>
      <c r="S1564" s="5098"/>
      <c r="T1564" s="5098"/>
      <c r="U1564" s="5098"/>
      <c r="V1564" s="5098"/>
      <c r="W1564" s="5098"/>
      <c r="X1564" s="5098"/>
      <c r="Y1564" s="5098"/>
      <c r="Z1564" s="5098"/>
      <c r="AA1564" s="5098"/>
      <c r="AB1564" s="5098"/>
      <c r="AC1564" s="5098"/>
      <c r="AD1564" s="5098"/>
      <c r="AE1564" s="5098"/>
      <c r="AF1564" s="5115"/>
      <c r="AG1564" s="5099"/>
      <c r="AH1564" s="5099"/>
      <c r="AI1564" s="5099"/>
      <c r="AJ1564" s="5099"/>
      <c r="AK1564" s="5099"/>
      <c r="AL1564" s="5099"/>
    </row>
    <row r="1565" spans="1:38" ht="16.5" customHeight="1">
      <c r="A1565" s="552"/>
      <c r="B1565" s="829"/>
      <c r="C1565" s="5111" t="s">
        <v>709</v>
      </c>
      <c r="D1565" s="5112" t="s">
        <v>621</v>
      </c>
      <c r="E1565" s="5113">
        <f t="shared" si="172"/>
        <v>13600</v>
      </c>
      <c r="F1565" s="523">
        <f t="shared" si="162"/>
        <v>13600</v>
      </c>
      <c r="G1565" s="5097"/>
      <c r="H1565" s="5097"/>
      <c r="I1565" s="5097"/>
      <c r="J1565" s="5097"/>
      <c r="K1565" s="5097"/>
      <c r="L1565" s="5097"/>
      <c r="M1565" s="5114">
        <v>9600</v>
      </c>
      <c r="N1565" s="5098"/>
      <c r="O1565" s="5098"/>
      <c r="P1565" s="5098"/>
      <c r="Q1565" s="5115"/>
      <c r="R1565" s="5098"/>
      <c r="S1565" s="5098"/>
      <c r="T1565" s="5098"/>
      <c r="U1565" s="5098"/>
      <c r="V1565" s="5098">
        <v>4000</v>
      </c>
      <c r="W1565" s="5098"/>
      <c r="X1565" s="5098"/>
      <c r="Y1565" s="5098"/>
      <c r="Z1565" s="5098"/>
      <c r="AA1565" s="5098"/>
      <c r="AB1565" s="5098"/>
      <c r="AC1565" s="5098"/>
      <c r="AD1565" s="5098"/>
      <c r="AE1565" s="5098"/>
      <c r="AF1565" s="5115"/>
      <c r="AG1565" s="5099"/>
      <c r="AH1565" s="5099"/>
      <c r="AI1565" s="5099"/>
      <c r="AJ1565" s="5099"/>
      <c r="AK1565" s="5099"/>
      <c r="AL1565" s="5099"/>
    </row>
    <row r="1566" spans="1:38" ht="23.25" customHeight="1">
      <c r="A1566" s="552"/>
      <c r="B1566" s="829"/>
      <c r="C1566" s="5116" t="s">
        <v>710</v>
      </c>
      <c r="D1566" s="5117" t="s">
        <v>621</v>
      </c>
      <c r="E1566" s="5118">
        <f t="shared" si="172"/>
        <v>3400</v>
      </c>
      <c r="F1566" s="523">
        <f t="shared" si="162"/>
        <v>3400</v>
      </c>
      <c r="G1566" s="5097"/>
      <c r="H1566" s="5097"/>
      <c r="I1566" s="5097"/>
      <c r="J1566" s="5097"/>
      <c r="K1566" s="5097"/>
      <c r="L1566" s="5097"/>
      <c r="M1566" s="5119">
        <v>2400</v>
      </c>
      <c r="N1566" s="5098"/>
      <c r="O1566" s="5098"/>
      <c r="P1566" s="5098"/>
      <c r="Q1566" s="5120"/>
      <c r="R1566" s="5098"/>
      <c r="S1566" s="5098"/>
      <c r="T1566" s="5098"/>
      <c r="U1566" s="5098"/>
      <c r="V1566" s="5098">
        <v>1000</v>
      </c>
      <c r="W1566" s="5098"/>
      <c r="X1566" s="5098"/>
      <c r="Y1566" s="5098"/>
      <c r="Z1566" s="5098"/>
      <c r="AA1566" s="5098"/>
      <c r="AB1566" s="5098"/>
      <c r="AC1566" s="5098"/>
      <c r="AD1566" s="5098"/>
      <c r="AE1566" s="5098"/>
      <c r="AF1566" s="5120"/>
      <c r="AG1566" s="5099"/>
      <c r="AH1566" s="5099"/>
      <c r="AI1566" s="5099"/>
      <c r="AJ1566" s="5099"/>
      <c r="AK1566" s="5099"/>
      <c r="AL1566" s="5099"/>
    </row>
    <row r="1567" spans="1:38" ht="16.5" customHeight="1">
      <c r="A1567" s="552"/>
      <c r="B1567" s="829"/>
      <c r="C1567" s="5121" t="s">
        <v>674</v>
      </c>
      <c r="D1567" s="5122" t="s">
        <v>596</v>
      </c>
      <c r="E1567" s="5123">
        <f t="shared" si="172"/>
        <v>976</v>
      </c>
      <c r="F1567" s="523">
        <f t="shared" si="162"/>
        <v>976</v>
      </c>
      <c r="G1567" s="5124"/>
      <c r="H1567" s="5124"/>
      <c r="I1567" s="5124"/>
      <c r="J1567" s="5124"/>
      <c r="K1567" s="5124"/>
      <c r="L1567" s="5124"/>
      <c r="M1567" s="639">
        <v>800</v>
      </c>
      <c r="N1567" s="5125"/>
      <c r="O1567" s="5125"/>
      <c r="P1567" s="5125"/>
      <c r="Q1567" s="5115"/>
      <c r="R1567" s="5125"/>
      <c r="S1567" s="5125"/>
      <c r="T1567" s="5125"/>
      <c r="U1567" s="5125"/>
      <c r="V1567" s="5125"/>
      <c r="W1567" s="5125">
        <v>176</v>
      </c>
      <c r="X1567" s="5125"/>
      <c r="Y1567" s="5125"/>
      <c r="Z1567" s="5125"/>
      <c r="AA1567" s="5125"/>
      <c r="AB1567" s="5125"/>
      <c r="AC1567" s="5125"/>
      <c r="AD1567" s="5125"/>
      <c r="AE1567" s="5125"/>
      <c r="AF1567" s="5115"/>
      <c r="AG1567" s="5126"/>
      <c r="AH1567" s="5126"/>
      <c r="AI1567" s="5126"/>
      <c r="AJ1567" s="5126"/>
      <c r="AK1567" s="5126"/>
      <c r="AL1567" s="5126"/>
    </row>
    <row r="1568" spans="1:38" ht="16.5" customHeight="1">
      <c r="A1568" s="552"/>
      <c r="B1568" s="829"/>
      <c r="C1568" s="2713" t="s">
        <v>675</v>
      </c>
      <c r="D1568" s="5127" t="s">
        <v>596</v>
      </c>
      <c r="E1568" s="685">
        <f t="shared" si="172"/>
        <v>244</v>
      </c>
      <c r="F1568" s="523">
        <f t="shared" si="162"/>
        <v>244</v>
      </c>
      <c r="G1568" s="5124"/>
      <c r="H1568" s="5124"/>
      <c r="I1568" s="5124"/>
      <c r="J1568" s="5124"/>
      <c r="K1568" s="5124"/>
      <c r="L1568" s="5124"/>
      <c r="M1568" s="639">
        <v>200</v>
      </c>
      <c r="N1568" s="5125"/>
      <c r="O1568" s="5125"/>
      <c r="P1568" s="5125"/>
      <c r="Q1568" s="5115"/>
      <c r="R1568" s="5125"/>
      <c r="S1568" s="5125"/>
      <c r="T1568" s="5125"/>
      <c r="U1568" s="5125"/>
      <c r="V1568" s="5125"/>
      <c r="W1568" s="5125">
        <v>44</v>
      </c>
      <c r="X1568" s="5125"/>
      <c r="Y1568" s="5125"/>
      <c r="Z1568" s="5125"/>
      <c r="AA1568" s="5125"/>
      <c r="AB1568" s="5125"/>
      <c r="AC1568" s="5125"/>
      <c r="AD1568" s="5125"/>
      <c r="AE1568" s="5125"/>
      <c r="AF1568" s="5115"/>
      <c r="AG1568" s="5126"/>
      <c r="AH1568" s="5126"/>
      <c r="AI1568" s="5126"/>
      <c r="AJ1568" s="5126"/>
      <c r="AK1568" s="5126"/>
      <c r="AL1568" s="5126"/>
    </row>
    <row r="1569" spans="1:38" ht="16.5" customHeight="1" thickBot="1">
      <c r="A1569" s="552"/>
      <c r="B1569" s="829"/>
      <c r="C1569" s="1695"/>
      <c r="D1569" s="1596"/>
      <c r="E1569" s="915"/>
      <c r="F1569" s="523">
        <f t="shared" si="162"/>
        <v>0</v>
      </c>
      <c r="G1569" s="5124"/>
      <c r="H1569" s="5124"/>
      <c r="I1569" s="5124"/>
      <c r="J1569" s="5124"/>
      <c r="K1569" s="5124"/>
      <c r="L1569" s="5124"/>
      <c r="M1569" s="639"/>
      <c r="N1569" s="5125"/>
      <c r="O1569" s="5125"/>
      <c r="P1569" s="5125"/>
      <c r="Q1569" s="5115"/>
      <c r="R1569" s="5125"/>
      <c r="S1569" s="5125"/>
      <c r="T1569" s="5125"/>
      <c r="U1569" s="5125"/>
      <c r="V1569" s="5125"/>
      <c r="W1569" s="5125"/>
      <c r="X1569" s="5125"/>
      <c r="Y1569" s="5125"/>
      <c r="Z1569" s="5125"/>
      <c r="AA1569" s="5125"/>
      <c r="AB1569" s="5125"/>
      <c r="AC1569" s="5125"/>
      <c r="AD1569" s="5125"/>
      <c r="AE1569" s="5125"/>
      <c r="AF1569" s="5115"/>
      <c r="AG1569" s="5126"/>
      <c r="AH1569" s="5126"/>
      <c r="AI1569" s="5126"/>
      <c r="AJ1569" s="5126"/>
      <c r="AK1569" s="5126"/>
      <c r="AL1569" s="5126"/>
    </row>
    <row r="1570" spans="1:38" ht="28.5" customHeight="1" thickBot="1">
      <c r="A1570" s="571"/>
      <c r="B1570" s="803" t="s">
        <v>950</v>
      </c>
      <c r="C1570" s="804"/>
      <c r="D1570" s="805" t="s">
        <v>951</v>
      </c>
      <c r="E1570" s="5128">
        <f>SUM(E1571)</f>
        <v>400000</v>
      </c>
      <c r="F1570" s="523">
        <f t="shared" si="162"/>
        <v>0</v>
      </c>
      <c r="G1570" s="5056"/>
      <c r="H1570" s="5056"/>
      <c r="I1570" s="5056"/>
      <c r="J1570" s="5056"/>
      <c r="K1570" s="5056"/>
      <c r="L1570" s="5056"/>
      <c r="M1570" s="5129"/>
      <c r="N1570" s="5083"/>
      <c r="O1570" s="5083"/>
      <c r="P1570" s="5083"/>
      <c r="Q1570" s="5130"/>
      <c r="R1570" s="5083"/>
      <c r="S1570" s="5083"/>
      <c r="T1570" s="5083"/>
      <c r="U1570" s="5083"/>
      <c r="V1570" s="5083"/>
      <c r="W1570" s="5083"/>
      <c r="X1570" s="5083"/>
      <c r="Y1570" s="5083"/>
      <c r="Z1570" s="5083"/>
      <c r="AA1570" s="5083"/>
      <c r="AB1570" s="5083"/>
      <c r="AC1570" s="5083"/>
      <c r="AD1570" s="5083"/>
      <c r="AE1570" s="5083"/>
      <c r="AF1570" s="5130"/>
      <c r="AG1570" s="5084"/>
      <c r="AH1570" s="5084"/>
      <c r="AI1570" s="5084"/>
      <c r="AJ1570" s="5084"/>
      <c r="AK1570" s="5084"/>
      <c r="AL1570" s="5084"/>
    </row>
    <row r="1571" spans="1:38" ht="17.100000000000001" customHeight="1">
      <c r="A1571" s="552"/>
      <c r="B1571" s="6503"/>
      <c r="C1571" s="6619" t="s">
        <v>582</v>
      </c>
      <c r="D1571" s="6619"/>
      <c r="E1571" s="677">
        <f>SUM(E1572)</f>
        <v>400000</v>
      </c>
      <c r="F1571" s="523">
        <f t="shared" si="162"/>
        <v>0</v>
      </c>
      <c r="G1571" s="5082"/>
      <c r="H1571" s="5082"/>
      <c r="I1571" s="5082"/>
      <c r="J1571" s="5082"/>
      <c r="K1571" s="5082"/>
      <c r="L1571" s="5082"/>
      <c r="M1571" s="5129"/>
      <c r="N1571" s="5083"/>
      <c r="O1571" s="5083"/>
      <c r="P1571" s="5083"/>
      <c r="Q1571" s="5130"/>
      <c r="R1571" s="5083"/>
      <c r="S1571" s="5083"/>
      <c r="T1571" s="5083"/>
      <c r="U1571" s="5083"/>
      <c r="V1571" s="5083"/>
      <c r="W1571" s="5083"/>
      <c r="X1571" s="5083"/>
      <c r="Y1571" s="5083"/>
      <c r="Z1571" s="5083"/>
      <c r="AA1571" s="5083"/>
      <c r="AB1571" s="5083"/>
      <c r="AC1571" s="5083"/>
      <c r="AD1571" s="5083"/>
      <c r="AE1571" s="5083"/>
      <c r="AF1571" s="5130"/>
      <c r="AG1571" s="5084"/>
      <c r="AH1571" s="5084"/>
      <c r="AI1571" s="5084"/>
      <c r="AJ1571" s="5084"/>
      <c r="AK1571" s="5084"/>
      <c r="AL1571" s="5084"/>
    </row>
    <row r="1572" spans="1:38" ht="17.100000000000001" customHeight="1">
      <c r="A1572" s="552"/>
      <c r="B1572" s="6503"/>
      <c r="C1572" s="6860" t="s">
        <v>583</v>
      </c>
      <c r="D1572" s="6860"/>
      <c r="E1572" s="5131">
        <f>SUM(E1573,E1578)</f>
        <v>400000</v>
      </c>
      <c r="F1572" s="523">
        <f t="shared" si="162"/>
        <v>0</v>
      </c>
      <c r="G1572" s="5132"/>
      <c r="H1572" s="5132"/>
      <c r="I1572" s="5132"/>
      <c r="J1572" s="5132"/>
      <c r="K1572" s="5132"/>
      <c r="L1572" s="5132"/>
      <c r="M1572" s="639"/>
      <c r="N1572" s="5133"/>
      <c r="O1572" s="5133"/>
      <c r="P1572" s="5133"/>
      <c r="Q1572" s="5115"/>
      <c r="R1572" s="5133"/>
      <c r="S1572" s="5133"/>
      <c r="T1572" s="5133"/>
      <c r="U1572" s="5133"/>
      <c r="V1572" s="5133"/>
      <c r="W1572" s="5133"/>
      <c r="X1572" s="5133"/>
      <c r="Y1572" s="5133"/>
      <c r="Z1572" s="5133"/>
      <c r="AA1572" s="5133"/>
      <c r="AB1572" s="5133"/>
      <c r="AC1572" s="5133"/>
      <c r="AD1572" s="5133"/>
      <c r="AE1572" s="5133"/>
      <c r="AF1572" s="5115"/>
      <c r="AG1572" s="5134"/>
      <c r="AH1572" s="5134"/>
      <c r="AI1572" s="5134"/>
      <c r="AJ1572" s="5134"/>
      <c r="AK1572" s="5134"/>
      <c r="AL1572" s="5134"/>
    </row>
    <row r="1573" spans="1:38" ht="15" customHeight="1">
      <c r="A1573" s="552"/>
      <c r="B1573" s="6503"/>
      <c r="C1573" s="6752" t="s">
        <v>584</v>
      </c>
      <c r="D1573" s="6752"/>
      <c r="E1573" s="5135">
        <f>SUM(E1574:E1576)</f>
        <v>375000</v>
      </c>
      <c r="F1573" s="523">
        <f t="shared" si="162"/>
        <v>0</v>
      </c>
      <c r="G1573" s="5132"/>
      <c r="H1573" s="5132"/>
      <c r="I1573" s="5132"/>
      <c r="J1573" s="5132"/>
      <c r="K1573" s="5132"/>
      <c r="L1573" s="5132"/>
      <c r="M1573" s="639"/>
      <c r="N1573" s="5133"/>
      <c r="O1573" s="5133"/>
      <c r="P1573" s="5133"/>
      <c r="Q1573" s="5115"/>
      <c r="R1573" s="5133"/>
      <c r="S1573" s="5133"/>
      <c r="T1573" s="5133"/>
      <c r="U1573" s="5133"/>
      <c r="V1573" s="5133"/>
      <c r="W1573" s="5133"/>
      <c r="X1573" s="5133"/>
      <c r="Y1573" s="5133"/>
      <c r="Z1573" s="5133"/>
      <c r="AA1573" s="5133"/>
      <c r="AB1573" s="5133"/>
      <c r="AC1573" s="5133"/>
      <c r="AD1573" s="5133"/>
      <c r="AE1573" s="5133"/>
      <c r="AF1573" s="5115"/>
      <c r="AG1573" s="5134"/>
      <c r="AH1573" s="5134"/>
      <c r="AI1573" s="5134"/>
      <c r="AJ1573" s="5134"/>
      <c r="AK1573" s="5134"/>
      <c r="AL1573" s="5134"/>
    </row>
    <row r="1574" spans="1:38" ht="17.100000000000001" customHeight="1">
      <c r="A1574" s="552"/>
      <c r="B1574" s="6503"/>
      <c r="C1574" s="5136" t="s">
        <v>585</v>
      </c>
      <c r="D1574" s="5137" t="s">
        <v>586</v>
      </c>
      <c r="E1574" s="5138">
        <f>F1574</f>
        <v>313450</v>
      </c>
      <c r="F1574" s="523">
        <f t="shared" si="162"/>
        <v>313450</v>
      </c>
      <c r="G1574" s="5139"/>
      <c r="H1574" s="5139"/>
      <c r="I1574" s="5139">
        <v>313450</v>
      </c>
      <c r="J1574" s="5139"/>
      <c r="K1574" s="5139"/>
      <c r="L1574" s="5139"/>
      <c r="M1574" s="639"/>
      <c r="N1574" s="5140"/>
      <c r="O1574" s="5140"/>
      <c r="P1574" s="5140"/>
      <c r="Q1574" s="5115"/>
      <c r="R1574" s="5140"/>
      <c r="S1574" s="5140"/>
      <c r="T1574" s="5140"/>
      <c r="U1574" s="5140"/>
      <c r="V1574" s="5140"/>
      <c r="W1574" s="5140"/>
      <c r="X1574" s="5140"/>
      <c r="Y1574" s="5140"/>
      <c r="Z1574" s="5140"/>
      <c r="AA1574" s="5140"/>
      <c r="AB1574" s="5140"/>
      <c r="AC1574" s="5140"/>
      <c r="AD1574" s="5140"/>
      <c r="AE1574" s="5140"/>
      <c r="AF1574" s="5115"/>
      <c r="AG1574" s="5141"/>
      <c r="AH1574" s="5141"/>
      <c r="AI1574" s="5141"/>
      <c r="AJ1574" s="5141"/>
      <c r="AK1574" s="5141"/>
      <c r="AL1574" s="5141"/>
    </row>
    <row r="1575" spans="1:38" ht="17.100000000000001" customHeight="1">
      <c r="A1575" s="552"/>
      <c r="B1575" s="6503"/>
      <c r="C1575" s="5142" t="s">
        <v>589</v>
      </c>
      <c r="D1575" s="5143" t="s">
        <v>590</v>
      </c>
      <c r="E1575" s="5144">
        <f t="shared" ref="E1575:E1576" si="173">F1575</f>
        <v>53880</v>
      </c>
      <c r="F1575" s="523">
        <f t="shared" si="162"/>
        <v>53880</v>
      </c>
      <c r="G1575" s="5145"/>
      <c r="H1575" s="5145"/>
      <c r="I1575" s="5145">
        <v>53880</v>
      </c>
      <c r="J1575" s="5145"/>
      <c r="K1575" s="5145"/>
      <c r="L1575" s="5145"/>
      <c r="M1575" s="639"/>
      <c r="N1575" s="5146"/>
      <c r="O1575" s="5146"/>
      <c r="P1575" s="5146"/>
      <c r="Q1575" s="5115"/>
      <c r="R1575" s="5146"/>
      <c r="S1575" s="5146"/>
      <c r="T1575" s="5146"/>
      <c r="U1575" s="5146"/>
      <c r="V1575" s="5146"/>
      <c r="W1575" s="5146"/>
      <c r="X1575" s="5146"/>
      <c r="Y1575" s="5146"/>
      <c r="Z1575" s="5146"/>
      <c r="AA1575" s="5146"/>
      <c r="AB1575" s="5146"/>
      <c r="AC1575" s="5146"/>
      <c r="AD1575" s="5146"/>
      <c r="AE1575" s="5146"/>
      <c r="AF1575" s="5115"/>
      <c r="AG1575" s="5147"/>
      <c r="AH1575" s="5147"/>
      <c r="AI1575" s="5147"/>
      <c r="AJ1575" s="5147"/>
      <c r="AK1575" s="5147"/>
      <c r="AL1575" s="5147"/>
    </row>
    <row r="1576" spans="1:38" ht="17.100000000000001" customHeight="1">
      <c r="A1576" s="552"/>
      <c r="B1576" s="6503"/>
      <c r="C1576" s="5148" t="s">
        <v>591</v>
      </c>
      <c r="D1576" s="5149" t="s">
        <v>592</v>
      </c>
      <c r="E1576" s="5150">
        <f t="shared" si="173"/>
        <v>7670</v>
      </c>
      <c r="F1576" s="523">
        <f t="shared" si="162"/>
        <v>7670</v>
      </c>
      <c r="G1576" s="5151"/>
      <c r="H1576" s="5151"/>
      <c r="I1576" s="5151">
        <v>7670</v>
      </c>
      <c r="J1576" s="5151"/>
      <c r="K1576" s="5151"/>
      <c r="L1576" s="5151"/>
      <c r="M1576" s="639"/>
      <c r="N1576" s="5152"/>
      <c r="O1576" s="5152"/>
      <c r="P1576" s="5152"/>
      <c r="Q1576" s="5115"/>
      <c r="R1576" s="5152"/>
      <c r="S1576" s="5152"/>
      <c r="T1576" s="5152"/>
      <c r="U1576" s="5152"/>
      <c r="V1576" s="5152"/>
      <c r="W1576" s="5152"/>
      <c r="X1576" s="5152"/>
      <c r="Y1576" s="5152"/>
      <c r="Z1576" s="5152"/>
      <c r="AA1576" s="5152"/>
      <c r="AB1576" s="5152"/>
      <c r="AC1576" s="5152"/>
      <c r="AD1576" s="5152"/>
      <c r="AE1576" s="5152"/>
      <c r="AF1576" s="5115"/>
      <c r="AG1576" s="5153"/>
      <c r="AH1576" s="5153"/>
      <c r="AI1576" s="5153"/>
      <c r="AJ1576" s="5153"/>
      <c r="AK1576" s="5153"/>
      <c r="AL1576" s="5153"/>
    </row>
    <row r="1577" spans="1:38" ht="12.75" customHeight="1">
      <c r="A1577" s="552"/>
      <c r="B1577" s="6503"/>
      <c r="C1577" s="1695"/>
      <c r="D1577" s="1596"/>
      <c r="E1577" s="5150"/>
      <c r="F1577" s="523">
        <f t="shared" si="162"/>
        <v>0</v>
      </c>
      <c r="G1577" s="5151"/>
      <c r="H1577" s="5151"/>
      <c r="I1577" s="5151"/>
      <c r="J1577" s="5151"/>
      <c r="K1577" s="5151"/>
      <c r="L1577" s="5151"/>
      <c r="M1577" s="639"/>
      <c r="N1577" s="5152"/>
      <c r="O1577" s="5152"/>
      <c r="P1577" s="5152"/>
      <c r="Q1577" s="5115"/>
      <c r="R1577" s="5152"/>
      <c r="S1577" s="5152"/>
      <c r="T1577" s="5152"/>
      <c r="U1577" s="5152"/>
      <c r="V1577" s="5152"/>
      <c r="W1577" s="5152"/>
      <c r="X1577" s="5152"/>
      <c r="Y1577" s="5152"/>
      <c r="Z1577" s="5152"/>
      <c r="AA1577" s="5152"/>
      <c r="AB1577" s="5152"/>
      <c r="AC1577" s="5152"/>
      <c r="AD1577" s="5152"/>
      <c r="AE1577" s="5152"/>
      <c r="AF1577" s="5115"/>
      <c r="AG1577" s="5153"/>
      <c r="AH1577" s="5153"/>
      <c r="AI1577" s="5153"/>
      <c r="AJ1577" s="5153"/>
      <c r="AK1577" s="5153"/>
      <c r="AL1577" s="5153"/>
    </row>
    <row r="1578" spans="1:38" ht="17.100000000000001" customHeight="1">
      <c r="A1578" s="552"/>
      <c r="B1578" s="6503"/>
      <c r="C1578" s="6861" t="s">
        <v>597</v>
      </c>
      <c r="D1578" s="6861"/>
      <c r="E1578" s="5154">
        <f>SUM(E1579:E1579)</f>
        <v>25000</v>
      </c>
      <c r="F1578" s="523">
        <f t="shared" si="162"/>
        <v>0</v>
      </c>
      <c r="G1578" s="5155"/>
      <c r="H1578" s="5155"/>
      <c r="I1578" s="5155"/>
      <c r="J1578" s="5155"/>
      <c r="K1578" s="5155"/>
      <c r="L1578" s="5155"/>
      <c r="M1578" s="639"/>
      <c r="N1578" s="5156"/>
      <c r="O1578" s="5156"/>
      <c r="P1578" s="5156"/>
      <c r="Q1578" s="5115"/>
      <c r="R1578" s="5156"/>
      <c r="S1578" s="5156"/>
      <c r="T1578" s="5156"/>
      <c r="U1578" s="5156"/>
      <c r="V1578" s="5156"/>
      <c r="W1578" s="5156"/>
      <c r="X1578" s="5156"/>
      <c r="Y1578" s="5156"/>
      <c r="Z1578" s="5156"/>
      <c r="AA1578" s="5156"/>
      <c r="AB1578" s="5156"/>
      <c r="AC1578" s="5156"/>
      <c r="AD1578" s="5156"/>
      <c r="AE1578" s="5156"/>
      <c r="AF1578" s="5115"/>
      <c r="AG1578" s="5157"/>
      <c r="AH1578" s="5157"/>
      <c r="AI1578" s="5157"/>
      <c r="AJ1578" s="5157"/>
      <c r="AK1578" s="5157"/>
      <c r="AL1578" s="5157"/>
    </row>
    <row r="1579" spans="1:38" ht="19.5" customHeight="1">
      <c r="A1579" s="552"/>
      <c r="B1579" s="6503"/>
      <c r="C1579" s="5158" t="s">
        <v>634</v>
      </c>
      <c r="D1579" s="5159" t="s">
        <v>635</v>
      </c>
      <c r="E1579" s="5160">
        <f>F1579</f>
        <v>25000</v>
      </c>
      <c r="F1579" s="523">
        <f t="shared" si="162"/>
        <v>25000</v>
      </c>
      <c r="G1579" s="5161"/>
      <c r="H1579" s="5161"/>
      <c r="I1579" s="5161">
        <v>25000</v>
      </c>
      <c r="J1579" s="5161"/>
      <c r="K1579" s="5161"/>
      <c r="L1579" s="5161"/>
      <c r="M1579" s="639"/>
      <c r="N1579" s="5162"/>
      <c r="O1579" s="5162"/>
      <c r="P1579" s="5162"/>
      <c r="Q1579" s="5115"/>
      <c r="R1579" s="5162"/>
      <c r="S1579" s="5162"/>
      <c r="T1579" s="5162"/>
      <c r="U1579" s="5162"/>
      <c r="V1579" s="5162"/>
      <c r="W1579" s="5162"/>
      <c r="X1579" s="5162"/>
      <c r="Y1579" s="5162"/>
      <c r="Z1579" s="5162"/>
      <c r="AA1579" s="5162"/>
      <c r="AB1579" s="5162"/>
      <c r="AC1579" s="5162"/>
      <c r="AD1579" s="5162"/>
      <c r="AE1579" s="5162"/>
      <c r="AF1579" s="5115"/>
      <c r="AG1579" s="5163"/>
      <c r="AH1579" s="5163"/>
      <c r="AI1579" s="5163"/>
      <c r="AJ1579" s="5163"/>
      <c r="AK1579" s="5163"/>
      <c r="AL1579" s="5163"/>
    </row>
    <row r="1580" spans="1:38" ht="17.100000000000001" customHeight="1" thickBot="1">
      <c r="A1580" s="552"/>
      <c r="B1580" s="829"/>
      <c r="C1580" s="6854"/>
      <c r="D1580" s="6855"/>
      <c r="E1580" s="5164"/>
      <c r="F1580" s="523">
        <f t="shared" si="162"/>
        <v>0</v>
      </c>
      <c r="G1580" s="5165"/>
      <c r="H1580" s="5165"/>
      <c r="I1580" s="5165"/>
      <c r="J1580" s="5165"/>
      <c r="K1580" s="5165"/>
      <c r="L1580" s="5165"/>
      <c r="M1580" s="639"/>
      <c r="N1580" s="5166"/>
      <c r="O1580" s="5166"/>
      <c r="P1580" s="5166"/>
      <c r="Q1580" s="5115"/>
      <c r="R1580" s="5166"/>
      <c r="S1580" s="5166"/>
      <c r="T1580" s="5166"/>
      <c r="U1580" s="5166"/>
      <c r="V1580" s="5166"/>
      <c r="W1580" s="5166"/>
      <c r="X1580" s="5166"/>
      <c r="Y1580" s="5166"/>
      <c r="Z1580" s="5166"/>
      <c r="AA1580" s="5166"/>
      <c r="AB1580" s="5166"/>
      <c r="AC1580" s="5166"/>
      <c r="AD1580" s="5166"/>
      <c r="AE1580" s="5166"/>
      <c r="AF1580" s="5115"/>
      <c r="AG1580" s="5167"/>
      <c r="AH1580" s="5167"/>
      <c r="AI1580" s="5167"/>
      <c r="AJ1580" s="5167"/>
      <c r="AK1580" s="5167"/>
      <c r="AL1580" s="5167"/>
    </row>
    <row r="1581" spans="1:38" ht="27" customHeight="1" thickBot="1">
      <c r="A1581" s="552"/>
      <c r="B1581" s="803" t="s">
        <v>952</v>
      </c>
      <c r="C1581" s="804"/>
      <c r="D1581" s="805" t="s">
        <v>953</v>
      </c>
      <c r="E1581" s="806">
        <f>SUM(E1582)</f>
        <v>73400</v>
      </c>
      <c r="F1581" s="523">
        <f t="shared" ref="F1581:F1645" si="174">SUM(G1581:AJ1581)</f>
        <v>0</v>
      </c>
      <c r="G1581" s="5165"/>
      <c r="H1581" s="5165"/>
      <c r="I1581" s="5165"/>
      <c r="J1581" s="5165"/>
      <c r="K1581" s="5165"/>
      <c r="L1581" s="5165"/>
      <c r="M1581" s="639"/>
      <c r="N1581" s="5166"/>
      <c r="O1581" s="5166"/>
      <c r="P1581" s="5166"/>
      <c r="Q1581" s="5115"/>
      <c r="R1581" s="5166"/>
      <c r="S1581" s="5166"/>
      <c r="T1581" s="5166"/>
      <c r="U1581" s="5166"/>
      <c r="V1581" s="5166"/>
      <c r="W1581" s="5166"/>
      <c r="X1581" s="5166"/>
      <c r="Y1581" s="5166"/>
      <c r="Z1581" s="5166"/>
      <c r="AA1581" s="5166"/>
      <c r="AB1581" s="5166"/>
      <c r="AC1581" s="5166"/>
      <c r="AD1581" s="5166"/>
      <c r="AE1581" s="5166"/>
      <c r="AF1581" s="5115"/>
      <c r="AG1581" s="5167"/>
      <c r="AH1581" s="5167"/>
      <c r="AI1581" s="5167"/>
      <c r="AJ1581" s="5167"/>
      <c r="AK1581" s="5167"/>
      <c r="AL1581" s="5167"/>
    </row>
    <row r="1582" spans="1:38" ht="12.75" customHeight="1">
      <c r="A1582" s="552"/>
      <c r="B1582" s="1112"/>
      <c r="C1582" s="6619" t="s">
        <v>582</v>
      </c>
      <c r="D1582" s="6619"/>
      <c r="E1582" s="677">
        <f>SUM(E1583)</f>
        <v>73400</v>
      </c>
      <c r="F1582" s="523">
        <f t="shared" si="174"/>
        <v>0</v>
      </c>
      <c r="G1582" s="5165"/>
      <c r="H1582" s="5165"/>
      <c r="I1582" s="5165"/>
      <c r="J1582" s="5165"/>
      <c r="K1582" s="5165"/>
      <c r="L1582" s="5165"/>
      <c r="M1582" s="639"/>
      <c r="N1582" s="5166"/>
      <c r="O1582" s="5166"/>
      <c r="P1582" s="5166"/>
      <c r="Q1582" s="5115"/>
      <c r="R1582" s="5166"/>
      <c r="S1582" s="5166"/>
      <c r="T1582" s="5166"/>
      <c r="U1582" s="5166"/>
      <c r="V1582" s="5166"/>
      <c r="W1582" s="5166"/>
      <c r="X1582" s="5166"/>
      <c r="Y1582" s="5166"/>
      <c r="Z1582" s="5166"/>
      <c r="AA1582" s="5166"/>
      <c r="AB1582" s="5166"/>
      <c r="AC1582" s="5166"/>
      <c r="AD1582" s="5166"/>
      <c r="AE1582" s="5166"/>
      <c r="AF1582" s="5115"/>
      <c r="AG1582" s="5167"/>
      <c r="AH1582" s="5167"/>
      <c r="AI1582" s="5167"/>
      <c r="AJ1582" s="5167"/>
      <c r="AK1582" s="5167"/>
      <c r="AL1582" s="5167"/>
    </row>
    <row r="1583" spans="1:38" ht="16.5" customHeight="1">
      <c r="A1583" s="552"/>
      <c r="B1583" s="743"/>
      <c r="C1583" s="6856" t="s">
        <v>583</v>
      </c>
      <c r="D1583" s="6856"/>
      <c r="E1583" s="5168">
        <f>SUM(E1584,E1589)</f>
        <v>73400</v>
      </c>
      <c r="F1583" s="523">
        <f t="shared" si="174"/>
        <v>0</v>
      </c>
      <c r="G1583" s="5169"/>
      <c r="H1583" s="5169"/>
      <c r="I1583" s="5169"/>
      <c r="J1583" s="5169"/>
      <c r="K1583" s="5169"/>
      <c r="L1583" s="5169"/>
      <c r="M1583" s="639"/>
      <c r="N1583" s="5170"/>
      <c r="O1583" s="5170"/>
      <c r="P1583" s="5170"/>
      <c r="Q1583" s="5115"/>
      <c r="R1583" s="5170"/>
      <c r="S1583" s="5170"/>
      <c r="T1583" s="5170"/>
      <c r="U1583" s="5170"/>
      <c r="V1583" s="5170"/>
      <c r="W1583" s="5170"/>
      <c r="X1583" s="5170"/>
      <c r="Y1583" s="5170"/>
      <c r="Z1583" s="5170"/>
      <c r="AA1583" s="5170"/>
      <c r="AB1583" s="5170"/>
      <c r="AC1583" s="5170"/>
      <c r="AD1583" s="5170"/>
      <c r="AE1583" s="5170"/>
      <c r="AF1583" s="5115"/>
      <c r="AG1583" s="5171"/>
      <c r="AH1583" s="5171"/>
      <c r="AI1583" s="5171"/>
      <c r="AJ1583" s="5171"/>
      <c r="AK1583" s="5171"/>
      <c r="AL1583" s="5171"/>
    </row>
    <row r="1584" spans="1:38" ht="15" customHeight="1">
      <c r="A1584" s="552"/>
      <c r="B1584" s="743"/>
      <c r="C1584" s="6752" t="s">
        <v>584</v>
      </c>
      <c r="D1584" s="6752"/>
      <c r="E1584" s="5172">
        <f>SUM(E1585:E1587)</f>
        <v>68400</v>
      </c>
      <c r="F1584" s="523">
        <f t="shared" si="174"/>
        <v>0</v>
      </c>
      <c r="G1584" s="5169"/>
      <c r="H1584" s="5169"/>
      <c r="I1584" s="5169"/>
      <c r="J1584" s="5169"/>
      <c r="K1584" s="5169"/>
      <c r="L1584" s="5169"/>
      <c r="M1584" s="639"/>
      <c r="N1584" s="5170"/>
      <c r="O1584" s="5170"/>
      <c r="P1584" s="5170"/>
      <c r="Q1584" s="5115"/>
      <c r="R1584" s="5170"/>
      <c r="S1584" s="5170"/>
      <c r="T1584" s="5170"/>
      <c r="U1584" s="5170"/>
      <c r="V1584" s="5170"/>
      <c r="W1584" s="5170"/>
      <c r="X1584" s="5170"/>
      <c r="Y1584" s="5170"/>
      <c r="Z1584" s="5170"/>
      <c r="AA1584" s="5170"/>
      <c r="AB1584" s="5170"/>
      <c r="AC1584" s="5170"/>
      <c r="AD1584" s="5170"/>
      <c r="AE1584" s="5170"/>
      <c r="AF1584" s="5115"/>
      <c r="AG1584" s="5171"/>
      <c r="AH1584" s="5171"/>
      <c r="AI1584" s="5171"/>
      <c r="AJ1584" s="5171"/>
      <c r="AK1584" s="5171"/>
      <c r="AL1584" s="5171"/>
    </row>
    <row r="1585" spans="1:38" ht="16.5" customHeight="1">
      <c r="A1585" s="552"/>
      <c r="B1585" s="743"/>
      <c r="C1585" s="5173" t="s">
        <v>585</v>
      </c>
      <c r="D1585" s="5174" t="s">
        <v>586</v>
      </c>
      <c r="E1585" s="5175">
        <f>F1585</f>
        <v>57170</v>
      </c>
      <c r="F1585" s="523">
        <f t="shared" si="174"/>
        <v>57170</v>
      </c>
      <c r="G1585" s="5176"/>
      <c r="H1585" s="5176"/>
      <c r="I1585" s="5176">
        <v>57170</v>
      </c>
      <c r="J1585" s="5176"/>
      <c r="K1585" s="5176"/>
      <c r="L1585" s="5176"/>
      <c r="M1585" s="639"/>
      <c r="N1585" s="5177"/>
      <c r="O1585" s="5177"/>
      <c r="P1585" s="5177"/>
      <c r="Q1585" s="5115"/>
      <c r="R1585" s="5177"/>
      <c r="S1585" s="5177"/>
      <c r="T1585" s="5177"/>
      <c r="U1585" s="5177"/>
      <c r="V1585" s="5177"/>
      <c r="W1585" s="5177"/>
      <c r="X1585" s="5177"/>
      <c r="Y1585" s="5177"/>
      <c r="Z1585" s="5177"/>
      <c r="AA1585" s="5177"/>
      <c r="AB1585" s="5177"/>
      <c r="AC1585" s="5177"/>
      <c r="AD1585" s="5177"/>
      <c r="AE1585" s="5177"/>
      <c r="AF1585" s="5115"/>
      <c r="AG1585" s="5178"/>
      <c r="AH1585" s="5178"/>
      <c r="AI1585" s="5178"/>
      <c r="AJ1585" s="5178"/>
      <c r="AK1585" s="5178"/>
      <c r="AL1585" s="5178"/>
    </row>
    <row r="1586" spans="1:38" ht="17.25" customHeight="1" thickBot="1">
      <c r="A1586" s="897"/>
      <c r="B1586" s="793"/>
      <c r="C1586" s="5758" t="s">
        <v>589</v>
      </c>
      <c r="D1586" s="5759" t="s">
        <v>590</v>
      </c>
      <c r="E1586" s="5760">
        <f t="shared" ref="E1586:E1587" si="175">F1586</f>
        <v>9830</v>
      </c>
      <c r="F1586" s="523">
        <f t="shared" si="174"/>
        <v>9830</v>
      </c>
      <c r="G1586" s="5179"/>
      <c r="H1586" s="5179"/>
      <c r="I1586" s="5179">
        <v>9830</v>
      </c>
      <c r="J1586" s="5179"/>
      <c r="K1586" s="5179"/>
      <c r="L1586" s="5179"/>
      <c r="M1586" s="639"/>
      <c r="N1586" s="5180"/>
      <c r="O1586" s="5180"/>
      <c r="P1586" s="5180"/>
      <c r="Q1586" s="5115"/>
      <c r="R1586" s="5180"/>
      <c r="S1586" s="5180"/>
      <c r="T1586" s="5180"/>
      <c r="U1586" s="5180"/>
      <c r="V1586" s="5180"/>
      <c r="W1586" s="5180"/>
      <c r="X1586" s="5180"/>
      <c r="Y1586" s="5180"/>
      <c r="Z1586" s="5180"/>
      <c r="AA1586" s="5180"/>
      <c r="AB1586" s="5180"/>
      <c r="AC1586" s="5180"/>
      <c r="AD1586" s="5180"/>
      <c r="AE1586" s="5180"/>
      <c r="AF1586" s="5115"/>
      <c r="AG1586" s="5181"/>
      <c r="AH1586" s="5181"/>
      <c r="AI1586" s="5181"/>
      <c r="AJ1586" s="5181"/>
      <c r="AK1586" s="5181"/>
      <c r="AL1586" s="5181"/>
    </row>
    <row r="1587" spans="1:38" ht="16.5" customHeight="1">
      <c r="A1587" s="552"/>
      <c r="B1587" s="743"/>
      <c r="C1587" s="5754" t="s">
        <v>591</v>
      </c>
      <c r="D1587" s="5755" t="s">
        <v>592</v>
      </c>
      <c r="E1587" s="5756">
        <f t="shared" si="175"/>
        <v>1400</v>
      </c>
      <c r="F1587" s="523">
        <f t="shared" si="174"/>
        <v>1400</v>
      </c>
      <c r="G1587" s="5182"/>
      <c r="H1587" s="5182"/>
      <c r="I1587" s="5182">
        <v>1400</v>
      </c>
      <c r="J1587" s="5182"/>
      <c r="K1587" s="5182"/>
      <c r="L1587" s="5182"/>
      <c r="M1587" s="639"/>
      <c r="N1587" s="5183"/>
      <c r="O1587" s="5183"/>
      <c r="P1587" s="5183"/>
      <c r="Q1587" s="5115"/>
      <c r="R1587" s="5183"/>
      <c r="S1587" s="5183"/>
      <c r="T1587" s="5183"/>
      <c r="U1587" s="5183"/>
      <c r="V1587" s="5183"/>
      <c r="W1587" s="5183"/>
      <c r="X1587" s="5183"/>
      <c r="Y1587" s="5183"/>
      <c r="Z1587" s="5183"/>
      <c r="AA1587" s="5183"/>
      <c r="AB1587" s="5183"/>
      <c r="AC1587" s="5183"/>
      <c r="AD1587" s="5183"/>
      <c r="AE1587" s="5183"/>
      <c r="AF1587" s="5115"/>
      <c r="AG1587" s="5184"/>
      <c r="AH1587" s="5184"/>
      <c r="AI1587" s="5184"/>
      <c r="AJ1587" s="5184"/>
      <c r="AK1587" s="5184"/>
      <c r="AL1587" s="5184"/>
    </row>
    <row r="1588" spans="1:38" ht="12.75" customHeight="1">
      <c r="A1588" s="552"/>
      <c r="B1588" s="743"/>
      <c r="C1588" s="5185"/>
      <c r="D1588" s="5185"/>
      <c r="E1588" s="5186"/>
      <c r="F1588" s="523">
        <f t="shared" si="174"/>
        <v>0</v>
      </c>
      <c r="G1588" s="5187"/>
      <c r="H1588" s="5187"/>
      <c r="I1588" s="5187"/>
      <c r="J1588" s="5187"/>
      <c r="K1588" s="5187"/>
      <c r="L1588" s="5187"/>
      <c r="M1588" s="639"/>
      <c r="N1588" s="5188"/>
      <c r="O1588" s="5188"/>
      <c r="P1588" s="5188"/>
      <c r="Q1588" s="5115"/>
      <c r="R1588" s="5188"/>
      <c r="S1588" s="5188"/>
      <c r="T1588" s="5188"/>
      <c r="U1588" s="5188"/>
      <c r="V1588" s="5188"/>
      <c r="W1588" s="5188"/>
      <c r="X1588" s="5188"/>
      <c r="Y1588" s="5188"/>
      <c r="Z1588" s="5188"/>
      <c r="AA1588" s="5188"/>
      <c r="AB1588" s="5188"/>
      <c r="AC1588" s="5188"/>
      <c r="AD1588" s="5188"/>
      <c r="AE1588" s="5188"/>
      <c r="AF1588" s="5115"/>
      <c r="AG1588" s="5189"/>
      <c r="AH1588" s="5189"/>
      <c r="AI1588" s="5189"/>
      <c r="AJ1588" s="5189"/>
      <c r="AK1588" s="5189"/>
      <c r="AL1588" s="5189"/>
    </row>
    <row r="1589" spans="1:38" ht="17.100000000000001" customHeight="1">
      <c r="A1589" s="552"/>
      <c r="B1589" s="743"/>
      <c r="C1589" s="6857" t="s">
        <v>597</v>
      </c>
      <c r="D1589" s="6858"/>
      <c r="E1589" s="5190">
        <f>SUM(E1590)</f>
        <v>5000</v>
      </c>
      <c r="F1589" s="523">
        <f t="shared" si="174"/>
        <v>0</v>
      </c>
      <c r="G1589" s="5187"/>
      <c r="H1589" s="5187"/>
      <c r="I1589" s="5187"/>
      <c r="J1589" s="5187"/>
      <c r="K1589" s="5187"/>
      <c r="L1589" s="5187"/>
      <c r="M1589" s="5191"/>
      <c r="N1589" s="5188"/>
      <c r="O1589" s="5188"/>
      <c r="P1589" s="5188"/>
      <c r="Q1589" s="5192"/>
      <c r="R1589" s="5188"/>
      <c r="S1589" s="5188"/>
      <c r="T1589" s="5188"/>
      <c r="U1589" s="5188"/>
      <c r="V1589" s="5188"/>
      <c r="W1589" s="5188"/>
      <c r="X1589" s="5188"/>
      <c r="Y1589" s="5188"/>
      <c r="Z1589" s="5188"/>
      <c r="AA1589" s="5188"/>
      <c r="AB1589" s="5188"/>
      <c r="AC1589" s="5188"/>
      <c r="AD1589" s="5188"/>
      <c r="AE1589" s="5188"/>
      <c r="AF1589" s="5192"/>
      <c r="AG1589" s="5189"/>
      <c r="AH1589" s="5189"/>
      <c r="AI1589" s="5189"/>
      <c r="AJ1589" s="5189"/>
      <c r="AK1589" s="5189"/>
      <c r="AL1589" s="5189"/>
    </row>
    <row r="1590" spans="1:38" ht="16.5" customHeight="1" thickBot="1">
      <c r="A1590" s="571"/>
      <c r="B1590" s="1259"/>
      <c r="C1590" s="913" t="s">
        <v>634</v>
      </c>
      <c r="D1590" s="5193" t="s">
        <v>635</v>
      </c>
      <c r="E1590" s="4793">
        <f>F1590</f>
        <v>5000</v>
      </c>
      <c r="F1590" s="523">
        <f t="shared" si="174"/>
        <v>5000</v>
      </c>
      <c r="G1590" s="5187"/>
      <c r="H1590" s="5187"/>
      <c r="I1590" s="5187">
        <v>5000</v>
      </c>
      <c r="J1590" s="5187"/>
      <c r="K1590" s="5187"/>
      <c r="L1590" s="5187"/>
      <c r="M1590" s="639"/>
      <c r="N1590" s="5188"/>
      <c r="O1590" s="5188"/>
      <c r="P1590" s="5188"/>
      <c r="Q1590" s="5115"/>
      <c r="R1590" s="5188"/>
      <c r="S1590" s="5188"/>
      <c r="T1590" s="5188"/>
      <c r="U1590" s="5188"/>
      <c r="V1590" s="5188"/>
      <c r="W1590" s="5188"/>
      <c r="X1590" s="5188"/>
      <c r="Y1590" s="5188"/>
      <c r="Z1590" s="5188"/>
      <c r="AA1590" s="5188"/>
      <c r="AB1590" s="5188"/>
      <c r="AC1590" s="5188"/>
      <c r="AD1590" s="5188"/>
      <c r="AE1590" s="5188"/>
      <c r="AF1590" s="5115"/>
      <c r="AG1590" s="5189"/>
      <c r="AH1590" s="5189"/>
      <c r="AI1590" s="5189"/>
      <c r="AJ1590" s="5189"/>
      <c r="AK1590" s="5189"/>
      <c r="AL1590" s="5189"/>
    </row>
    <row r="1591" spans="1:38" ht="28.5" customHeight="1" thickBot="1">
      <c r="A1591" s="571"/>
      <c r="B1591" s="672" t="s">
        <v>954</v>
      </c>
      <c r="C1591" s="673"/>
      <c r="D1591" s="674" t="s">
        <v>955</v>
      </c>
      <c r="E1591" s="675">
        <f t="shared" ref="E1591" si="176">SUM(E1592)</f>
        <v>1300</v>
      </c>
      <c r="F1591" s="523">
        <f t="shared" si="174"/>
        <v>0</v>
      </c>
      <c r="G1591" s="5187"/>
      <c r="H1591" s="5187"/>
      <c r="I1591" s="5187"/>
      <c r="J1591" s="5187"/>
      <c r="K1591" s="5187"/>
      <c r="L1591" s="5187"/>
      <c r="M1591" s="639"/>
      <c r="N1591" s="5188"/>
      <c r="O1591" s="5188"/>
      <c r="P1591" s="5188"/>
      <c r="Q1591" s="5115"/>
      <c r="R1591" s="5188"/>
      <c r="S1591" s="5188"/>
      <c r="T1591" s="5188"/>
      <c r="U1591" s="5188"/>
      <c r="V1591" s="5188"/>
      <c r="W1591" s="5188"/>
      <c r="X1591" s="5188"/>
      <c r="Y1591" s="5188"/>
      <c r="Z1591" s="5188"/>
      <c r="AA1591" s="5188"/>
      <c r="AB1591" s="5188"/>
      <c r="AC1591" s="5188"/>
      <c r="AD1591" s="5188"/>
      <c r="AE1591" s="5188"/>
      <c r="AF1591" s="5115"/>
      <c r="AG1591" s="5189"/>
      <c r="AH1591" s="5189"/>
      <c r="AI1591" s="5189"/>
      <c r="AJ1591" s="5189"/>
      <c r="AK1591" s="5189"/>
      <c r="AL1591" s="5189"/>
    </row>
    <row r="1592" spans="1:38" ht="17.100000000000001" customHeight="1">
      <c r="A1592" s="552"/>
      <c r="B1592" s="6661"/>
      <c r="C1592" s="6619" t="s">
        <v>582</v>
      </c>
      <c r="D1592" s="6619"/>
      <c r="E1592" s="677">
        <f>SUM(E1593)</f>
        <v>1300</v>
      </c>
      <c r="F1592" s="523">
        <f t="shared" si="174"/>
        <v>0</v>
      </c>
      <c r="G1592" s="5187"/>
      <c r="H1592" s="5187"/>
      <c r="I1592" s="5187"/>
      <c r="J1592" s="5187"/>
      <c r="K1592" s="5187"/>
      <c r="L1592" s="5187"/>
      <c r="M1592" s="639"/>
      <c r="N1592" s="5188"/>
      <c r="O1592" s="5188"/>
      <c r="P1592" s="5188"/>
      <c r="Q1592" s="5115"/>
      <c r="R1592" s="5188"/>
      <c r="S1592" s="5188"/>
      <c r="T1592" s="5188"/>
      <c r="U1592" s="5188"/>
      <c r="V1592" s="5188"/>
      <c r="W1592" s="5188"/>
      <c r="X1592" s="5188"/>
      <c r="Y1592" s="5188"/>
      <c r="Z1592" s="5188"/>
      <c r="AA1592" s="5188"/>
      <c r="AB1592" s="5188"/>
      <c r="AC1592" s="5188"/>
      <c r="AD1592" s="5188"/>
      <c r="AE1592" s="5188"/>
      <c r="AF1592" s="5115"/>
      <c r="AG1592" s="5189"/>
      <c r="AH1592" s="5189"/>
      <c r="AI1592" s="5189"/>
      <c r="AJ1592" s="5189"/>
      <c r="AK1592" s="5189"/>
      <c r="AL1592" s="5189"/>
    </row>
    <row r="1593" spans="1:38" ht="17.100000000000001" customHeight="1">
      <c r="A1593" s="552"/>
      <c r="B1593" s="6661"/>
      <c r="C1593" s="6869" t="s">
        <v>583</v>
      </c>
      <c r="D1593" s="6869"/>
      <c r="E1593" s="5194">
        <f>SUM(E1594)</f>
        <v>1300</v>
      </c>
      <c r="F1593" s="523">
        <f t="shared" si="174"/>
        <v>0</v>
      </c>
      <c r="G1593" s="5195"/>
      <c r="H1593" s="5195"/>
      <c r="I1593" s="5195"/>
      <c r="J1593" s="5195"/>
      <c r="K1593" s="5195"/>
      <c r="L1593" s="5195"/>
      <c r="M1593" s="639"/>
      <c r="N1593" s="5196"/>
      <c r="O1593" s="5196"/>
      <c r="P1593" s="5196"/>
      <c r="Q1593" s="5192"/>
      <c r="R1593" s="5196"/>
      <c r="S1593" s="5196"/>
      <c r="T1593" s="5196"/>
      <c r="U1593" s="5196"/>
      <c r="V1593" s="5196"/>
      <c r="W1593" s="5196"/>
      <c r="X1593" s="5196"/>
      <c r="Y1593" s="5196"/>
      <c r="Z1593" s="5196"/>
      <c r="AA1593" s="5196"/>
      <c r="AB1593" s="5196"/>
      <c r="AC1593" s="5196"/>
      <c r="AD1593" s="5196"/>
      <c r="AE1593" s="5196"/>
      <c r="AF1593" s="5192"/>
      <c r="AG1593" s="5197"/>
      <c r="AH1593" s="5197"/>
      <c r="AI1593" s="5197"/>
      <c r="AJ1593" s="5197"/>
      <c r="AK1593" s="5197"/>
      <c r="AL1593" s="5197"/>
    </row>
    <row r="1594" spans="1:38" ht="17.100000000000001" customHeight="1">
      <c r="A1594" s="552"/>
      <c r="B1594" s="6661"/>
      <c r="C1594" s="6870" t="s">
        <v>597</v>
      </c>
      <c r="D1594" s="6870"/>
      <c r="E1594" s="5198">
        <f>SUM(E1595)</f>
        <v>1300</v>
      </c>
      <c r="F1594" s="523">
        <f t="shared" si="174"/>
        <v>0</v>
      </c>
      <c r="G1594" s="5199"/>
      <c r="H1594" s="5199"/>
      <c r="I1594" s="5199"/>
      <c r="J1594" s="5199"/>
      <c r="K1594" s="5199"/>
      <c r="L1594" s="5199"/>
      <c r="M1594" s="639"/>
      <c r="N1594" s="5200"/>
      <c r="O1594" s="5200"/>
      <c r="P1594" s="5200"/>
      <c r="Q1594" s="5192"/>
      <c r="R1594" s="5200"/>
      <c r="S1594" s="5200"/>
      <c r="T1594" s="5200"/>
      <c r="U1594" s="5200"/>
      <c r="V1594" s="5200"/>
      <c r="W1594" s="5200"/>
      <c r="X1594" s="5200"/>
      <c r="Y1594" s="5200"/>
      <c r="Z1594" s="5200"/>
      <c r="AA1594" s="5200"/>
      <c r="AB1594" s="5200"/>
      <c r="AC1594" s="5200"/>
      <c r="AD1594" s="5200"/>
      <c r="AE1594" s="5200"/>
      <c r="AF1594" s="5192"/>
      <c r="AG1594" s="5201"/>
      <c r="AH1594" s="5201"/>
      <c r="AI1594" s="5201"/>
      <c r="AJ1594" s="5201"/>
      <c r="AK1594" s="5201"/>
      <c r="AL1594" s="5201"/>
    </row>
    <row r="1595" spans="1:38" ht="19.5" customHeight="1" thickBot="1">
      <c r="A1595" s="552"/>
      <c r="B1595" s="6702"/>
      <c r="C1595" s="5202" t="s">
        <v>634</v>
      </c>
      <c r="D1595" s="5203" t="s">
        <v>635</v>
      </c>
      <c r="E1595" s="4793">
        <f>F1595</f>
        <v>1300</v>
      </c>
      <c r="F1595" s="523">
        <f t="shared" si="174"/>
        <v>1300</v>
      </c>
      <c r="G1595" s="5199"/>
      <c r="H1595" s="5199"/>
      <c r="I1595" s="5199">
        <v>1300</v>
      </c>
      <c r="J1595" s="5199"/>
      <c r="K1595" s="5199"/>
      <c r="L1595" s="5199"/>
      <c r="M1595" s="5204"/>
      <c r="N1595" s="5200"/>
      <c r="O1595" s="5200"/>
      <c r="P1595" s="5200"/>
      <c r="Q1595" s="5205"/>
      <c r="R1595" s="5200"/>
      <c r="S1595" s="5200"/>
      <c r="T1595" s="5200"/>
      <c r="U1595" s="5200"/>
      <c r="V1595" s="5200"/>
      <c r="W1595" s="5200"/>
      <c r="X1595" s="5200"/>
      <c r="Y1595" s="5200"/>
      <c r="Z1595" s="5200"/>
      <c r="AA1595" s="5200"/>
      <c r="AB1595" s="5200"/>
      <c r="AC1595" s="5200"/>
      <c r="AD1595" s="5200"/>
      <c r="AE1595" s="5200"/>
      <c r="AF1595" s="5205"/>
      <c r="AG1595" s="5201"/>
      <c r="AH1595" s="5201"/>
      <c r="AI1595" s="5201"/>
      <c r="AJ1595" s="5201"/>
      <c r="AK1595" s="5201"/>
      <c r="AL1595" s="5201"/>
    </row>
    <row r="1596" spans="1:38" ht="20.25" customHeight="1" thickBot="1">
      <c r="A1596" s="571"/>
      <c r="B1596" s="803" t="s">
        <v>388</v>
      </c>
      <c r="C1596" s="3188"/>
      <c r="D1596" s="805" t="s">
        <v>389</v>
      </c>
      <c r="E1596" s="806">
        <f>SUM(E1597)</f>
        <v>585344</v>
      </c>
      <c r="F1596" s="523">
        <f t="shared" si="174"/>
        <v>0</v>
      </c>
      <c r="G1596" s="5199"/>
      <c r="H1596" s="5199"/>
      <c r="I1596" s="5199"/>
      <c r="J1596" s="5199"/>
      <c r="K1596" s="5199"/>
      <c r="L1596" s="5199"/>
      <c r="M1596" s="639"/>
      <c r="N1596" s="5200"/>
      <c r="O1596" s="5200"/>
      <c r="P1596" s="5200"/>
      <c r="Q1596" s="5205"/>
      <c r="R1596" s="5200"/>
      <c r="S1596" s="5200"/>
      <c r="T1596" s="5200"/>
      <c r="U1596" s="5200"/>
      <c r="V1596" s="5200"/>
      <c r="W1596" s="5200"/>
      <c r="X1596" s="5200"/>
      <c r="Y1596" s="5200"/>
      <c r="Z1596" s="5200"/>
      <c r="AA1596" s="5200"/>
      <c r="AB1596" s="5200"/>
      <c r="AC1596" s="5200"/>
      <c r="AD1596" s="5200"/>
      <c r="AE1596" s="5200"/>
      <c r="AF1596" s="5205"/>
      <c r="AG1596" s="5201"/>
      <c r="AH1596" s="5201"/>
      <c r="AI1596" s="5201"/>
      <c r="AJ1596" s="5201"/>
      <c r="AK1596" s="5201"/>
      <c r="AL1596" s="5201"/>
    </row>
    <row r="1597" spans="1:38" ht="17.100000000000001" customHeight="1">
      <c r="A1597" s="552"/>
      <c r="B1597" s="571"/>
      <c r="C1597" s="6619" t="s">
        <v>582</v>
      </c>
      <c r="D1597" s="6619"/>
      <c r="E1597" s="5206">
        <f>SUM(E1598)</f>
        <v>585344</v>
      </c>
      <c r="F1597" s="523">
        <f t="shared" si="174"/>
        <v>0</v>
      </c>
      <c r="G1597" s="5199"/>
      <c r="H1597" s="5199"/>
      <c r="I1597" s="5199"/>
      <c r="J1597" s="5199"/>
      <c r="K1597" s="5199"/>
      <c r="L1597" s="5199"/>
      <c r="M1597" s="639"/>
      <c r="N1597" s="5200"/>
      <c r="O1597" s="5200"/>
      <c r="P1597" s="5200"/>
      <c r="Q1597" s="5205"/>
      <c r="R1597" s="5200"/>
      <c r="S1597" s="5200"/>
      <c r="T1597" s="5200"/>
      <c r="U1597" s="5200"/>
      <c r="V1597" s="5200"/>
      <c r="W1597" s="5200"/>
      <c r="X1597" s="5200"/>
      <c r="Y1597" s="5200"/>
      <c r="Z1597" s="5200"/>
      <c r="AA1597" s="5200"/>
      <c r="AB1597" s="5200"/>
      <c r="AC1597" s="5200"/>
      <c r="AD1597" s="5200"/>
      <c r="AE1597" s="5200"/>
      <c r="AF1597" s="5205"/>
      <c r="AG1597" s="5201"/>
      <c r="AH1597" s="5201"/>
      <c r="AI1597" s="5201"/>
      <c r="AJ1597" s="5201"/>
      <c r="AK1597" s="5201"/>
      <c r="AL1597" s="5201"/>
    </row>
    <row r="1598" spans="1:38" ht="17.100000000000001" customHeight="1">
      <c r="A1598" s="552"/>
      <c r="B1598" s="571"/>
      <c r="C1598" s="6871" t="s">
        <v>583</v>
      </c>
      <c r="D1598" s="6871"/>
      <c r="E1598" s="5207">
        <f>SUM(E1599,E1607)</f>
        <v>585344</v>
      </c>
      <c r="F1598" s="523">
        <f t="shared" si="174"/>
        <v>0</v>
      </c>
      <c r="G1598" s="5208"/>
      <c r="H1598" s="5208"/>
      <c r="I1598" s="5208"/>
      <c r="J1598" s="5208"/>
      <c r="K1598" s="5208"/>
      <c r="L1598" s="5208"/>
      <c r="M1598" s="639"/>
      <c r="N1598" s="5209"/>
      <c r="O1598" s="5209"/>
      <c r="P1598" s="5209"/>
      <c r="Q1598" s="5205"/>
      <c r="R1598" s="5209"/>
      <c r="S1598" s="5209"/>
      <c r="T1598" s="5209"/>
      <c r="U1598" s="5209"/>
      <c r="V1598" s="5209"/>
      <c r="W1598" s="5209"/>
      <c r="X1598" s="5209"/>
      <c r="Y1598" s="5209"/>
      <c r="Z1598" s="5209"/>
      <c r="AA1598" s="5209"/>
      <c r="AB1598" s="5209"/>
      <c r="AC1598" s="5209"/>
      <c r="AD1598" s="5209"/>
      <c r="AE1598" s="5209"/>
      <c r="AF1598" s="5205"/>
      <c r="AG1598" s="5210"/>
      <c r="AH1598" s="5210"/>
      <c r="AI1598" s="5210"/>
      <c r="AJ1598" s="5210"/>
      <c r="AK1598" s="5210"/>
      <c r="AL1598" s="5210"/>
    </row>
    <row r="1599" spans="1:38" ht="17.100000000000001" customHeight="1">
      <c r="A1599" s="552"/>
      <c r="B1599" s="571"/>
      <c r="C1599" s="6862" t="s">
        <v>584</v>
      </c>
      <c r="D1599" s="6863"/>
      <c r="E1599" s="5211">
        <f>SUM(E1600:E1605)</f>
        <v>580344</v>
      </c>
      <c r="F1599" s="523">
        <f t="shared" si="174"/>
        <v>0</v>
      </c>
      <c r="G1599" s="5208"/>
      <c r="H1599" s="5208"/>
      <c r="I1599" s="5208"/>
      <c r="J1599" s="5208"/>
      <c r="K1599" s="5208"/>
      <c r="L1599" s="5208"/>
      <c r="M1599" s="639"/>
      <c r="N1599" s="5209"/>
      <c r="O1599" s="5209"/>
      <c r="P1599" s="5209"/>
      <c r="Q1599" s="5205"/>
      <c r="R1599" s="5209"/>
      <c r="S1599" s="5209"/>
      <c r="T1599" s="5209"/>
      <c r="U1599" s="5209"/>
      <c r="V1599" s="5209"/>
      <c r="W1599" s="5209"/>
      <c r="X1599" s="5209"/>
      <c r="Y1599" s="5209"/>
      <c r="Z1599" s="5209"/>
      <c r="AA1599" s="5209"/>
      <c r="AB1599" s="5209"/>
      <c r="AC1599" s="5209"/>
      <c r="AD1599" s="5209"/>
      <c r="AE1599" s="5209"/>
      <c r="AF1599" s="5205"/>
      <c r="AG1599" s="5210"/>
      <c r="AH1599" s="5210"/>
      <c r="AI1599" s="5210"/>
      <c r="AJ1599" s="5210"/>
      <c r="AK1599" s="5210"/>
      <c r="AL1599" s="5210"/>
    </row>
    <row r="1600" spans="1:38" ht="17.100000000000001" customHeight="1">
      <c r="A1600" s="552"/>
      <c r="B1600" s="571"/>
      <c r="C1600" s="5212" t="s">
        <v>585</v>
      </c>
      <c r="D1600" s="5213" t="s">
        <v>586</v>
      </c>
      <c r="E1600" s="5214">
        <f>F1600</f>
        <v>461818</v>
      </c>
      <c r="F1600" s="523">
        <f t="shared" si="174"/>
        <v>461818</v>
      </c>
      <c r="G1600" s="5215"/>
      <c r="H1600" s="5215"/>
      <c r="I1600" s="5215">
        <v>461818</v>
      </c>
      <c r="J1600" s="5215"/>
      <c r="K1600" s="5215"/>
      <c r="L1600" s="5215"/>
      <c r="M1600" s="639"/>
      <c r="N1600" s="5216"/>
      <c r="O1600" s="5216"/>
      <c r="P1600" s="5216"/>
      <c r="Q1600" s="5205"/>
      <c r="R1600" s="5216"/>
      <c r="S1600" s="5216"/>
      <c r="T1600" s="5216"/>
      <c r="U1600" s="5216"/>
      <c r="V1600" s="5216"/>
      <c r="W1600" s="5216"/>
      <c r="X1600" s="5216"/>
      <c r="Y1600" s="5216"/>
      <c r="Z1600" s="5216"/>
      <c r="AA1600" s="5216"/>
      <c r="AB1600" s="5216"/>
      <c r="AC1600" s="5216"/>
      <c r="AD1600" s="5216"/>
      <c r="AE1600" s="5216"/>
      <c r="AF1600" s="5205"/>
      <c r="AG1600" s="5217"/>
      <c r="AH1600" s="5217"/>
      <c r="AI1600" s="5217"/>
      <c r="AJ1600" s="5217"/>
      <c r="AK1600" s="5217"/>
      <c r="AL1600" s="5217"/>
    </row>
    <row r="1601" spans="1:38" ht="17.100000000000001" customHeight="1">
      <c r="A1601" s="552"/>
      <c r="B1601" s="571"/>
      <c r="C1601" s="5218" t="s">
        <v>587</v>
      </c>
      <c r="D1601" s="5219" t="s">
        <v>588</v>
      </c>
      <c r="E1601" s="5220">
        <f>F1601</f>
        <v>26359</v>
      </c>
      <c r="F1601" s="523">
        <f t="shared" si="174"/>
        <v>26359</v>
      </c>
      <c r="G1601" s="5221"/>
      <c r="H1601" s="5221"/>
      <c r="I1601" s="5221">
        <v>26359</v>
      </c>
      <c r="J1601" s="5221"/>
      <c r="K1601" s="5221"/>
      <c r="L1601" s="5221"/>
      <c r="M1601" s="639"/>
      <c r="N1601" s="5222"/>
      <c r="O1601" s="5222"/>
      <c r="P1601" s="5222"/>
      <c r="Q1601" s="5205"/>
      <c r="R1601" s="5222"/>
      <c r="S1601" s="5222"/>
      <c r="T1601" s="5222"/>
      <c r="U1601" s="5222"/>
      <c r="V1601" s="5222"/>
      <c r="W1601" s="5222"/>
      <c r="X1601" s="5222"/>
      <c r="Y1601" s="5222"/>
      <c r="Z1601" s="5222"/>
      <c r="AA1601" s="5222"/>
      <c r="AB1601" s="5222"/>
      <c r="AC1601" s="5222"/>
      <c r="AD1601" s="5222"/>
      <c r="AE1601" s="5222"/>
      <c r="AF1601" s="5205"/>
      <c r="AG1601" s="5223"/>
      <c r="AH1601" s="5223"/>
      <c r="AI1601" s="5223"/>
      <c r="AJ1601" s="5223"/>
      <c r="AK1601" s="5223"/>
      <c r="AL1601" s="5223"/>
    </row>
    <row r="1602" spans="1:38" ht="17.100000000000001" customHeight="1">
      <c r="A1602" s="552"/>
      <c r="B1602" s="571"/>
      <c r="C1602" s="5224" t="s">
        <v>589</v>
      </c>
      <c r="D1602" s="5225" t="s">
        <v>590</v>
      </c>
      <c r="E1602" s="5226">
        <f t="shared" ref="E1602:E1605" si="177">F1602</f>
        <v>73817</v>
      </c>
      <c r="F1602" s="523">
        <f t="shared" si="174"/>
        <v>73817</v>
      </c>
      <c r="G1602" s="5227"/>
      <c r="H1602" s="5227"/>
      <c r="I1602" s="5227">
        <v>73817</v>
      </c>
      <c r="J1602" s="5227"/>
      <c r="K1602" s="5227"/>
      <c r="L1602" s="5227"/>
      <c r="M1602" s="639"/>
      <c r="N1602" s="5228"/>
      <c r="O1602" s="5228"/>
      <c r="P1602" s="5228"/>
      <c r="Q1602" s="5205"/>
      <c r="R1602" s="5228"/>
      <c r="S1602" s="5228"/>
      <c r="T1602" s="5228"/>
      <c r="U1602" s="5228"/>
      <c r="V1602" s="5228"/>
      <c r="W1602" s="5228"/>
      <c r="X1602" s="5228"/>
      <c r="Y1602" s="5228"/>
      <c r="Z1602" s="5228"/>
      <c r="AA1602" s="5228"/>
      <c r="AB1602" s="5228"/>
      <c r="AC1602" s="5228"/>
      <c r="AD1602" s="5228"/>
      <c r="AE1602" s="5228"/>
      <c r="AF1602" s="5205"/>
      <c r="AG1602" s="5229"/>
      <c r="AH1602" s="5229"/>
      <c r="AI1602" s="5229"/>
      <c r="AJ1602" s="5229"/>
      <c r="AK1602" s="5229"/>
      <c r="AL1602" s="5229"/>
    </row>
    <row r="1603" spans="1:38" ht="16.5" customHeight="1">
      <c r="A1603" s="571"/>
      <c r="B1603" s="571"/>
      <c r="C1603" s="1505" t="s">
        <v>591</v>
      </c>
      <c r="D1603" s="2860" t="s">
        <v>592</v>
      </c>
      <c r="E1603" s="5226">
        <f t="shared" si="177"/>
        <v>10638</v>
      </c>
      <c r="F1603" s="523">
        <f t="shared" si="174"/>
        <v>10638</v>
      </c>
      <c r="G1603" s="5227"/>
      <c r="H1603" s="5227"/>
      <c r="I1603" s="5227">
        <v>10638</v>
      </c>
      <c r="J1603" s="5227"/>
      <c r="K1603" s="5227"/>
      <c r="L1603" s="5227"/>
      <c r="M1603" s="639"/>
      <c r="N1603" s="5228"/>
      <c r="O1603" s="5228"/>
      <c r="P1603" s="5228"/>
      <c r="Q1603" s="5205"/>
      <c r="R1603" s="5228"/>
      <c r="S1603" s="5228"/>
      <c r="T1603" s="5228"/>
      <c r="U1603" s="5228"/>
      <c r="V1603" s="5228"/>
      <c r="W1603" s="5228"/>
      <c r="X1603" s="5228"/>
      <c r="Y1603" s="5228"/>
      <c r="Z1603" s="5228"/>
      <c r="AA1603" s="5228"/>
      <c r="AB1603" s="5228"/>
      <c r="AC1603" s="5228"/>
      <c r="AD1603" s="5228"/>
      <c r="AE1603" s="5228"/>
      <c r="AF1603" s="5205"/>
      <c r="AG1603" s="5229"/>
      <c r="AH1603" s="5229"/>
      <c r="AI1603" s="5229"/>
      <c r="AJ1603" s="5229"/>
      <c r="AK1603" s="5229"/>
      <c r="AL1603" s="5229"/>
    </row>
    <row r="1604" spans="1:38" ht="16.5" customHeight="1">
      <c r="A1604" s="552"/>
      <c r="B1604" s="571"/>
      <c r="C1604" s="1828" t="s">
        <v>593</v>
      </c>
      <c r="D1604" s="5230" t="s">
        <v>594</v>
      </c>
      <c r="E1604" s="5231">
        <f t="shared" si="177"/>
        <v>5000</v>
      </c>
      <c r="F1604" s="523">
        <f t="shared" si="174"/>
        <v>5000</v>
      </c>
      <c r="G1604" s="5232"/>
      <c r="H1604" s="5232"/>
      <c r="I1604" s="5232">
        <v>5000</v>
      </c>
      <c r="J1604" s="5232"/>
      <c r="K1604" s="5232"/>
      <c r="L1604" s="5232"/>
      <c r="M1604" s="639"/>
      <c r="N1604" s="5233"/>
      <c r="O1604" s="5233"/>
      <c r="P1604" s="5233"/>
      <c r="Q1604" s="5205"/>
      <c r="R1604" s="5233"/>
      <c r="S1604" s="5233"/>
      <c r="T1604" s="5233"/>
      <c r="U1604" s="5233"/>
      <c r="V1604" s="5233"/>
      <c r="W1604" s="5233"/>
      <c r="X1604" s="5233"/>
      <c r="Y1604" s="5233"/>
      <c r="Z1604" s="5233"/>
      <c r="AA1604" s="5233"/>
      <c r="AB1604" s="5233"/>
      <c r="AC1604" s="5233"/>
      <c r="AD1604" s="5233"/>
      <c r="AE1604" s="5233"/>
      <c r="AF1604" s="5205"/>
      <c r="AG1604" s="5234"/>
      <c r="AH1604" s="5234"/>
      <c r="AI1604" s="5234"/>
      <c r="AJ1604" s="5234"/>
      <c r="AK1604" s="5234"/>
      <c r="AL1604" s="5234"/>
    </row>
    <row r="1605" spans="1:38" ht="16.5" customHeight="1">
      <c r="A1605" s="552"/>
      <c r="B1605" s="571"/>
      <c r="C1605" s="1828" t="s">
        <v>595</v>
      </c>
      <c r="D1605" s="5235" t="s">
        <v>596</v>
      </c>
      <c r="E1605" s="5236">
        <f t="shared" si="177"/>
        <v>2712</v>
      </c>
      <c r="F1605" s="523">
        <f t="shared" si="174"/>
        <v>2712</v>
      </c>
      <c r="G1605" s="5237"/>
      <c r="H1605" s="5237"/>
      <c r="I1605" s="5237">
        <v>2712</v>
      </c>
      <c r="J1605" s="5237"/>
      <c r="K1605" s="5237"/>
      <c r="L1605" s="5237"/>
      <c r="M1605" s="639"/>
      <c r="N1605" s="5238"/>
      <c r="O1605" s="5238"/>
      <c r="P1605" s="5238"/>
      <c r="Q1605" s="5205"/>
      <c r="R1605" s="5238"/>
      <c r="S1605" s="5238"/>
      <c r="T1605" s="5238"/>
      <c r="U1605" s="5238"/>
      <c r="V1605" s="5238"/>
      <c r="W1605" s="5238"/>
      <c r="X1605" s="5238"/>
      <c r="Y1605" s="5238"/>
      <c r="Z1605" s="5238"/>
      <c r="AA1605" s="5238"/>
      <c r="AB1605" s="5238"/>
      <c r="AC1605" s="5238"/>
      <c r="AD1605" s="5238"/>
      <c r="AE1605" s="5238"/>
      <c r="AF1605" s="5205"/>
      <c r="AG1605" s="5239"/>
      <c r="AH1605" s="5239"/>
      <c r="AI1605" s="5239"/>
      <c r="AJ1605" s="5239"/>
      <c r="AK1605" s="5239"/>
      <c r="AL1605" s="5239"/>
    </row>
    <row r="1606" spans="1:38" ht="16.5" customHeight="1">
      <c r="A1606" s="552"/>
      <c r="B1606" s="571"/>
      <c r="C1606" s="5240"/>
      <c r="D1606" s="5241"/>
      <c r="E1606" s="5242"/>
      <c r="F1606" s="523">
        <f t="shared" si="174"/>
        <v>0</v>
      </c>
      <c r="G1606" s="5243"/>
      <c r="H1606" s="5243"/>
      <c r="I1606" s="5243"/>
      <c r="J1606" s="5243"/>
      <c r="K1606" s="5243"/>
      <c r="L1606" s="5243"/>
      <c r="M1606" s="639"/>
      <c r="N1606" s="5244"/>
      <c r="O1606" s="5244"/>
      <c r="P1606" s="5244"/>
      <c r="Q1606" s="5205"/>
      <c r="R1606" s="5244"/>
      <c r="S1606" s="5244"/>
      <c r="T1606" s="5244"/>
      <c r="U1606" s="5244"/>
      <c r="V1606" s="5244"/>
      <c r="W1606" s="5244"/>
      <c r="X1606" s="5244"/>
      <c r="Y1606" s="5244"/>
      <c r="Z1606" s="5244"/>
      <c r="AA1606" s="5244"/>
      <c r="AB1606" s="5244"/>
      <c r="AC1606" s="5244"/>
      <c r="AD1606" s="5244"/>
      <c r="AE1606" s="5244"/>
      <c r="AF1606" s="5205"/>
      <c r="AG1606" s="5245"/>
      <c r="AH1606" s="5245"/>
      <c r="AI1606" s="5245"/>
      <c r="AJ1606" s="5245"/>
      <c r="AK1606" s="5245"/>
      <c r="AL1606" s="5245"/>
    </row>
    <row r="1607" spans="1:38" ht="17.100000000000001" customHeight="1">
      <c r="A1607" s="552"/>
      <c r="B1607" s="571"/>
      <c r="C1607" s="6864" t="s">
        <v>597</v>
      </c>
      <c r="D1607" s="6864"/>
      <c r="E1607" s="5246">
        <f>SUM(E1608:E1608)</f>
        <v>5000</v>
      </c>
      <c r="F1607" s="523">
        <f t="shared" si="174"/>
        <v>0</v>
      </c>
      <c r="G1607" s="5247"/>
      <c r="H1607" s="5247"/>
      <c r="I1607" s="5247"/>
      <c r="J1607" s="5247"/>
      <c r="K1607" s="5247"/>
      <c r="L1607" s="5247"/>
      <c r="M1607" s="639"/>
      <c r="N1607" s="5248"/>
      <c r="O1607" s="5248"/>
      <c r="P1607" s="5248"/>
      <c r="Q1607" s="5205"/>
      <c r="R1607" s="5248"/>
      <c r="S1607" s="5248"/>
      <c r="T1607" s="5248"/>
      <c r="U1607" s="5248"/>
      <c r="V1607" s="5248"/>
      <c r="W1607" s="5248"/>
      <c r="X1607" s="5248"/>
      <c r="Y1607" s="5248"/>
      <c r="Z1607" s="5248"/>
      <c r="AA1607" s="5248"/>
      <c r="AB1607" s="5248"/>
      <c r="AC1607" s="5248"/>
      <c r="AD1607" s="5248"/>
      <c r="AE1607" s="5248"/>
      <c r="AF1607" s="5205"/>
      <c r="AG1607" s="5249"/>
      <c r="AH1607" s="5249"/>
      <c r="AI1607" s="5249"/>
      <c r="AJ1607" s="5249"/>
      <c r="AK1607" s="5249"/>
      <c r="AL1607" s="5249"/>
    </row>
    <row r="1608" spans="1:38" ht="18.75" customHeight="1" thickBot="1">
      <c r="A1608" s="552"/>
      <c r="B1608" s="668"/>
      <c r="C1608" s="5250" t="s">
        <v>634</v>
      </c>
      <c r="D1608" s="5251" t="s">
        <v>635</v>
      </c>
      <c r="E1608" s="4793">
        <f>F1608</f>
        <v>5000</v>
      </c>
      <c r="F1608" s="523">
        <f t="shared" si="174"/>
        <v>5000</v>
      </c>
      <c r="G1608" s="5247"/>
      <c r="H1608" s="5247"/>
      <c r="I1608" s="5247">
        <v>5000</v>
      </c>
      <c r="J1608" s="5247"/>
      <c r="K1608" s="5247"/>
      <c r="L1608" s="5247"/>
      <c r="M1608" s="5252"/>
      <c r="N1608" s="5248"/>
      <c r="O1608" s="5248"/>
      <c r="P1608" s="5248"/>
      <c r="Q1608" s="5253"/>
      <c r="R1608" s="5248"/>
      <c r="S1608" s="5248"/>
      <c r="T1608" s="5248"/>
      <c r="U1608" s="5248"/>
      <c r="V1608" s="5248"/>
      <c r="W1608" s="5248"/>
      <c r="X1608" s="5248"/>
      <c r="Y1608" s="5248"/>
      <c r="Z1608" s="5248"/>
      <c r="AA1608" s="5248"/>
      <c r="AB1608" s="5248"/>
      <c r="AC1608" s="5248"/>
      <c r="AD1608" s="5248"/>
      <c r="AE1608" s="5248"/>
      <c r="AF1608" s="5253"/>
      <c r="AG1608" s="5249"/>
      <c r="AH1608" s="5249"/>
      <c r="AI1608" s="5249"/>
      <c r="AJ1608" s="5249"/>
      <c r="AK1608" s="5249"/>
      <c r="AL1608" s="5249"/>
    </row>
    <row r="1609" spans="1:38" ht="17.100000000000001" customHeight="1" thickBot="1">
      <c r="A1609" s="571"/>
      <c r="B1609" s="803" t="s">
        <v>390</v>
      </c>
      <c r="C1609" s="804"/>
      <c r="D1609" s="805" t="s">
        <v>30</v>
      </c>
      <c r="E1609" s="806">
        <f>SUM(E1610,)</f>
        <v>1866100</v>
      </c>
      <c r="F1609" s="523">
        <f t="shared" si="174"/>
        <v>0</v>
      </c>
      <c r="G1609" s="5247"/>
      <c r="H1609" s="5247"/>
      <c r="I1609" s="5247"/>
      <c r="J1609" s="5247"/>
      <c r="K1609" s="5247"/>
      <c r="L1609" s="5247"/>
      <c r="M1609" s="639"/>
      <c r="N1609" s="5248"/>
      <c r="O1609" s="5248"/>
      <c r="P1609" s="5248"/>
      <c r="Q1609" s="5253"/>
      <c r="R1609" s="5248"/>
      <c r="S1609" s="5248"/>
      <c r="T1609" s="5248"/>
      <c r="U1609" s="5248"/>
      <c r="V1609" s="5248"/>
      <c r="W1609" s="5248"/>
      <c r="X1609" s="5248"/>
      <c r="Y1609" s="5248"/>
      <c r="Z1609" s="5248"/>
      <c r="AA1609" s="5248"/>
      <c r="AB1609" s="5248"/>
      <c r="AC1609" s="5248"/>
      <c r="AD1609" s="5248"/>
      <c r="AE1609" s="5248"/>
      <c r="AF1609" s="5253"/>
      <c r="AG1609" s="5249"/>
      <c r="AH1609" s="5249"/>
      <c r="AI1609" s="5249"/>
      <c r="AJ1609" s="5249"/>
      <c r="AK1609" s="5249"/>
      <c r="AL1609" s="5249"/>
    </row>
    <row r="1610" spans="1:38" ht="17.100000000000001" customHeight="1">
      <c r="A1610" s="552"/>
      <c r="B1610" s="743"/>
      <c r="C1610" s="6619" t="s">
        <v>582</v>
      </c>
      <c r="D1610" s="6619"/>
      <c r="E1610" s="744">
        <f>SUM(E1611,)</f>
        <v>1866100</v>
      </c>
      <c r="F1610" s="523">
        <f t="shared" si="174"/>
        <v>0</v>
      </c>
      <c r="G1610" s="5247"/>
      <c r="H1610" s="5247"/>
      <c r="I1610" s="5247"/>
      <c r="J1610" s="5247"/>
      <c r="K1610" s="5247"/>
      <c r="L1610" s="5247"/>
      <c r="M1610" s="639"/>
      <c r="N1610" s="5248"/>
      <c r="O1610" s="5248"/>
      <c r="P1610" s="5248"/>
      <c r="Q1610" s="5253"/>
      <c r="R1610" s="5248"/>
      <c r="S1610" s="5248"/>
      <c r="T1610" s="5248"/>
      <c r="U1610" s="5248"/>
      <c r="V1610" s="5248"/>
      <c r="W1610" s="5248"/>
      <c r="X1610" s="5248"/>
      <c r="Y1610" s="5248"/>
      <c r="Z1610" s="5248"/>
      <c r="AA1610" s="5248"/>
      <c r="AB1610" s="5248"/>
      <c r="AC1610" s="5248"/>
      <c r="AD1610" s="5248"/>
      <c r="AE1610" s="5248"/>
      <c r="AF1610" s="5253"/>
      <c r="AG1610" s="5249"/>
      <c r="AH1610" s="5249"/>
      <c r="AI1610" s="5249"/>
      <c r="AJ1610" s="5249"/>
      <c r="AK1610" s="5249"/>
      <c r="AL1610" s="5249"/>
    </row>
    <row r="1611" spans="1:38" ht="17.100000000000001" customHeight="1">
      <c r="A1611" s="552"/>
      <c r="B1611" s="743"/>
      <c r="C1611" s="6865" t="s">
        <v>583</v>
      </c>
      <c r="D1611" s="6865"/>
      <c r="E1611" s="5254">
        <f>SUM(E1612,E1620)</f>
        <v>1866100</v>
      </c>
      <c r="F1611" s="523">
        <f t="shared" si="174"/>
        <v>0</v>
      </c>
      <c r="G1611" s="5255"/>
      <c r="H1611" s="5255"/>
      <c r="I1611" s="5255"/>
      <c r="J1611" s="5255"/>
      <c r="K1611" s="5255"/>
      <c r="L1611" s="5255"/>
      <c r="M1611" s="639"/>
      <c r="N1611" s="5256"/>
      <c r="O1611" s="5256"/>
      <c r="P1611" s="5256"/>
      <c r="Q1611" s="5253"/>
      <c r="R1611" s="5256"/>
      <c r="S1611" s="5256"/>
      <c r="T1611" s="5256"/>
      <c r="U1611" s="5256"/>
      <c r="V1611" s="5256"/>
      <c r="W1611" s="5256"/>
      <c r="X1611" s="5256"/>
      <c r="Y1611" s="5256"/>
      <c r="Z1611" s="5256"/>
      <c r="AA1611" s="5256"/>
      <c r="AB1611" s="5256"/>
      <c r="AC1611" s="5256"/>
      <c r="AD1611" s="5256"/>
      <c r="AE1611" s="5256"/>
      <c r="AF1611" s="5253"/>
      <c r="AG1611" s="5257"/>
      <c r="AH1611" s="5257"/>
      <c r="AI1611" s="5257"/>
      <c r="AJ1611" s="5257"/>
      <c r="AK1611" s="5257"/>
      <c r="AL1611" s="5257"/>
    </row>
    <row r="1612" spans="1:38" ht="17.100000000000001" customHeight="1">
      <c r="A1612" s="552"/>
      <c r="B1612" s="743"/>
      <c r="C1612" s="6866" t="s">
        <v>584</v>
      </c>
      <c r="D1612" s="6867"/>
      <c r="E1612" s="5258">
        <f>SUM(E1613:E1618)</f>
        <v>1566350</v>
      </c>
      <c r="F1612" s="523">
        <f t="shared" si="174"/>
        <v>0</v>
      </c>
      <c r="G1612" s="5255"/>
      <c r="H1612" s="5255"/>
      <c r="I1612" s="5255"/>
      <c r="J1612" s="5255"/>
      <c r="K1612" s="5255"/>
      <c r="L1612" s="5255"/>
      <c r="M1612" s="639"/>
      <c r="N1612" s="5256"/>
      <c r="O1612" s="5256"/>
      <c r="P1612" s="5256"/>
      <c r="Q1612" s="5253"/>
      <c r="R1612" s="5256"/>
      <c r="S1612" s="5256"/>
      <c r="T1612" s="5256"/>
      <c r="U1612" s="5256"/>
      <c r="V1612" s="5256"/>
      <c r="W1612" s="5256"/>
      <c r="X1612" s="5256"/>
      <c r="Y1612" s="5256"/>
      <c r="Z1612" s="5256"/>
      <c r="AA1612" s="5256"/>
      <c r="AB1612" s="5256"/>
      <c r="AC1612" s="5256"/>
      <c r="AD1612" s="5256"/>
      <c r="AE1612" s="5256"/>
      <c r="AF1612" s="5253"/>
      <c r="AG1612" s="5257"/>
      <c r="AH1612" s="5257"/>
      <c r="AI1612" s="5257"/>
      <c r="AJ1612" s="5257"/>
      <c r="AK1612" s="5257"/>
      <c r="AL1612" s="5257"/>
    </row>
    <row r="1613" spans="1:38" ht="17.100000000000001" customHeight="1">
      <c r="A1613" s="552"/>
      <c r="B1613" s="743"/>
      <c r="C1613" s="5259">
        <v>4010</v>
      </c>
      <c r="D1613" s="5260" t="s">
        <v>586</v>
      </c>
      <c r="E1613" s="5261">
        <f>F1613</f>
        <v>1201084</v>
      </c>
      <c r="F1613" s="523">
        <f t="shared" si="174"/>
        <v>1201084</v>
      </c>
      <c r="G1613" s="5262"/>
      <c r="H1613" s="5262"/>
      <c r="I1613" s="5262">
        <v>1201084</v>
      </c>
      <c r="J1613" s="5262"/>
      <c r="K1613" s="5262"/>
      <c r="L1613" s="5262"/>
      <c r="M1613" s="639"/>
      <c r="N1613" s="5263"/>
      <c r="O1613" s="5263"/>
      <c r="P1613" s="5263"/>
      <c r="Q1613" s="5253"/>
      <c r="R1613" s="5263"/>
      <c r="S1613" s="5263"/>
      <c r="T1613" s="5263"/>
      <c r="U1613" s="5263"/>
      <c r="V1613" s="5263"/>
      <c r="W1613" s="5263"/>
      <c r="X1613" s="5263"/>
      <c r="Y1613" s="5263"/>
      <c r="Z1613" s="5263"/>
      <c r="AA1613" s="5263"/>
      <c r="AB1613" s="5263"/>
      <c r="AC1613" s="5263"/>
      <c r="AD1613" s="5263"/>
      <c r="AE1613" s="5263"/>
      <c r="AF1613" s="5253"/>
      <c r="AG1613" s="5264"/>
      <c r="AH1613" s="5264"/>
      <c r="AI1613" s="5264"/>
      <c r="AJ1613" s="5264"/>
      <c r="AK1613" s="5264"/>
      <c r="AL1613" s="5264"/>
    </row>
    <row r="1614" spans="1:38" ht="17.100000000000001" customHeight="1">
      <c r="A1614" s="552"/>
      <c r="B1614" s="743"/>
      <c r="C1614" s="5259">
        <v>4040</v>
      </c>
      <c r="D1614" s="5265" t="s">
        <v>588</v>
      </c>
      <c r="E1614" s="5266">
        <f>F1614</f>
        <v>98139</v>
      </c>
      <c r="F1614" s="523">
        <f t="shared" si="174"/>
        <v>98139</v>
      </c>
      <c r="G1614" s="5267"/>
      <c r="H1614" s="5267"/>
      <c r="I1614" s="5267">
        <v>98139</v>
      </c>
      <c r="J1614" s="5267"/>
      <c r="K1614" s="5267"/>
      <c r="L1614" s="5267"/>
      <c r="M1614" s="639"/>
      <c r="N1614" s="5268"/>
      <c r="O1614" s="5268"/>
      <c r="P1614" s="5268"/>
      <c r="Q1614" s="5253"/>
      <c r="R1614" s="5268"/>
      <c r="S1614" s="5268"/>
      <c r="T1614" s="5268"/>
      <c r="U1614" s="5268"/>
      <c r="V1614" s="5268"/>
      <c r="W1614" s="5268"/>
      <c r="X1614" s="5268"/>
      <c r="Y1614" s="5268"/>
      <c r="Z1614" s="5268"/>
      <c r="AA1614" s="5268"/>
      <c r="AB1614" s="5268"/>
      <c r="AC1614" s="5268"/>
      <c r="AD1614" s="5268"/>
      <c r="AE1614" s="5268"/>
      <c r="AF1614" s="5253"/>
      <c r="AG1614" s="5269"/>
      <c r="AH1614" s="5269"/>
      <c r="AI1614" s="5269"/>
      <c r="AJ1614" s="5269"/>
      <c r="AK1614" s="5269"/>
      <c r="AL1614" s="5269"/>
    </row>
    <row r="1615" spans="1:38" ht="17.100000000000001" customHeight="1">
      <c r="A1615" s="552"/>
      <c r="B1615" s="743"/>
      <c r="C1615" s="5270" t="s">
        <v>589</v>
      </c>
      <c r="D1615" s="5271" t="s">
        <v>586</v>
      </c>
      <c r="E1615" s="5272">
        <f>F1615</f>
        <v>219959</v>
      </c>
      <c r="F1615" s="523">
        <f t="shared" si="174"/>
        <v>219959</v>
      </c>
      <c r="G1615" s="5273"/>
      <c r="H1615" s="5273"/>
      <c r="I1615" s="5273">
        <v>219959</v>
      </c>
      <c r="J1615" s="5273"/>
      <c r="K1615" s="5273"/>
      <c r="L1615" s="5273"/>
      <c r="M1615" s="639"/>
      <c r="N1615" s="5274"/>
      <c r="O1615" s="5274"/>
      <c r="P1615" s="5274"/>
      <c r="Q1615" s="5253"/>
      <c r="R1615" s="5274"/>
      <c r="S1615" s="5274"/>
      <c r="T1615" s="5274"/>
      <c r="U1615" s="5274"/>
      <c r="V1615" s="5274"/>
      <c r="W1615" s="5274"/>
      <c r="X1615" s="5274"/>
      <c r="Y1615" s="5274"/>
      <c r="Z1615" s="5274"/>
      <c r="AA1615" s="5274"/>
      <c r="AB1615" s="5274"/>
      <c r="AC1615" s="5274"/>
      <c r="AD1615" s="5274"/>
      <c r="AE1615" s="5274"/>
      <c r="AF1615" s="5253"/>
      <c r="AG1615" s="5275"/>
      <c r="AH1615" s="5275"/>
      <c r="AI1615" s="5275"/>
      <c r="AJ1615" s="5275"/>
      <c r="AK1615" s="5275"/>
      <c r="AL1615" s="5275"/>
    </row>
    <row r="1616" spans="1:38" ht="24.75" customHeight="1">
      <c r="A1616" s="552"/>
      <c r="B1616" s="743"/>
      <c r="C1616" s="5276" t="s">
        <v>591</v>
      </c>
      <c r="D1616" s="5277" t="s">
        <v>701</v>
      </c>
      <c r="E1616" s="5278">
        <f>F1616</f>
        <v>31830</v>
      </c>
      <c r="F1616" s="523">
        <f t="shared" si="174"/>
        <v>31830</v>
      </c>
      <c r="G1616" s="5279"/>
      <c r="H1616" s="5279"/>
      <c r="I1616" s="5279">
        <v>31830</v>
      </c>
      <c r="J1616" s="5279"/>
      <c r="K1616" s="5279"/>
      <c r="L1616" s="5279"/>
      <c r="M1616" s="639"/>
      <c r="N1616" s="5280"/>
      <c r="O1616" s="5280"/>
      <c r="P1616" s="5280"/>
      <c r="Q1616" s="5253"/>
      <c r="R1616" s="5280"/>
      <c r="S1616" s="5280"/>
      <c r="T1616" s="5280"/>
      <c r="U1616" s="5280"/>
      <c r="V1616" s="5280"/>
      <c r="W1616" s="5280"/>
      <c r="X1616" s="5280"/>
      <c r="Y1616" s="5280"/>
      <c r="Z1616" s="5280"/>
      <c r="AA1616" s="5280"/>
      <c r="AB1616" s="5280"/>
      <c r="AC1616" s="5280"/>
      <c r="AD1616" s="5280"/>
      <c r="AE1616" s="5280"/>
      <c r="AF1616" s="5253"/>
      <c r="AG1616" s="5281"/>
      <c r="AH1616" s="5281"/>
      <c r="AI1616" s="5281"/>
      <c r="AJ1616" s="5281"/>
      <c r="AK1616" s="5281"/>
      <c r="AL1616" s="5281"/>
    </row>
    <row r="1617" spans="1:38" ht="17.100000000000001" customHeight="1">
      <c r="A1617" s="552"/>
      <c r="B1617" s="743"/>
      <c r="C1617" s="5282" t="s">
        <v>593</v>
      </c>
      <c r="D1617" s="5283" t="s">
        <v>594</v>
      </c>
      <c r="E1617" s="5284">
        <f t="shared" ref="E1617:E1618" si="178">F1617</f>
        <v>2750</v>
      </c>
      <c r="F1617" s="523">
        <f t="shared" si="174"/>
        <v>2750</v>
      </c>
      <c r="G1617" s="5285"/>
      <c r="H1617" s="5285"/>
      <c r="I1617" s="5285"/>
      <c r="J1617" s="5285"/>
      <c r="K1617" s="5285"/>
      <c r="L1617" s="5285"/>
      <c r="M1617" s="639"/>
      <c r="N1617" s="5286"/>
      <c r="O1617" s="5286"/>
      <c r="P1617" s="5286"/>
      <c r="Q1617" s="5253"/>
      <c r="R1617" s="5286"/>
      <c r="S1617" s="5286"/>
      <c r="T1617" s="5286"/>
      <c r="U1617" s="5286">
        <v>2750</v>
      </c>
      <c r="V1617" s="5286"/>
      <c r="W1617" s="5286"/>
      <c r="X1617" s="5286"/>
      <c r="Y1617" s="5286"/>
      <c r="Z1617" s="5286"/>
      <c r="AA1617" s="5286"/>
      <c r="AB1617" s="5286"/>
      <c r="AC1617" s="5286"/>
      <c r="AD1617" s="5286"/>
      <c r="AE1617" s="5286"/>
      <c r="AF1617" s="5253"/>
      <c r="AG1617" s="5287"/>
      <c r="AH1617" s="5287"/>
      <c r="AI1617" s="5287"/>
      <c r="AJ1617" s="5287"/>
      <c r="AK1617" s="5287"/>
      <c r="AL1617" s="5287"/>
    </row>
    <row r="1618" spans="1:38" ht="17.100000000000001" customHeight="1">
      <c r="A1618" s="552"/>
      <c r="B1618" s="743"/>
      <c r="C1618" s="6057" t="s">
        <v>595</v>
      </c>
      <c r="D1618" s="6061" t="s">
        <v>596</v>
      </c>
      <c r="E1618" s="5284">
        <f t="shared" si="178"/>
        <v>12588</v>
      </c>
      <c r="F1618" s="523">
        <f t="shared" si="174"/>
        <v>12588</v>
      </c>
      <c r="G1618" s="6058"/>
      <c r="H1618" s="6058"/>
      <c r="I1618" s="6058">
        <v>12588</v>
      </c>
      <c r="J1618" s="6058"/>
      <c r="K1618" s="6058"/>
      <c r="L1618" s="6058"/>
      <c r="M1618" s="2051"/>
      <c r="N1618" s="6059"/>
      <c r="O1618" s="6059"/>
      <c r="P1618" s="6059"/>
      <c r="Q1618" s="5253"/>
      <c r="R1618" s="6059"/>
      <c r="S1618" s="6059"/>
      <c r="T1618" s="6059"/>
      <c r="U1618" s="6059"/>
      <c r="V1618" s="6059"/>
      <c r="W1618" s="6059"/>
      <c r="X1618" s="6059"/>
      <c r="Y1618" s="6059"/>
      <c r="Z1618" s="6059"/>
      <c r="AA1618" s="6059"/>
      <c r="AB1618" s="6059"/>
      <c r="AC1618" s="6059"/>
      <c r="AD1618" s="6059"/>
      <c r="AE1618" s="6059"/>
      <c r="AF1618" s="5253"/>
      <c r="AG1618" s="6060"/>
      <c r="AH1618" s="6060"/>
      <c r="AI1618" s="6060"/>
      <c r="AJ1618" s="6060"/>
      <c r="AK1618" s="6060"/>
      <c r="AL1618" s="6060"/>
    </row>
    <row r="1619" spans="1:38" ht="14.25" customHeight="1">
      <c r="A1619" s="552"/>
      <c r="B1619" s="743"/>
      <c r="C1619" s="5288"/>
      <c r="D1619" s="5288"/>
      <c r="E1619" s="5289"/>
      <c r="F1619" s="523">
        <f t="shared" si="174"/>
        <v>0</v>
      </c>
      <c r="G1619" s="5290"/>
      <c r="H1619" s="5290"/>
      <c r="I1619" s="5290"/>
      <c r="J1619" s="5290"/>
      <c r="K1619" s="5290"/>
      <c r="L1619" s="5290"/>
      <c r="M1619" s="639"/>
      <c r="N1619" s="5291"/>
      <c r="O1619" s="5291"/>
      <c r="P1619" s="5291"/>
      <c r="Q1619" s="5253"/>
      <c r="R1619" s="5291"/>
      <c r="S1619" s="5291"/>
      <c r="T1619" s="5291"/>
      <c r="U1619" s="5291"/>
      <c r="V1619" s="5291"/>
      <c r="W1619" s="5291"/>
      <c r="X1619" s="5291"/>
      <c r="Y1619" s="5291"/>
      <c r="Z1619" s="5291"/>
      <c r="AA1619" s="5291"/>
      <c r="AB1619" s="5291"/>
      <c r="AC1619" s="5291"/>
      <c r="AD1619" s="5291"/>
      <c r="AE1619" s="5291"/>
      <c r="AF1619" s="5253"/>
      <c r="AG1619" s="5292"/>
      <c r="AH1619" s="5292"/>
      <c r="AI1619" s="5292"/>
      <c r="AJ1619" s="5292"/>
      <c r="AK1619" s="5292"/>
      <c r="AL1619" s="5292"/>
    </row>
    <row r="1620" spans="1:38" ht="17.100000000000001" customHeight="1">
      <c r="A1620" s="552"/>
      <c r="B1620" s="743"/>
      <c r="C1620" s="6868" t="s">
        <v>597</v>
      </c>
      <c r="D1620" s="6868"/>
      <c r="E1620" s="5293">
        <f>SUM(E1621:E1623)</f>
        <v>299750</v>
      </c>
      <c r="F1620" s="523">
        <f t="shared" si="174"/>
        <v>0</v>
      </c>
      <c r="G1620" s="5294"/>
      <c r="H1620" s="5294"/>
      <c r="I1620" s="5294"/>
      <c r="J1620" s="5294"/>
      <c r="K1620" s="5294"/>
      <c r="L1620" s="5294"/>
      <c r="M1620" s="639"/>
      <c r="N1620" s="5295"/>
      <c r="O1620" s="5295"/>
      <c r="P1620" s="5295"/>
      <c r="Q1620" s="5253"/>
      <c r="R1620" s="5295"/>
      <c r="S1620" s="5295"/>
      <c r="T1620" s="5295"/>
      <c r="U1620" s="5295"/>
      <c r="V1620" s="5295"/>
      <c r="W1620" s="5295"/>
      <c r="X1620" s="5295"/>
      <c r="Y1620" s="5295"/>
      <c r="Z1620" s="5295"/>
      <c r="AA1620" s="5295"/>
      <c r="AB1620" s="5295"/>
      <c r="AC1620" s="5295"/>
      <c r="AD1620" s="5295"/>
      <c r="AE1620" s="5295"/>
      <c r="AF1620" s="5253"/>
      <c r="AG1620" s="5296"/>
      <c r="AH1620" s="5296"/>
      <c r="AI1620" s="5296"/>
      <c r="AJ1620" s="5296"/>
      <c r="AK1620" s="5296"/>
      <c r="AL1620" s="5296"/>
    </row>
    <row r="1621" spans="1:38" ht="17.100000000000001" customHeight="1">
      <c r="A1621" s="552"/>
      <c r="B1621" s="743"/>
      <c r="C1621" s="5297" t="s">
        <v>600</v>
      </c>
      <c r="D1621" s="5298" t="s">
        <v>601</v>
      </c>
      <c r="E1621" s="5299">
        <f t="shared" ref="E1621:E1622" si="179">F1621</f>
        <v>5500</v>
      </c>
      <c r="F1621" s="523">
        <f t="shared" si="174"/>
        <v>5500</v>
      </c>
      <c r="G1621" s="5300"/>
      <c r="H1621" s="5300"/>
      <c r="I1621" s="5300"/>
      <c r="J1621" s="5300"/>
      <c r="K1621" s="5300"/>
      <c r="L1621" s="5300"/>
      <c r="M1621" s="639"/>
      <c r="N1621" s="5301"/>
      <c r="O1621" s="5301"/>
      <c r="P1621" s="5301"/>
      <c r="Q1621" s="5253"/>
      <c r="R1621" s="5301"/>
      <c r="S1621" s="5301"/>
      <c r="T1621" s="5301"/>
      <c r="U1621" s="5301">
        <v>5500</v>
      </c>
      <c r="V1621" s="5301"/>
      <c r="W1621" s="5301"/>
      <c r="X1621" s="5301"/>
      <c r="Y1621" s="5301"/>
      <c r="Z1621" s="5301"/>
      <c r="AA1621" s="5301"/>
      <c r="AB1621" s="5301"/>
      <c r="AC1621" s="5301"/>
      <c r="AD1621" s="5301"/>
      <c r="AE1621" s="5301"/>
      <c r="AF1621" s="5253"/>
      <c r="AG1621" s="5302"/>
      <c r="AH1621" s="5302"/>
      <c r="AI1621" s="5302"/>
      <c r="AJ1621" s="5302"/>
      <c r="AK1621" s="5302"/>
      <c r="AL1621" s="5302"/>
    </row>
    <row r="1622" spans="1:38" ht="17.100000000000001" customHeight="1">
      <c r="A1622" s="552"/>
      <c r="B1622" s="743"/>
      <c r="C1622" s="1119" t="s">
        <v>610</v>
      </c>
      <c r="D1622" s="5303" t="s">
        <v>611</v>
      </c>
      <c r="E1622" s="5304">
        <f t="shared" si="179"/>
        <v>78000</v>
      </c>
      <c r="F1622" s="523">
        <f t="shared" si="174"/>
        <v>78000</v>
      </c>
      <c r="G1622" s="5305"/>
      <c r="H1622" s="5305"/>
      <c r="I1622" s="5305"/>
      <c r="J1622" s="5305"/>
      <c r="K1622" s="5305"/>
      <c r="L1622" s="5305"/>
      <c r="M1622" s="639"/>
      <c r="N1622" s="5306"/>
      <c r="O1622" s="5306"/>
      <c r="P1622" s="5306"/>
      <c r="Q1622" s="5253"/>
      <c r="R1622" s="5306"/>
      <c r="S1622" s="5306"/>
      <c r="T1622" s="5306"/>
      <c r="U1622" s="5306">
        <v>78000</v>
      </c>
      <c r="V1622" s="5306"/>
      <c r="W1622" s="5306"/>
      <c r="X1622" s="5306"/>
      <c r="Y1622" s="5306"/>
      <c r="Z1622" s="5306"/>
      <c r="AA1622" s="5306"/>
      <c r="AB1622" s="5306"/>
      <c r="AC1622" s="5306"/>
      <c r="AD1622" s="5306"/>
      <c r="AE1622" s="5306"/>
      <c r="AF1622" s="5253"/>
      <c r="AG1622" s="5307"/>
      <c r="AH1622" s="5307"/>
      <c r="AI1622" s="5307"/>
      <c r="AJ1622" s="5307"/>
      <c r="AK1622" s="5307"/>
      <c r="AL1622" s="5307"/>
    </row>
    <row r="1623" spans="1:38" ht="17.100000000000001" customHeight="1" thickBot="1">
      <c r="A1623" s="552"/>
      <c r="B1623" s="743"/>
      <c r="C1623" s="5308" t="s">
        <v>614</v>
      </c>
      <c r="D1623" s="5309" t="s">
        <v>615</v>
      </c>
      <c r="E1623" s="5310">
        <f>F1623</f>
        <v>216250</v>
      </c>
      <c r="F1623" s="523">
        <f t="shared" si="174"/>
        <v>216250</v>
      </c>
      <c r="G1623" s="5311"/>
      <c r="H1623" s="5311"/>
      <c r="I1623" s="5311"/>
      <c r="J1623" s="5311"/>
      <c r="K1623" s="5311"/>
      <c r="L1623" s="5311"/>
      <c r="M1623" s="639"/>
      <c r="N1623" s="5312"/>
      <c r="O1623" s="5312"/>
      <c r="P1623" s="5312"/>
      <c r="Q1623" s="5253"/>
      <c r="R1623" s="5312"/>
      <c r="S1623" s="5312"/>
      <c r="T1623" s="5312"/>
      <c r="U1623" s="5312">
        <v>216250</v>
      </c>
      <c r="V1623" s="5312"/>
      <c r="W1623" s="5312"/>
      <c r="X1623" s="5312"/>
      <c r="Y1623" s="5312"/>
      <c r="Z1623" s="5312"/>
      <c r="AA1623" s="5312"/>
      <c r="AB1623" s="5312"/>
      <c r="AC1623" s="5312"/>
      <c r="AD1623" s="5312"/>
      <c r="AE1623" s="5312"/>
      <c r="AF1623" s="5253"/>
      <c r="AG1623" s="5313"/>
      <c r="AH1623" s="5313"/>
      <c r="AI1623" s="5313"/>
      <c r="AJ1623" s="5313"/>
      <c r="AK1623" s="5313"/>
      <c r="AL1623" s="5313"/>
    </row>
    <row r="1624" spans="1:38" ht="17.100000000000001" customHeight="1" thickBot="1">
      <c r="A1624" s="546" t="s">
        <v>319</v>
      </c>
      <c r="B1624" s="547"/>
      <c r="C1624" s="548"/>
      <c r="D1624" s="549" t="s">
        <v>956</v>
      </c>
      <c r="E1624" s="919">
        <f>SUM(E1625,E1638,E1647,E1656,E1665,E1674,E1683,E1692,E1701,E1709,)</f>
        <v>158685272</v>
      </c>
      <c r="F1624" s="523">
        <f t="shared" si="174"/>
        <v>0</v>
      </c>
      <c r="G1624" s="5311"/>
      <c r="H1624" s="5311"/>
      <c r="I1624" s="5311"/>
      <c r="J1624" s="5311"/>
      <c r="K1624" s="5311"/>
      <c r="L1624" s="5311"/>
      <c r="M1624" s="639"/>
      <c r="N1624" s="5312"/>
      <c r="O1624" s="5312"/>
      <c r="P1624" s="5312"/>
      <c r="Q1624" s="5253"/>
      <c r="R1624" s="5312"/>
      <c r="S1624" s="5312"/>
      <c r="T1624" s="5312"/>
      <c r="U1624" s="5312"/>
      <c r="V1624" s="5312"/>
      <c r="W1624" s="5312"/>
      <c r="X1624" s="5312"/>
      <c r="Y1624" s="5312"/>
      <c r="Z1624" s="5312"/>
      <c r="AA1624" s="5312"/>
      <c r="AB1624" s="5312"/>
      <c r="AC1624" s="5312"/>
      <c r="AD1624" s="5312"/>
      <c r="AE1624" s="5312"/>
      <c r="AF1624" s="5253"/>
      <c r="AG1624" s="5313"/>
      <c r="AH1624" s="5313"/>
      <c r="AI1624" s="5313"/>
      <c r="AJ1624" s="5313"/>
      <c r="AK1624" s="5313"/>
      <c r="AL1624" s="5313"/>
    </row>
    <row r="1625" spans="1:38" ht="17.100000000000001" customHeight="1" thickBot="1">
      <c r="A1625" s="552"/>
      <c r="B1625" s="803" t="s">
        <v>391</v>
      </c>
      <c r="C1625" s="804"/>
      <c r="D1625" s="805" t="s">
        <v>957</v>
      </c>
      <c r="E1625" s="806">
        <f t="shared" ref="E1625" si="180">SUM(E1626,)</f>
        <v>1471000</v>
      </c>
      <c r="F1625" s="523">
        <f t="shared" si="174"/>
        <v>0</v>
      </c>
      <c r="G1625" s="5311"/>
      <c r="H1625" s="5311"/>
      <c r="I1625" s="5311"/>
      <c r="J1625" s="5311"/>
      <c r="K1625" s="5311"/>
      <c r="L1625" s="5311"/>
      <c r="M1625" s="639"/>
      <c r="N1625" s="5312"/>
      <c r="O1625" s="5312"/>
      <c r="P1625" s="5312"/>
      <c r="Q1625" s="5253"/>
      <c r="R1625" s="5312"/>
      <c r="S1625" s="5312"/>
      <c r="T1625" s="5312"/>
      <c r="U1625" s="5312"/>
      <c r="V1625" s="5312"/>
      <c r="W1625" s="5312"/>
      <c r="X1625" s="5312"/>
      <c r="Y1625" s="5312"/>
      <c r="Z1625" s="5312"/>
      <c r="AA1625" s="5312"/>
      <c r="AB1625" s="5312"/>
      <c r="AC1625" s="5312"/>
      <c r="AD1625" s="5312"/>
      <c r="AE1625" s="5312"/>
      <c r="AF1625" s="5253"/>
      <c r="AG1625" s="5313"/>
      <c r="AH1625" s="5313"/>
      <c r="AI1625" s="5313"/>
      <c r="AJ1625" s="5313"/>
      <c r="AK1625" s="5313"/>
      <c r="AL1625" s="5313"/>
    </row>
    <row r="1626" spans="1:38" ht="17.100000000000001" customHeight="1">
      <c r="A1626" s="552"/>
      <c r="B1626" s="743"/>
      <c r="C1626" s="6619" t="s">
        <v>582</v>
      </c>
      <c r="D1626" s="6619"/>
      <c r="E1626" s="677">
        <f>SUM(E1627,E1631,E1634)</f>
        <v>1471000</v>
      </c>
      <c r="F1626" s="523">
        <f t="shared" si="174"/>
        <v>0</v>
      </c>
      <c r="G1626" s="5311"/>
      <c r="H1626" s="5311"/>
      <c r="I1626" s="5311"/>
      <c r="J1626" s="5311"/>
      <c r="K1626" s="5311"/>
      <c r="L1626" s="5311"/>
      <c r="M1626" s="639"/>
      <c r="N1626" s="5312"/>
      <c r="O1626" s="5312"/>
      <c r="P1626" s="5312"/>
      <c r="Q1626" s="5253"/>
      <c r="R1626" s="5312"/>
      <c r="S1626" s="5312"/>
      <c r="T1626" s="5312"/>
      <c r="U1626" s="5312"/>
      <c r="V1626" s="5312"/>
      <c r="W1626" s="5312"/>
      <c r="X1626" s="5312"/>
      <c r="Y1626" s="5312"/>
      <c r="Z1626" s="5312"/>
      <c r="AA1626" s="5312"/>
      <c r="AB1626" s="5312"/>
      <c r="AC1626" s="5312"/>
      <c r="AD1626" s="5312"/>
      <c r="AE1626" s="5312"/>
      <c r="AF1626" s="5253"/>
      <c r="AG1626" s="5313"/>
      <c r="AH1626" s="5313"/>
      <c r="AI1626" s="5313"/>
      <c r="AJ1626" s="5313"/>
      <c r="AK1626" s="5313"/>
      <c r="AL1626" s="5313"/>
    </row>
    <row r="1627" spans="1:38" ht="17.100000000000001" customHeight="1">
      <c r="A1627" s="552"/>
      <c r="B1627" s="743"/>
      <c r="C1627" s="6873" t="s">
        <v>583</v>
      </c>
      <c r="D1627" s="6873"/>
      <c r="E1627" s="685">
        <f>SUM(E1628)</f>
        <v>4000</v>
      </c>
      <c r="F1627" s="523">
        <f t="shared" si="174"/>
        <v>0</v>
      </c>
      <c r="G1627" s="5311"/>
      <c r="H1627" s="5311"/>
      <c r="I1627" s="5311"/>
      <c r="J1627" s="5311"/>
      <c r="K1627" s="5311"/>
      <c r="L1627" s="5311"/>
      <c r="M1627" s="639"/>
      <c r="N1627" s="5312"/>
      <c r="O1627" s="5312"/>
      <c r="P1627" s="5312"/>
      <c r="Q1627" s="5253"/>
      <c r="R1627" s="5312"/>
      <c r="S1627" s="5312"/>
      <c r="T1627" s="5312"/>
      <c r="U1627" s="5312"/>
      <c r="V1627" s="5312"/>
      <c r="W1627" s="5312"/>
      <c r="X1627" s="5312"/>
      <c r="Y1627" s="5312"/>
      <c r="Z1627" s="5312"/>
      <c r="AA1627" s="5312"/>
      <c r="AB1627" s="5312"/>
      <c r="AC1627" s="5312"/>
      <c r="AD1627" s="5312"/>
      <c r="AE1627" s="5312"/>
      <c r="AF1627" s="5253"/>
      <c r="AG1627" s="5313"/>
      <c r="AH1627" s="5313"/>
      <c r="AI1627" s="5313"/>
      <c r="AJ1627" s="5313"/>
      <c r="AK1627" s="5313"/>
      <c r="AL1627" s="5313"/>
    </row>
    <row r="1628" spans="1:38" ht="17.100000000000001" customHeight="1">
      <c r="A1628" s="552"/>
      <c r="B1628" s="743"/>
      <c r="C1628" s="6874" t="s">
        <v>597</v>
      </c>
      <c r="D1628" s="6875"/>
      <c r="E1628" s="5314">
        <f>SUM(E1629)</f>
        <v>4000</v>
      </c>
      <c r="F1628" s="523">
        <f t="shared" si="174"/>
        <v>0</v>
      </c>
      <c r="G1628" s="5311"/>
      <c r="H1628" s="5311"/>
      <c r="I1628" s="5311"/>
      <c r="J1628" s="5311"/>
      <c r="K1628" s="5311"/>
      <c r="L1628" s="5311"/>
      <c r="M1628" s="639"/>
      <c r="N1628" s="5312"/>
      <c r="O1628" s="5312"/>
      <c r="P1628" s="5312"/>
      <c r="Q1628" s="5253"/>
      <c r="R1628" s="5312"/>
      <c r="S1628" s="5312"/>
      <c r="T1628" s="5312"/>
      <c r="U1628" s="5312"/>
      <c r="V1628" s="5312"/>
      <c r="W1628" s="5312"/>
      <c r="X1628" s="5312"/>
      <c r="Y1628" s="5312"/>
      <c r="Z1628" s="5312"/>
      <c r="AA1628" s="5312"/>
      <c r="AB1628" s="5312"/>
      <c r="AC1628" s="5312"/>
      <c r="AD1628" s="5312"/>
      <c r="AE1628" s="5312"/>
      <c r="AF1628" s="5253"/>
      <c r="AG1628" s="5313"/>
      <c r="AH1628" s="5313"/>
      <c r="AI1628" s="5313"/>
      <c r="AJ1628" s="5313"/>
      <c r="AK1628" s="5313"/>
      <c r="AL1628" s="5313"/>
    </row>
    <row r="1629" spans="1:38" ht="17.100000000000001" customHeight="1">
      <c r="A1629" s="552"/>
      <c r="B1629" s="743"/>
      <c r="C1629" s="5315" t="s">
        <v>610</v>
      </c>
      <c r="D1629" s="5316" t="s">
        <v>611</v>
      </c>
      <c r="E1629" s="5317">
        <f>F1629</f>
        <v>4000</v>
      </c>
      <c r="F1629" s="523">
        <f t="shared" si="174"/>
        <v>4000</v>
      </c>
      <c r="G1629" s="5318"/>
      <c r="H1629" s="5318"/>
      <c r="I1629" s="5318"/>
      <c r="J1629" s="5318"/>
      <c r="K1629" s="5318"/>
      <c r="L1629" s="5318"/>
      <c r="M1629" s="639"/>
      <c r="N1629" s="5319"/>
      <c r="O1629" s="5319"/>
      <c r="P1629" s="5319"/>
      <c r="Q1629" s="5253"/>
      <c r="R1629" s="5319"/>
      <c r="S1629" s="5319"/>
      <c r="T1629" s="5319"/>
      <c r="U1629" s="5319"/>
      <c r="V1629" s="5319"/>
      <c r="W1629" s="5319"/>
      <c r="X1629" s="5319"/>
      <c r="Y1629" s="5319"/>
      <c r="Z1629" s="5319"/>
      <c r="AA1629" s="5319"/>
      <c r="AB1629" s="5319"/>
      <c r="AC1629" s="5319">
        <v>4000</v>
      </c>
      <c r="AD1629" s="5319"/>
      <c r="AE1629" s="5319"/>
      <c r="AF1629" s="5253"/>
      <c r="AG1629" s="5320"/>
      <c r="AH1629" s="5320"/>
      <c r="AI1629" s="5320"/>
      <c r="AJ1629" s="5320"/>
      <c r="AK1629" s="5320"/>
      <c r="AL1629" s="5320"/>
    </row>
    <row r="1630" spans="1:38" ht="14.25" customHeight="1">
      <c r="A1630" s="571"/>
      <c r="B1630" s="743"/>
      <c r="C1630" s="5321"/>
      <c r="D1630" s="5321"/>
      <c r="E1630" s="685"/>
      <c r="F1630" s="523">
        <f t="shared" si="174"/>
        <v>0</v>
      </c>
      <c r="G1630" s="5318"/>
      <c r="H1630" s="5318"/>
      <c r="I1630" s="5318"/>
      <c r="J1630" s="5318"/>
      <c r="K1630" s="5318"/>
      <c r="L1630" s="5318"/>
      <c r="M1630" s="639"/>
      <c r="N1630" s="5319"/>
      <c r="O1630" s="5319"/>
      <c r="P1630" s="5319"/>
      <c r="Q1630" s="5253"/>
      <c r="R1630" s="5319"/>
      <c r="S1630" s="5319"/>
      <c r="T1630" s="5319"/>
      <c r="U1630" s="5319"/>
      <c r="V1630" s="5319"/>
      <c r="W1630" s="5319"/>
      <c r="X1630" s="5319"/>
      <c r="Y1630" s="5319"/>
      <c r="Z1630" s="5319"/>
      <c r="AA1630" s="5319"/>
      <c r="AB1630" s="5319"/>
      <c r="AC1630" s="5319"/>
      <c r="AD1630" s="5319"/>
      <c r="AE1630" s="5319"/>
      <c r="AF1630" s="5253"/>
      <c r="AG1630" s="5320"/>
      <c r="AH1630" s="5320"/>
      <c r="AI1630" s="5320"/>
      <c r="AJ1630" s="5320"/>
      <c r="AK1630" s="5320"/>
      <c r="AL1630" s="5320"/>
    </row>
    <row r="1631" spans="1:38" ht="17.100000000000001" customHeight="1">
      <c r="A1631" s="552"/>
      <c r="B1631" s="743"/>
      <c r="C1631" s="6876" t="s">
        <v>676</v>
      </c>
      <c r="D1631" s="6876"/>
      <c r="E1631" s="685">
        <f>SUM(E1632:E1632)</f>
        <v>1200000</v>
      </c>
      <c r="F1631" s="523">
        <f t="shared" si="174"/>
        <v>0</v>
      </c>
      <c r="G1631" s="5318"/>
      <c r="H1631" s="5318"/>
      <c r="I1631" s="5318"/>
      <c r="J1631" s="5318"/>
      <c r="K1631" s="5318"/>
      <c r="L1631" s="5318"/>
      <c r="M1631" s="639"/>
      <c r="N1631" s="5319"/>
      <c r="O1631" s="5319"/>
      <c r="P1631" s="5319"/>
      <c r="Q1631" s="5253"/>
      <c r="R1631" s="5319"/>
      <c r="S1631" s="5319"/>
      <c r="T1631" s="5319"/>
      <c r="U1631" s="5319"/>
      <c r="V1631" s="5319"/>
      <c r="W1631" s="5319"/>
      <c r="X1631" s="5319"/>
      <c r="Y1631" s="5319"/>
      <c r="Z1631" s="5319"/>
      <c r="AA1631" s="5319"/>
      <c r="AB1631" s="5319"/>
      <c r="AC1631" s="5319"/>
      <c r="AD1631" s="5319"/>
      <c r="AE1631" s="5319"/>
      <c r="AF1631" s="5253"/>
      <c r="AG1631" s="5320"/>
      <c r="AH1631" s="5320"/>
      <c r="AI1631" s="5320"/>
      <c r="AJ1631" s="5320"/>
      <c r="AK1631" s="5320"/>
      <c r="AL1631" s="5320"/>
    </row>
    <row r="1632" spans="1:38" ht="53.25" customHeight="1">
      <c r="A1632" s="552"/>
      <c r="B1632" s="743"/>
      <c r="C1632" s="5322" t="s">
        <v>61</v>
      </c>
      <c r="D1632" s="5323" t="s">
        <v>688</v>
      </c>
      <c r="E1632" s="5324">
        <f>F1632</f>
        <v>1200000</v>
      </c>
      <c r="F1632" s="523">
        <f t="shared" si="174"/>
        <v>1200000</v>
      </c>
      <c r="G1632" s="5325"/>
      <c r="H1632" s="5325"/>
      <c r="I1632" s="5325"/>
      <c r="J1632" s="5325"/>
      <c r="K1632" s="5325"/>
      <c r="L1632" s="5325"/>
      <c r="M1632" s="639"/>
      <c r="N1632" s="5326"/>
      <c r="O1632" s="5326"/>
      <c r="P1632" s="5326"/>
      <c r="Q1632" s="5253"/>
      <c r="R1632" s="5326"/>
      <c r="S1632" s="5326"/>
      <c r="T1632" s="5326"/>
      <c r="U1632" s="5326"/>
      <c r="V1632" s="5326"/>
      <c r="W1632" s="5326"/>
      <c r="X1632" s="5326"/>
      <c r="Y1632" s="5326"/>
      <c r="Z1632" s="5326"/>
      <c r="AA1632" s="5326"/>
      <c r="AB1632" s="5326"/>
      <c r="AC1632" s="5326">
        <v>1200000</v>
      </c>
      <c r="AD1632" s="5326"/>
      <c r="AE1632" s="5326"/>
      <c r="AF1632" s="5253"/>
      <c r="AG1632" s="5327"/>
      <c r="AH1632" s="5327"/>
      <c r="AI1632" s="5327"/>
      <c r="AJ1632" s="5327"/>
      <c r="AK1632" s="5327"/>
      <c r="AL1632" s="5327"/>
    </row>
    <row r="1633" spans="1:38" ht="17.100000000000001" customHeight="1" thickBot="1">
      <c r="A1633" s="897"/>
      <c r="B1633" s="793"/>
      <c r="C1633" s="2007"/>
      <c r="D1633" s="2007"/>
      <c r="E1633" s="5760"/>
      <c r="F1633" s="523">
        <f t="shared" si="174"/>
        <v>0</v>
      </c>
      <c r="G1633" s="5325"/>
      <c r="H1633" s="5325"/>
      <c r="I1633" s="5325"/>
      <c r="J1633" s="5325"/>
      <c r="K1633" s="5325"/>
      <c r="L1633" s="5325"/>
      <c r="M1633" s="639"/>
      <c r="N1633" s="5326"/>
      <c r="O1633" s="5326"/>
      <c r="P1633" s="5326"/>
      <c r="Q1633" s="5253"/>
      <c r="R1633" s="5326"/>
      <c r="S1633" s="5326"/>
      <c r="T1633" s="5326"/>
      <c r="U1633" s="5326"/>
      <c r="V1633" s="5326"/>
      <c r="W1633" s="5326"/>
      <c r="X1633" s="5326"/>
      <c r="Y1633" s="5326"/>
      <c r="Z1633" s="5326"/>
      <c r="AA1633" s="5326"/>
      <c r="AB1633" s="5326"/>
      <c r="AC1633" s="5326"/>
      <c r="AD1633" s="5326"/>
      <c r="AE1633" s="5326"/>
      <c r="AF1633" s="5253"/>
      <c r="AG1633" s="5327"/>
      <c r="AH1633" s="5327"/>
      <c r="AI1633" s="5327"/>
      <c r="AJ1633" s="5327"/>
      <c r="AK1633" s="5327"/>
      <c r="AL1633" s="5327"/>
    </row>
    <row r="1634" spans="1:38" ht="17.100000000000001" customHeight="1">
      <c r="A1634" s="552"/>
      <c r="B1634" s="743"/>
      <c r="C1634" s="6877" t="s">
        <v>636</v>
      </c>
      <c r="D1634" s="6877"/>
      <c r="E1634" s="5756">
        <f>SUM(E1635:E1636)</f>
        <v>267000</v>
      </c>
      <c r="F1634" s="523">
        <f t="shared" si="174"/>
        <v>0</v>
      </c>
      <c r="G1634" s="5328"/>
      <c r="H1634" s="5328"/>
      <c r="I1634" s="5328"/>
      <c r="J1634" s="5328"/>
      <c r="K1634" s="5328"/>
      <c r="L1634" s="5328"/>
      <c r="M1634" s="639"/>
      <c r="N1634" s="5329"/>
      <c r="O1634" s="5329"/>
      <c r="P1634" s="5329"/>
      <c r="Q1634" s="5253"/>
      <c r="R1634" s="5329"/>
      <c r="S1634" s="5329"/>
      <c r="T1634" s="5329"/>
      <c r="U1634" s="5329"/>
      <c r="V1634" s="5329"/>
      <c r="W1634" s="5329"/>
      <c r="X1634" s="5329"/>
      <c r="Y1634" s="5329"/>
      <c r="Z1634" s="5329"/>
      <c r="AA1634" s="5329"/>
      <c r="AB1634" s="5329"/>
      <c r="AC1634" s="5329"/>
      <c r="AD1634" s="5329"/>
      <c r="AE1634" s="5329"/>
      <c r="AF1634" s="5253"/>
      <c r="AG1634" s="5330"/>
      <c r="AH1634" s="5330"/>
      <c r="AI1634" s="5330"/>
      <c r="AJ1634" s="5330"/>
      <c r="AK1634" s="5330"/>
      <c r="AL1634" s="5330"/>
    </row>
    <row r="1635" spans="1:38" ht="17.100000000000001" customHeight="1">
      <c r="A1635" s="552"/>
      <c r="B1635" s="743"/>
      <c r="C1635" s="5331" t="s">
        <v>869</v>
      </c>
      <c r="D1635" s="5332" t="s">
        <v>870</v>
      </c>
      <c r="E1635" s="5333">
        <f>F1635</f>
        <v>227000</v>
      </c>
      <c r="F1635" s="523">
        <f t="shared" si="174"/>
        <v>227000</v>
      </c>
      <c r="G1635" s="5334"/>
      <c r="H1635" s="5334"/>
      <c r="I1635" s="5334"/>
      <c r="J1635" s="5334"/>
      <c r="K1635" s="5334"/>
      <c r="L1635" s="5334"/>
      <c r="M1635" s="639"/>
      <c r="N1635" s="5335"/>
      <c r="O1635" s="5335"/>
      <c r="P1635" s="5335"/>
      <c r="Q1635" s="5253"/>
      <c r="R1635" s="5335"/>
      <c r="S1635" s="5335"/>
      <c r="T1635" s="5335"/>
      <c r="U1635" s="5335"/>
      <c r="V1635" s="5335"/>
      <c r="W1635" s="5335"/>
      <c r="X1635" s="5335"/>
      <c r="Y1635" s="5335"/>
      <c r="Z1635" s="5335"/>
      <c r="AA1635" s="5335"/>
      <c r="AB1635" s="5335"/>
      <c r="AC1635" s="5335">
        <v>227000</v>
      </c>
      <c r="AD1635" s="5335"/>
      <c r="AE1635" s="5335"/>
      <c r="AF1635" s="5253"/>
      <c r="AG1635" s="5336"/>
      <c r="AH1635" s="5336"/>
      <c r="AI1635" s="5336"/>
      <c r="AJ1635" s="5336"/>
      <c r="AK1635" s="5336"/>
      <c r="AL1635" s="5336"/>
    </row>
    <row r="1636" spans="1:38" ht="17.100000000000001" customHeight="1">
      <c r="A1636" s="552"/>
      <c r="B1636" s="743"/>
      <c r="C1636" s="5337" t="s">
        <v>766</v>
      </c>
      <c r="D1636" s="5338" t="s">
        <v>767</v>
      </c>
      <c r="E1636" s="5339">
        <f>F1636</f>
        <v>40000</v>
      </c>
      <c r="F1636" s="523">
        <f t="shared" si="174"/>
        <v>40000</v>
      </c>
      <c r="G1636" s="5340"/>
      <c r="H1636" s="5340"/>
      <c r="I1636" s="5340"/>
      <c r="J1636" s="5340"/>
      <c r="K1636" s="5340"/>
      <c r="L1636" s="5340"/>
      <c r="M1636" s="639"/>
      <c r="N1636" s="5341"/>
      <c r="O1636" s="5341"/>
      <c r="P1636" s="5341"/>
      <c r="Q1636" s="5253"/>
      <c r="R1636" s="5341"/>
      <c r="S1636" s="5341"/>
      <c r="T1636" s="5341"/>
      <c r="U1636" s="5341"/>
      <c r="V1636" s="5341"/>
      <c r="W1636" s="5341"/>
      <c r="X1636" s="5341"/>
      <c r="Y1636" s="5341"/>
      <c r="Z1636" s="5341"/>
      <c r="AA1636" s="5341"/>
      <c r="AB1636" s="5341"/>
      <c r="AC1636" s="5341">
        <v>40000</v>
      </c>
      <c r="AD1636" s="5341"/>
      <c r="AE1636" s="5341"/>
      <c r="AF1636" s="5253"/>
      <c r="AG1636" s="5342"/>
      <c r="AH1636" s="5342"/>
      <c r="AI1636" s="5342"/>
      <c r="AJ1636" s="5342"/>
      <c r="AK1636" s="5342"/>
      <c r="AL1636" s="5342"/>
    </row>
    <row r="1637" spans="1:38" ht="17.100000000000001" customHeight="1" thickBot="1">
      <c r="A1637" s="571"/>
      <c r="B1637" s="1259"/>
      <c r="C1637" s="3734"/>
      <c r="D1637" s="3735"/>
      <c r="E1637" s="5343"/>
      <c r="F1637" s="523">
        <f t="shared" si="174"/>
        <v>0</v>
      </c>
      <c r="G1637" s="5340"/>
      <c r="H1637" s="5340"/>
      <c r="I1637" s="5340"/>
      <c r="J1637" s="5340"/>
      <c r="K1637" s="5340"/>
      <c r="L1637" s="5340"/>
      <c r="M1637" s="639"/>
      <c r="N1637" s="5341"/>
      <c r="O1637" s="5341"/>
      <c r="P1637" s="5341"/>
      <c r="Q1637" s="5253"/>
      <c r="R1637" s="5341"/>
      <c r="S1637" s="5341"/>
      <c r="T1637" s="5341"/>
      <c r="U1637" s="5341"/>
      <c r="V1637" s="5341"/>
      <c r="W1637" s="5341"/>
      <c r="X1637" s="5341"/>
      <c r="Y1637" s="5341"/>
      <c r="Z1637" s="5341"/>
      <c r="AA1637" s="5341"/>
      <c r="AB1637" s="5341"/>
      <c r="AC1637" s="5341"/>
      <c r="AD1637" s="5341"/>
      <c r="AE1637" s="5341"/>
      <c r="AF1637" s="5253"/>
      <c r="AG1637" s="5342"/>
      <c r="AH1637" s="5342"/>
      <c r="AI1637" s="5342"/>
      <c r="AJ1637" s="5342"/>
      <c r="AK1637" s="5342"/>
      <c r="AL1637" s="5342"/>
    </row>
    <row r="1638" spans="1:38" ht="17.100000000000001" customHeight="1" thickBot="1">
      <c r="A1638" s="571"/>
      <c r="B1638" s="672" t="s">
        <v>958</v>
      </c>
      <c r="C1638" s="673"/>
      <c r="D1638" s="674" t="s">
        <v>959</v>
      </c>
      <c r="E1638" s="675">
        <f>SUM(E1639,E1644)</f>
        <v>17209669</v>
      </c>
      <c r="F1638" s="523">
        <f t="shared" si="174"/>
        <v>0</v>
      </c>
      <c r="G1638" s="5340"/>
      <c r="H1638" s="5340"/>
      <c r="I1638" s="5340"/>
      <c r="J1638" s="5340"/>
      <c r="K1638" s="5340"/>
      <c r="L1638" s="5340"/>
      <c r="M1638" s="639"/>
      <c r="N1638" s="5341"/>
      <c r="O1638" s="5341"/>
      <c r="P1638" s="5341"/>
      <c r="Q1638" s="5253"/>
      <c r="R1638" s="5341"/>
      <c r="S1638" s="5341"/>
      <c r="T1638" s="5341"/>
      <c r="U1638" s="5341"/>
      <c r="V1638" s="5341"/>
      <c r="W1638" s="5341"/>
      <c r="X1638" s="5341"/>
      <c r="Y1638" s="5341"/>
      <c r="Z1638" s="5341"/>
      <c r="AA1638" s="5341"/>
      <c r="AB1638" s="5341"/>
      <c r="AC1638" s="5341"/>
      <c r="AD1638" s="5341"/>
      <c r="AE1638" s="5341"/>
      <c r="AF1638" s="5253"/>
      <c r="AG1638" s="5342"/>
      <c r="AH1638" s="5342"/>
      <c r="AI1638" s="5342"/>
      <c r="AJ1638" s="5342"/>
      <c r="AK1638" s="5342"/>
      <c r="AL1638" s="5342"/>
    </row>
    <row r="1639" spans="1:38" ht="17.100000000000001" customHeight="1">
      <c r="A1639" s="552"/>
      <c r="B1639" s="6503"/>
      <c r="C1639" s="6619" t="s">
        <v>582</v>
      </c>
      <c r="D1639" s="6619"/>
      <c r="E1639" s="677">
        <f>SUM(E1640)</f>
        <v>11561329</v>
      </c>
      <c r="F1639" s="523">
        <f t="shared" si="174"/>
        <v>0</v>
      </c>
      <c r="G1639" s="5340"/>
      <c r="H1639" s="5340"/>
      <c r="I1639" s="5340"/>
      <c r="J1639" s="5340"/>
      <c r="K1639" s="5340"/>
      <c r="L1639" s="5340"/>
      <c r="M1639" s="639"/>
      <c r="N1639" s="5341"/>
      <c r="O1639" s="5341"/>
      <c r="P1639" s="5341"/>
      <c r="Q1639" s="5253"/>
      <c r="R1639" s="5341"/>
      <c r="S1639" s="5341"/>
      <c r="T1639" s="5341"/>
      <c r="U1639" s="5341"/>
      <c r="V1639" s="5341"/>
      <c r="W1639" s="5341"/>
      <c r="X1639" s="5341"/>
      <c r="Y1639" s="5341"/>
      <c r="Z1639" s="5341"/>
      <c r="AA1639" s="5341"/>
      <c r="AB1639" s="5341"/>
      <c r="AC1639" s="5341"/>
      <c r="AD1639" s="5341"/>
      <c r="AE1639" s="5341"/>
      <c r="AF1639" s="5253"/>
      <c r="AG1639" s="5342"/>
      <c r="AH1639" s="5342"/>
      <c r="AI1639" s="5342"/>
      <c r="AJ1639" s="5342"/>
      <c r="AK1639" s="5342"/>
      <c r="AL1639" s="5342"/>
    </row>
    <row r="1640" spans="1:38" ht="17.100000000000001" customHeight="1">
      <c r="A1640" s="552"/>
      <c r="B1640" s="6503"/>
      <c r="C1640" s="6878" t="s">
        <v>676</v>
      </c>
      <c r="D1640" s="6878"/>
      <c r="E1640" s="5344">
        <f>SUM(E1641:E1642)</f>
        <v>11561329</v>
      </c>
      <c r="F1640" s="523">
        <f t="shared" si="174"/>
        <v>0</v>
      </c>
      <c r="G1640" s="5345"/>
      <c r="H1640" s="5345"/>
      <c r="I1640" s="5345"/>
      <c r="J1640" s="5345"/>
      <c r="K1640" s="5345"/>
      <c r="L1640" s="5345"/>
      <c r="M1640" s="639"/>
      <c r="N1640" s="5346"/>
      <c r="O1640" s="5346"/>
      <c r="P1640" s="5346"/>
      <c r="Q1640" s="5253"/>
      <c r="R1640" s="5346"/>
      <c r="S1640" s="5346"/>
      <c r="T1640" s="5346"/>
      <c r="U1640" s="5346"/>
      <c r="V1640" s="5346"/>
      <c r="W1640" s="5346"/>
      <c r="X1640" s="5346"/>
      <c r="Y1640" s="5346"/>
      <c r="Z1640" s="5346"/>
      <c r="AA1640" s="5346"/>
      <c r="AB1640" s="5346"/>
      <c r="AC1640" s="5346"/>
      <c r="AD1640" s="5346"/>
      <c r="AE1640" s="5346"/>
      <c r="AF1640" s="5253"/>
      <c r="AG1640" s="5347"/>
      <c r="AH1640" s="5347"/>
      <c r="AI1640" s="5347"/>
      <c r="AJ1640" s="5347"/>
      <c r="AK1640" s="5347"/>
      <c r="AL1640" s="5347"/>
    </row>
    <row r="1641" spans="1:38" ht="17.100000000000001" customHeight="1">
      <c r="A1641" s="552"/>
      <c r="B1641" s="6503"/>
      <c r="C1641" s="5348" t="s">
        <v>960</v>
      </c>
      <c r="D1641" s="5349" t="s">
        <v>961</v>
      </c>
      <c r="E1641" s="5350">
        <f>F1641</f>
        <v>9601329</v>
      </c>
      <c r="F1641" s="523">
        <f t="shared" si="174"/>
        <v>9601329</v>
      </c>
      <c r="G1641" s="5351"/>
      <c r="H1641" s="5351"/>
      <c r="I1641" s="5351"/>
      <c r="J1641" s="5351"/>
      <c r="K1641" s="5351"/>
      <c r="L1641" s="5351"/>
      <c r="M1641" s="639"/>
      <c r="N1641" s="5352"/>
      <c r="O1641" s="5352"/>
      <c r="P1641" s="5352"/>
      <c r="Q1641" s="5253"/>
      <c r="R1641" s="5352"/>
      <c r="S1641" s="5352"/>
      <c r="T1641" s="5352"/>
      <c r="U1641" s="5352"/>
      <c r="V1641" s="5352"/>
      <c r="W1641" s="5352"/>
      <c r="X1641" s="5352"/>
      <c r="Y1641" s="5352"/>
      <c r="Z1641" s="5352"/>
      <c r="AA1641" s="5352"/>
      <c r="AB1641" s="5352"/>
      <c r="AC1641" s="5352">
        <v>9601329</v>
      </c>
      <c r="AD1641" s="5352"/>
      <c r="AE1641" s="5352"/>
      <c r="AF1641" s="5253"/>
      <c r="AG1641" s="5353"/>
      <c r="AH1641" s="5353"/>
      <c r="AI1641" s="5353"/>
      <c r="AJ1641" s="5353"/>
      <c r="AK1641" s="5353"/>
      <c r="AL1641" s="5353"/>
    </row>
    <row r="1642" spans="1:38" ht="27.75" customHeight="1">
      <c r="A1642" s="552"/>
      <c r="B1642" s="6503"/>
      <c r="C1642" s="5354" t="s">
        <v>727</v>
      </c>
      <c r="D1642" s="5355" t="s">
        <v>728</v>
      </c>
      <c r="E1642" s="5356">
        <f>F1642</f>
        <v>1960000</v>
      </c>
      <c r="F1642" s="523">
        <f t="shared" si="174"/>
        <v>1960000</v>
      </c>
      <c r="G1642" s="5357"/>
      <c r="H1642" s="5357"/>
      <c r="I1642" s="5357"/>
      <c r="J1642" s="5357"/>
      <c r="K1642" s="5357"/>
      <c r="L1642" s="5357"/>
      <c r="M1642" s="639"/>
      <c r="N1642" s="5358"/>
      <c r="O1642" s="5358"/>
      <c r="P1642" s="5358"/>
      <c r="Q1642" s="5253"/>
      <c r="R1642" s="5358"/>
      <c r="S1642" s="5358"/>
      <c r="T1642" s="5358"/>
      <c r="U1642" s="5358"/>
      <c r="V1642" s="5358"/>
      <c r="W1642" s="5358"/>
      <c r="X1642" s="5358"/>
      <c r="Y1642" s="5358"/>
      <c r="Z1642" s="5358"/>
      <c r="AA1642" s="5358"/>
      <c r="AB1642" s="5358"/>
      <c r="AC1642" s="5358">
        <v>1960000</v>
      </c>
      <c r="AD1642" s="5358"/>
      <c r="AE1642" s="5358"/>
      <c r="AF1642" s="5253"/>
      <c r="AG1642" s="5359"/>
      <c r="AH1642" s="5359"/>
      <c r="AI1642" s="5359"/>
      <c r="AJ1642" s="5359"/>
      <c r="AK1642" s="5359"/>
      <c r="AL1642" s="5359"/>
    </row>
    <row r="1643" spans="1:38" ht="15">
      <c r="A1643" s="552"/>
      <c r="B1643" s="829"/>
      <c r="C1643" s="6885"/>
      <c r="D1643" s="6886"/>
      <c r="E1643" s="5356"/>
      <c r="F1643" s="523">
        <f t="shared" si="174"/>
        <v>0</v>
      </c>
      <c r="G1643" s="5357"/>
      <c r="H1643" s="5357"/>
      <c r="I1643" s="5357"/>
      <c r="J1643" s="5357"/>
      <c r="K1643" s="5357"/>
      <c r="L1643" s="5357"/>
      <c r="M1643" s="639"/>
      <c r="N1643" s="5358"/>
      <c r="O1643" s="5358"/>
      <c r="P1643" s="5358"/>
      <c r="Q1643" s="5253"/>
      <c r="R1643" s="5358"/>
      <c r="S1643" s="5358"/>
      <c r="T1643" s="5358"/>
      <c r="U1643" s="5358"/>
      <c r="V1643" s="5358"/>
      <c r="W1643" s="5358"/>
      <c r="X1643" s="5358"/>
      <c r="Y1643" s="5358"/>
      <c r="Z1643" s="5358"/>
      <c r="AA1643" s="5358"/>
      <c r="AB1643" s="5358"/>
      <c r="AC1643" s="5358"/>
      <c r="AD1643" s="5358"/>
      <c r="AE1643" s="5358"/>
      <c r="AF1643" s="5253"/>
      <c r="AG1643" s="5359"/>
      <c r="AH1643" s="5359"/>
      <c r="AI1643" s="5359"/>
      <c r="AJ1643" s="5359"/>
      <c r="AK1643" s="5359"/>
      <c r="AL1643" s="5359"/>
    </row>
    <row r="1644" spans="1:38" ht="15">
      <c r="A1644" s="552"/>
      <c r="B1644" s="829"/>
      <c r="C1644" s="6624" t="s">
        <v>639</v>
      </c>
      <c r="D1644" s="6679"/>
      <c r="E1644" s="677">
        <f>SUM(E1645)</f>
        <v>5648340</v>
      </c>
      <c r="F1644" s="523">
        <f t="shared" si="174"/>
        <v>0</v>
      </c>
      <c r="G1644" s="5357"/>
      <c r="H1644" s="5357"/>
      <c r="I1644" s="5357"/>
      <c r="J1644" s="5357"/>
      <c r="K1644" s="5357"/>
      <c r="L1644" s="5357"/>
      <c r="M1644" s="639"/>
      <c r="N1644" s="5358"/>
      <c r="O1644" s="5358"/>
      <c r="P1644" s="5358"/>
      <c r="Q1644" s="5253"/>
      <c r="R1644" s="5358"/>
      <c r="S1644" s="5358"/>
      <c r="T1644" s="5358"/>
      <c r="U1644" s="5358"/>
      <c r="V1644" s="5358"/>
      <c r="W1644" s="5358"/>
      <c r="X1644" s="5358"/>
      <c r="Y1644" s="5358"/>
      <c r="Z1644" s="5358"/>
      <c r="AA1644" s="5358"/>
      <c r="AB1644" s="5358"/>
      <c r="AC1644" s="5358"/>
      <c r="AD1644" s="5358"/>
      <c r="AE1644" s="5358"/>
      <c r="AF1644" s="5253"/>
      <c r="AG1644" s="5359"/>
      <c r="AH1644" s="5359"/>
      <c r="AI1644" s="5359"/>
      <c r="AJ1644" s="5359"/>
      <c r="AK1644" s="5359"/>
      <c r="AL1644" s="5359"/>
    </row>
    <row r="1645" spans="1:38" ht="15">
      <c r="A1645" s="552"/>
      <c r="B1645" s="829"/>
      <c r="C1645" s="6887" t="s">
        <v>640</v>
      </c>
      <c r="D1645" s="6888"/>
      <c r="E1645" s="5360">
        <f>SUM(E1646)</f>
        <v>5648340</v>
      </c>
      <c r="F1645" s="523">
        <f t="shared" si="174"/>
        <v>0</v>
      </c>
      <c r="G1645" s="5361"/>
      <c r="H1645" s="5361"/>
      <c r="I1645" s="5361"/>
      <c r="J1645" s="5361"/>
      <c r="K1645" s="5361"/>
      <c r="L1645" s="5361"/>
      <c r="M1645" s="639"/>
      <c r="N1645" s="5362"/>
      <c r="O1645" s="5362"/>
      <c r="P1645" s="5362"/>
      <c r="Q1645" s="5253"/>
      <c r="R1645" s="5362"/>
      <c r="S1645" s="5362"/>
      <c r="T1645" s="5362"/>
      <c r="U1645" s="5362"/>
      <c r="V1645" s="5362"/>
      <c r="W1645" s="5362"/>
      <c r="X1645" s="5362"/>
      <c r="Y1645" s="5362"/>
      <c r="Z1645" s="5362"/>
      <c r="AA1645" s="5362"/>
      <c r="AB1645" s="5362"/>
      <c r="AC1645" s="5362"/>
      <c r="AD1645" s="5362"/>
      <c r="AE1645" s="5362"/>
      <c r="AF1645" s="5253"/>
      <c r="AG1645" s="5363"/>
      <c r="AH1645" s="5363"/>
      <c r="AI1645" s="5363"/>
      <c r="AJ1645" s="5363"/>
      <c r="AK1645" s="5363"/>
      <c r="AL1645" s="5363"/>
    </row>
    <row r="1646" spans="1:38" ht="48" customHeight="1" thickBot="1">
      <c r="A1646" s="552"/>
      <c r="B1646" s="829"/>
      <c r="C1646" s="5364" t="s">
        <v>885</v>
      </c>
      <c r="D1646" s="5365" t="s">
        <v>886</v>
      </c>
      <c r="E1646" s="5366">
        <f>F1646</f>
        <v>5648340</v>
      </c>
      <c r="F1646" s="523">
        <f t="shared" ref="F1646:F1709" si="181">SUM(G1646:AJ1646)</f>
        <v>5648340</v>
      </c>
      <c r="G1646" s="5367"/>
      <c r="H1646" s="5367"/>
      <c r="I1646" s="5367"/>
      <c r="J1646" s="5367"/>
      <c r="K1646" s="5367"/>
      <c r="L1646" s="5367"/>
      <c r="M1646" s="639"/>
      <c r="N1646" s="5368"/>
      <c r="O1646" s="5368"/>
      <c r="P1646" s="5368"/>
      <c r="Q1646" s="5253"/>
      <c r="R1646" s="5368"/>
      <c r="S1646" s="5368"/>
      <c r="T1646" s="5368"/>
      <c r="U1646" s="5368"/>
      <c r="V1646" s="5368"/>
      <c r="W1646" s="5368"/>
      <c r="X1646" s="5368"/>
      <c r="Y1646" s="5368"/>
      <c r="Z1646" s="5368"/>
      <c r="AA1646" s="5368"/>
      <c r="AB1646" s="5368"/>
      <c r="AC1646" s="5368">
        <v>5648340</v>
      </c>
      <c r="AD1646" s="5368"/>
      <c r="AE1646" s="5368"/>
      <c r="AF1646" s="5253"/>
      <c r="AG1646" s="5369"/>
      <c r="AH1646" s="5369"/>
      <c r="AI1646" s="5369"/>
      <c r="AJ1646" s="5369"/>
      <c r="AK1646" s="5369"/>
      <c r="AL1646" s="5369"/>
    </row>
    <row r="1647" spans="1:38" ht="17.100000000000001" customHeight="1" thickBot="1">
      <c r="A1647" s="552"/>
      <c r="B1647" s="803" t="s">
        <v>962</v>
      </c>
      <c r="C1647" s="804"/>
      <c r="D1647" s="805" t="s">
        <v>159</v>
      </c>
      <c r="E1647" s="806">
        <f>SUM(E1648,E1653)</f>
        <v>15148453</v>
      </c>
      <c r="F1647" s="523">
        <f t="shared" si="181"/>
        <v>0</v>
      </c>
      <c r="G1647" s="5340"/>
      <c r="H1647" s="5340"/>
      <c r="I1647" s="5340"/>
      <c r="J1647" s="5340"/>
      <c r="K1647" s="5340"/>
      <c r="L1647" s="5340"/>
      <c r="M1647" s="639"/>
      <c r="N1647" s="5341"/>
      <c r="O1647" s="5341"/>
      <c r="P1647" s="5341"/>
      <c r="Q1647" s="5253"/>
      <c r="R1647" s="5341"/>
      <c r="S1647" s="5341"/>
      <c r="T1647" s="5341"/>
      <c r="U1647" s="5341"/>
      <c r="V1647" s="5341"/>
      <c r="W1647" s="5341"/>
      <c r="X1647" s="5341"/>
      <c r="Y1647" s="5341"/>
      <c r="Z1647" s="5341"/>
      <c r="AA1647" s="5341"/>
      <c r="AB1647" s="5341"/>
      <c r="AC1647" s="5341"/>
      <c r="AD1647" s="5341"/>
      <c r="AE1647" s="5341"/>
      <c r="AF1647" s="5253"/>
      <c r="AG1647" s="5342"/>
      <c r="AH1647" s="5342"/>
      <c r="AI1647" s="5342"/>
      <c r="AJ1647" s="5342"/>
      <c r="AK1647" s="5342"/>
      <c r="AL1647" s="5342"/>
    </row>
    <row r="1648" spans="1:38" ht="17.100000000000001" customHeight="1">
      <c r="A1648" s="552"/>
      <c r="B1648" s="6503"/>
      <c r="C1648" s="6619" t="s">
        <v>582</v>
      </c>
      <c r="D1648" s="6619"/>
      <c r="E1648" s="677">
        <f>SUM(E1649)</f>
        <v>13288953</v>
      </c>
      <c r="F1648" s="523">
        <f t="shared" si="181"/>
        <v>0</v>
      </c>
      <c r="G1648" s="5340"/>
      <c r="H1648" s="5340"/>
      <c r="I1648" s="5340"/>
      <c r="J1648" s="5340"/>
      <c r="K1648" s="5340"/>
      <c r="L1648" s="5340"/>
      <c r="M1648" s="639"/>
      <c r="N1648" s="5341"/>
      <c r="O1648" s="5341"/>
      <c r="P1648" s="5341"/>
      <c r="Q1648" s="5253"/>
      <c r="R1648" s="5341"/>
      <c r="S1648" s="5341"/>
      <c r="T1648" s="5341"/>
      <c r="U1648" s="5341"/>
      <c r="V1648" s="5341"/>
      <c r="W1648" s="5341"/>
      <c r="X1648" s="5341"/>
      <c r="Y1648" s="5341"/>
      <c r="Z1648" s="5341"/>
      <c r="AA1648" s="5341"/>
      <c r="AB1648" s="5341"/>
      <c r="AC1648" s="5341"/>
      <c r="AD1648" s="5341"/>
      <c r="AE1648" s="5341"/>
      <c r="AF1648" s="5253"/>
      <c r="AG1648" s="5342"/>
      <c r="AH1648" s="5342"/>
      <c r="AI1648" s="5342"/>
      <c r="AJ1648" s="5342"/>
      <c r="AK1648" s="5342"/>
      <c r="AL1648" s="5342"/>
    </row>
    <row r="1649" spans="1:38" ht="17.100000000000001" customHeight="1">
      <c r="A1649" s="552"/>
      <c r="B1649" s="6503"/>
      <c r="C1649" s="6872" t="s">
        <v>676</v>
      </c>
      <c r="D1649" s="6872"/>
      <c r="E1649" s="5360">
        <f>SUM(E1650:E1651)</f>
        <v>13288953</v>
      </c>
      <c r="F1649" s="523">
        <f t="shared" si="181"/>
        <v>0</v>
      </c>
      <c r="G1649" s="5361"/>
      <c r="H1649" s="5361"/>
      <c r="I1649" s="5361"/>
      <c r="J1649" s="5361"/>
      <c r="K1649" s="5361"/>
      <c r="L1649" s="5361"/>
      <c r="M1649" s="639"/>
      <c r="N1649" s="5362"/>
      <c r="O1649" s="5362"/>
      <c r="P1649" s="5362"/>
      <c r="Q1649" s="5253"/>
      <c r="R1649" s="5362"/>
      <c r="S1649" s="5362"/>
      <c r="T1649" s="5362"/>
      <c r="U1649" s="5362"/>
      <c r="V1649" s="5362"/>
      <c r="W1649" s="5362"/>
      <c r="X1649" s="5362"/>
      <c r="Y1649" s="5362"/>
      <c r="Z1649" s="5362"/>
      <c r="AA1649" s="5362"/>
      <c r="AB1649" s="5362"/>
      <c r="AC1649" s="5362"/>
      <c r="AD1649" s="5362"/>
      <c r="AE1649" s="5362"/>
      <c r="AF1649" s="5253"/>
      <c r="AG1649" s="5363"/>
      <c r="AH1649" s="5363"/>
      <c r="AI1649" s="5363"/>
      <c r="AJ1649" s="5363"/>
      <c r="AK1649" s="5363"/>
      <c r="AL1649" s="5363"/>
    </row>
    <row r="1650" spans="1:38" ht="17.100000000000001" customHeight="1">
      <c r="A1650" s="552"/>
      <c r="B1650" s="6503"/>
      <c r="C1650" s="5370" t="s">
        <v>960</v>
      </c>
      <c r="D1650" s="5371" t="s">
        <v>961</v>
      </c>
      <c r="E1650" s="5366">
        <f>F1650</f>
        <v>12438953</v>
      </c>
      <c r="F1650" s="523">
        <f t="shared" si="181"/>
        <v>12438953</v>
      </c>
      <c r="G1650" s="5367"/>
      <c r="H1650" s="5367"/>
      <c r="I1650" s="5367"/>
      <c r="J1650" s="5367"/>
      <c r="K1650" s="5367"/>
      <c r="L1650" s="5367"/>
      <c r="M1650" s="639"/>
      <c r="N1650" s="5368"/>
      <c r="O1650" s="5368"/>
      <c r="P1650" s="5368"/>
      <c r="Q1650" s="5253"/>
      <c r="R1650" s="5368"/>
      <c r="S1650" s="5368"/>
      <c r="T1650" s="5368"/>
      <c r="U1650" s="5368"/>
      <c r="V1650" s="5368"/>
      <c r="W1650" s="5368"/>
      <c r="X1650" s="5368"/>
      <c r="Y1650" s="5368"/>
      <c r="Z1650" s="5368"/>
      <c r="AA1650" s="5368"/>
      <c r="AB1650" s="5368"/>
      <c r="AC1650" s="5368">
        <v>12438953</v>
      </c>
      <c r="AD1650" s="5368"/>
      <c r="AE1650" s="5368"/>
      <c r="AF1650" s="5253"/>
      <c r="AG1650" s="5369"/>
      <c r="AH1650" s="5369"/>
      <c r="AI1650" s="5369"/>
      <c r="AJ1650" s="5369"/>
      <c r="AK1650" s="5369"/>
      <c r="AL1650" s="5369"/>
    </row>
    <row r="1651" spans="1:38" ht="28.5" customHeight="1">
      <c r="A1651" s="552"/>
      <c r="B1651" s="571"/>
      <c r="C1651" s="5372" t="s">
        <v>727</v>
      </c>
      <c r="D1651" s="5373" t="s">
        <v>728</v>
      </c>
      <c r="E1651" s="5374">
        <f>F1651</f>
        <v>850000</v>
      </c>
      <c r="F1651" s="523">
        <f t="shared" si="181"/>
        <v>850000</v>
      </c>
      <c r="G1651" s="5375"/>
      <c r="H1651" s="5375"/>
      <c r="I1651" s="5375"/>
      <c r="J1651" s="5375"/>
      <c r="K1651" s="5375"/>
      <c r="L1651" s="5375"/>
      <c r="M1651" s="639"/>
      <c r="N1651" s="5376"/>
      <c r="O1651" s="5376"/>
      <c r="P1651" s="5376"/>
      <c r="Q1651" s="5253"/>
      <c r="R1651" s="5376"/>
      <c r="S1651" s="5376"/>
      <c r="T1651" s="5376"/>
      <c r="U1651" s="5376"/>
      <c r="V1651" s="5376"/>
      <c r="W1651" s="5376"/>
      <c r="X1651" s="5376"/>
      <c r="Y1651" s="5376"/>
      <c r="Z1651" s="5376"/>
      <c r="AA1651" s="5376"/>
      <c r="AB1651" s="5376"/>
      <c r="AC1651" s="5376">
        <v>850000</v>
      </c>
      <c r="AD1651" s="5376"/>
      <c r="AE1651" s="5376"/>
      <c r="AF1651" s="5253"/>
      <c r="AG1651" s="5377"/>
      <c r="AH1651" s="5377"/>
      <c r="AI1651" s="5377"/>
      <c r="AJ1651" s="5377"/>
      <c r="AK1651" s="5377"/>
      <c r="AL1651" s="5377"/>
    </row>
    <row r="1652" spans="1:38" ht="16.5" customHeight="1">
      <c r="A1652" s="552"/>
      <c r="B1652" s="571"/>
      <c r="C1652" s="6879"/>
      <c r="D1652" s="6880"/>
      <c r="E1652" s="5378"/>
      <c r="F1652" s="523">
        <f t="shared" si="181"/>
        <v>0</v>
      </c>
      <c r="G1652" s="5379"/>
      <c r="H1652" s="5379"/>
      <c r="I1652" s="5379"/>
      <c r="J1652" s="5379"/>
      <c r="K1652" s="5379"/>
      <c r="L1652" s="5379"/>
      <c r="M1652" s="639"/>
      <c r="N1652" s="5380"/>
      <c r="O1652" s="5380"/>
      <c r="P1652" s="5380"/>
      <c r="Q1652" s="5253"/>
      <c r="R1652" s="5380"/>
      <c r="S1652" s="5380"/>
      <c r="T1652" s="5380"/>
      <c r="U1652" s="5380"/>
      <c r="V1652" s="5380"/>
      <c r="W1652" s="5380"/>
      <c r="X1652" s="5380"/>
      <c r="Y1652" s="5380"/>
      <c r="Z1652" s="5380"/>
      <c r="AA1652" s="5380"/>
      <c r="AB1652" s="5380"/>
      <c r="AC1652" s="5380"/>
      <c r="AD1652" s="5380"/>
      <c r="AE1652" s="5380"/>
      <c r="AF1652" s="5253"/>
      <c r="AG1652" s="5381"/>
      <c r="AH1652" s="5381"/>
      <c r="AI1652" s="5381"/>
      <c r="AJ1652" s="5381"/>
      <c r="AK1652" s="5381"/>
      <c r="AL1652" s="5381"/>
    </row>
    <row r="1653" spans="1:38" ht="15" customHeight="1">
      <c r="A1653" s="571"/>
      <c r="B1653" s="571"/>
      <c r="C1653" s="6624" t="s">
        <v>639</v>
      </c>
      <c r="D1653" s="6679"/>
      <c r="E1653" s="677">
        <f>SUM(E1654)</f>
        <v>1859500</v>
      </c>
      <c r="F1653" s="523">
        <f t="shared" si="181"/>
        <v>0</v>
      </c>
      <c r="G1653" s="5379"/>
      <c r="H1653" s="5379"/>
      <c r="I1653" s="5379"/>
      <c r="J1653" s="5379"/>
      <c r="K1653" s="5379"/>
      <c r="L1653" s="5379"/>
      <c r="M1653" s="639"/>
      <c r="N1653" s="5380"/>
      <c r="O1653" s="5380"/>
      <c r="P1653" s="5380"/>
      <c r="Q1653" s="5253"/>
      <c r="R1653" s="5380"/>
      <c r="S1653" s="5380"/>
      <c r="T1653" s="5380"/>
      <c r="U1653" s="5380"/>
      <c r="V1653" s="5380"/>
      <c r="W1653" s="5380"/>
      <c r="X1653" s="5380"/>
      <c r="Y1653" s="5380"/>
      <c r="Z1653" s="5380"/>
      <c r="AA1653" s="5380"/>
      <c r="AB1653" s="5380"/>
      <c r="AC1653" s="5380"/>
      <c r="AD1653" s="5380"/>
      <c r="AE1653" s="5380"/>
      <c r="AF1653" s="5253"/>
      <c r="AG1653" s="5381"/>
      <c r="AH1653" s="5381"/>
      <c r="AI1653" s="5381"/>
      <c r="AJ1653" s="5381"/>
      <c r="AK1653" s="5381"/>
      <c r="AL1653" s="5381"/>
    </row>
    <row r="1654" spans="1:38" ht="16.5" customHeight="1">
      <c r="A1654" s="552"/>
      <c r="B1654" s="571"/>
      <c r="C1654" s="6881" t="s">
        <v>640</v>
      </c>
      <c r="D1654" s="6882"/>
      <c r="E1654" s="5382">
        <f>SUM(E1655)</f>
        <v>1859500</v>
      </c>
      <c r="F1654" s="523">
        <f t="shared" si="181"/>
        <v>0</v>
      </c>
      <c r="G1654" s="5383"/>
      <c r="H1654" s="5383"/>
      <c r="I1654" s="5383"/>
      <c r="J1654" s="5383"/>
      <c r="K1654" s="5383"/>
      <c r="L1654" s="5383"/>
      <c r="M1654" s="639"/>
      <c r="N1654" s="5384"/>
      <c r="O1654" s="5384"/>
      <c r="P1654" s="5384"/>
      <c r="Q1654" s="5253"/>
      <c r="R1654" s="5384"/>
      <c r="S1654" s="5384"/>
      <c r="T1654" s="5384"/>
      <c r="U1654" s="5384"/>
      <c r="V1654" s="5384"/>
      <c r="W1654" s="5384"/>
      <c r="X1654" s="5384"/>
      <c r="Y1654" s="5384"/>
      <c r="Z1654" s="5384"/>
      <c r="AA1654" s="5384"/>
      <c r="AB1654" s="5384"/>
      <c r="AC1654" s="5384"/>
      <c r="AD1654" s="5384"/>
      <c r="AE1654" s="5384"/>
      <c r="AF1654" s="5253"/>
      <c r="AG1654" s="5385"/>
      <c r="AH1654" s="5385"/>
      <c r="AI1654" s="5385"/>
      <c r="AJ1654" s="5385"/>
      <c r="AK1654" s="5385"/>
      <c r="AL1654" s="5385"/>
    </row>
    <row r="1655" spans="1:38" ht="42" customHeight="1" thickBot="1">
      <c r="A1655" s="571"/>
      <c r="B1655" s="668"/>
      <c r="C1655" s="5386" t="s">
        <v>885</v>
      </c>
      <c r="D1655" s="5387" t="s">
        <v>886</v>
      </c>
      <c r="E1655" s="4793">
        <f>F1655</f>
        <v>1859500</v>
      </c>
      <c r="F1655" s="523">
        <f t="shared" si="181"/>
        <v>1859500</v>
      </c>
      <c r="G1655" s="5383"/>
      <c r="H1655" s="5383"/>
      <c r="I1655" s="5383"/>
      <c r="J1655" s="5383"/>
      <c r="K1655" s="5383"/>
      <c r="L1655" s="5383"/>
      <c r="M1655" s="5388"/>
      <c r="N1655" s="5384"/>
      <c r="O1655" s="5384"/>
      <c r="P1655" s="5384"/>
      <c r="Q1655" s="5389"/>
      <c r="R1655" s="5384"/>
      <c r="S1655" s="5384"/>
      <c r="T1655" s="5384"/>
      <c r="U1655" s="5384"/>
      <c r="V1655" s="5384"/>
      <c r="W1655" s="5384"/>
      <c r="X1655" s="5384"/>
      <c r="Y1655" s="5384"/>
      <c r="Z1655" s="5384"/>
      <c r="AA1655" s="5384"/>
      <c r="AB1655" s="5384"/>
      <c r="AC1655" s="5384">
        <v>1859500</v>
      </c>
      <c r="AD1655" s="5384"/>
      <c r="AE1655" s="5384"/>
      <c r="AF1655" s="5389"/>
      <c r="AG1655" s="5385"/>
      <c r="AH1655" s="5385"/>
      <c r="AI1655" s="5385"/>
      <c r="AJ1655" s="5385"/>
      <c r="AK1655" s="5385"/>
      <c r="AL1655" s="5385"/>
    </row>
    <row r="1656" spans="1:38" ht="17.100000000000001" customHeight="1" thickBot="1">
      <c r="A1656" s="552"/>
      <c r="B1656" s="803" t="s">
        <v>963</v>
      </c>
      <c r="C1656" s="804"/>
      <c r="D1656" s="805" t="s">
        <v>964</v>
      </c>
      <c r="E1656" s="806">
        <f>SUM(E1657,E1662)</f>
        <v>26211454</v>
      </c>
      <c r="F1656" s="523">
        <f t="shared" si="181"/>
        <v>0</v>
      </c>
      <c r="G1656" s="5383"/>
      <c r="H1656" s="5383"/>
      <c r="I1656" s="5383"/>
      <c r="J1656" s="5383"/>
      <c r="K1656" s="5383"/>
      <c r="L1656" s="5383"/>
      <c r="M1656" s="5388"/>
      <c r="N1656" s="5384"/>
      <c r="O1656" s="5384"/>
      <c r="P1656" s="5384"/>
      <c r="Q1656" s="5389"/>
      <c r="R1656" s="5384"/>
      <c r="S1656" s="5384"/>
      <c r="T1656" s="5384"/>
      <c r="U1656" s="5384"/>
      <c r="V1656" s="5384"/>
      <c r="W1656" s="5384"/>
      <c r="X1656" s="5384"/>
      <c r="Y1656" s="5384"/>
      <c r="Z1656" s="5384"/>
      <c r="AA1656" s="5384"/>
      <c r="AB1656" s="5384"/>
      <c r="AC1656" s="5384"/>
      <c r="AD1656" s="5384"/>
      <c r="AE1656" s="5384"/>
      <c r="AF1656" s="5389"/>
      <c r="AG1656" s="5385"/>
      <c r="AH1656" s="5385"/>
      <c r="AI1656" s="5385"/>
      <c r="AJ1656" s="5385"/>
      <c r="AK1656" s="5385"/>
      <c r="AL1656" s="5385"/>
    </row>
    <row r="1657" spans="1:38" ht="17.100000000000001" customHeight="1">
      <c r="A1657" s="552"/>
      <c r="B1657" s="743"/>
      <c r="C1657" s="6619" t="s">
        <v>582</v>
      </c>
      <c r="D1657" s="6619"/>
      <c r="E1657" s="677">
        <f>SUM(E1658)</f>
        <v>22160454</v>
      </c>
      <c r="F1657" s="523">
        <f t="shared" si="181"/>
        <v>0</v>
      </c>
      <c r="G1657" s="5383"/>
      <c r="H1657" s="5383"/>
      <c r="I1657" s="5383"/>
      <c r="J1657" s="5383"/>
      <c r="K1657" s="5383"/>
      <c r="L1657" s="5383"/>
      <c r="M1657" s="639"/>
      <c r="N1657" s="5384"/>
      <c r="O1657" s="5384"/>
      <c r="P1657" s="5384"/>
      <c r="Q1657" s="5389"/>
      <c r="R1657" s="5384"/>
      <c r="S1657" s="5384"/>
      <c r="T1657" s="5384"/>
      <c r="U1657" s="5384"/>
      <c r="V1657" s="5384"/>
      <c r="W1657" s="5384"/>
      <c r="X1657" s="5384"/>
      <c r="Y1657" s="5384"/>
      <c r="Z1657" s="5384"/>
      <c r="AA1657" s="5384"/>
      <c r="AB1657" s="5384"/>
      <c r="AC1657" s="5384"/>
      <c r="AD1657" s="5384"/>
      <c r="AE1657" s="5384"/>
      <c r="AF1657" s="5389"/>
      <c r="AG1657" s="5385"/>
      <c r="AH1657" s="5385"/>
      <c r="AI1657" s="5385"/>
      <c r="AJ1657" s="5385"/>
      <c r="AK1657" s="5385"/>
      <c r="AL1657" s="5385"/>
    </row>
    <row r="1658" spans="1:38" ht="17.100000000000001" customHeight="1">
      <c r="A1658" s="552"/>
      <c r="B1658" s="743"/>
      <c r="C1658" s="6883" t="s">
        <v>676</v>
      </c>
      <c r="D1658" s="6883"/>
      <c r="E1658" s="5390">
        <f>SUM(E1659:E1660)</f>
        <v>22160454</v>
      </c>
      <c r="F1658" s="523">
        <f t="shared" si="181"/>
        <v>0</v>
      </c>
      <c r="G1658" s="5391"/>
      <c r="H1658" s="5391"/>
      <c r="I1658" s="5391"/>
      <c r="J1658" s="5391"/>
      <c r="K1658" s="5391"/>
      <c r="L1658" s="5391"/>
      <c r="M1658" s="639"/>
      <c r="N1658" s="5392"/>
      <c r="O1658" s="5392"/>
      <c r="P1658" s="5392"/>
      <c r="Q1658" s="5389"/>
      <c r="R1658" s="5392"/>
      <c r="S1658" s="5392"/>
      <c r="T1658" s="5392"/>
      <c r="U1658" s="5392"/>
      <c r="V1658" s="5392"/>
      <c r="W1658" s="5392"/>
      <c r="X1658" s="5392"/>
      <c r="Y1658" s="5392"/>
      <c r="Z1658" s="5392"/>
      <c r="AA1658" s="5392"/>
      <c r="AB1658" s="5392"/>
      <c r="AC1658" s="5392"/>
      <c r="AD1658" s="5392"/>
      <c r="AE1658" s="5392"/>
      <c r="AF1658" s="5389"/>
      <c r="AG1658" s="5393"/>
      <c r="AH1658" s="5393"/>
      <c r="AI1658" s="5393"/>
      <c r="AJ1658" s="5393"/>
      <c r="AK1658" s="5393"/>
      <c r="AL1658" s="5393"/>
    </row>
    <row r="1659" spans="1:38" ht="17.100000000000001" customHeight="1">
      <c r="A1659" s="552"/>
      <c r="B1659" s="743"/>
      <c r="C1659" s="5394" t="s">
        <v>960</v>
      </c>
      <c r="D1659" s="5395" t="s">
        <v>961</v>
      </c>
      <c r="E1659" s="5396">
        <f>F1659</f>
        <v>20217454</v>
      </c>
      <c r="F1659" s="523">
        <f t="shared" si="181"/>
        <v>20217454</v>
      </c>
      <c r="G1659" s="5397"/>
      <c r="H1659" s="5397"/>
      <c r="I1659" s="5397"/>
      <c r="J1659" s="5397"/>
      <c r="K1659" s="5397"/>
      <c r="L1659" s="5397"/>
      <c r="M1659" s="639"/>
      <c r="N1659" s="5398"/>
      <c r="O1659" s="5398"/>
      <c r="P1659" s="5398"/>
      <c r="Q1659" s="5389"/>
      <c r="R1659" s="5398"/>
      <c r="S1659" s="5398"/>
      <c r="T1659" s="5398"/>
      <c r="U1659" s="5398"/>
      <c r="V1659" s="5398"/>
      <c r="W1659" s="5398"/>
      <c r="X1659" s="5398"/>
      <c r="Y1659" s="5398"/>
      <c r="Z1659" s="5398"/>
      <c r="AA1659" s="5398"/>
      <c r="AB1659" s="5398"/>
      <c r="AC1659" s="5398">
        <f>20117454+100000</f>
        <v>20217454</v>
      </c>
      <c r="AD1659" s="5398"/>
      <c r="AE1659" s="5398"/>
      <c r="AF1659" s="5389"/>
      <c r="AG1659" s="5399"/>
      <c r="AH1659" s="5399"/>
      <c r="AI1659" s="5399"/>
      <c r="AJ1659" s="5399"/>
      <c r="AK1659" s="5399"/>
      <c r="AL1659" s="5399"/>
    </row>
    <row r="1660" spans="1:38" ht="29.25" customHeight="1">
      <c r="A1660" s="552"/>
      <c r="B1660" s="743"/>
      <c r="C1660" s="5400" t="s">
        <v>727</v>
      </c>
      <c r="D1660" s="5401" t="s">
        <v>728</v>
      </c>
      <c r="E1660" s="5402">
        <f t="shared" ref="E1660" si="182">F1660</f>
        <v>1943000</v>
      </c>
      <c r="F1660" s="523">
        <f t="shared" si="181"/>
        <v>1943000</v>
      </c>
      <c r="G1660" s="5403"/>
      <c r="H1660" s="5403"/>
      <c r="I1660" s="5403"/>
      <c r="J1660" s="5403"/>
      <c r="K1660" s="5403"/>
      <c r="L1660" s="5403"/>
      <c r="M1660" s="639"/>
      <c r="N1660" s="5404"/>
      <c r="O1660" s="5404"/>
      <c r="P1660" s="5404"/>
      <c r="Q1660" s="5389"/>
      <c r="R1660" s="5404"/>
      <c r="S1660" s="5404"/>
      <c r="T1660" s="5404"/>
      <c r="U1660" s="5404"/>
      <c r="V1660" s="5404"/>
      <c r="W1660" s="5404"/>
      <c r="X1660" s="5404"/>
      <c r="Y1660" s="5404"/>
      <c r="Z1660" s="5404"/>
      <c r="AA1660" s="5404"/>
      <c r="AB1660" s="5404"/>
      <c r="AC1660" s="5404">
        <v>1943000</v>
      </c>
      <c r="AD1660" s="5404"/>
      <c r="AE1660" s="5404"/>
      <c r="AF1660" s="5389"/>
      <c r="AG1660" s="5405"/>
      <c r="AH1660" s="5405"/>
      <c r="AI1660" s="5405"/>
      <c r="AJ1660" s="5405"/>
      <c r="AK1660" s="5405"/>
      <c r="AL1660" s="5405"/>
    </row>
    <row r="1661" spans="1:38" ht="15">
      <c r="A1661" s="552"/>
      <c r="B1661" s="743"/>
      <c r="C1661" s="1778"/>
      <c r="D1661" s="3686"/>
      <c r="E1661" s="5402"/>
      <c r="F1661" s="523">
        <f t="shared" si="181"/>
        <v>0</v>
      </c>
      <c r="G1661" s="5403"/>
      <c r="H1661" s="5403"/>
      <c r="I1661" s="5403"/>
      <c r="J1661" s="5403"/>
      <c r="K1661" s="5403"/>
      <c r="L1661" s="5403"/>
      <c r="M1661" s="639"/>
      <c r="N1661" s="5404"/>
      <c r="O1661" s="5404"/>
      <c r="P1661" s="5404"/>
      <c r="Q1661" s="5389"/>
      <c r="R1661" s="5404"/>
      <c r="S1661" s="5404"/>
      <c r="T1661" s="5404"/>
      <c r="U1661" s="5404"/>
      <c r="V1661" s="5404"/>
      <c r="W1661" s="5404"/>
      <c r="X1661" s="5404"/>
      <c r="Y1661" s="5404"/>
      <c r="Z1661" s="5404"/>
      <c r="AA1661" s="5404"/>
      <c r="AB1661" s="5404"/>
      <c r="AC1661" s="5404"/>
      <c r="AD1661" s="5404"/>
      <c r="AE1661" s="5404"/>
      <c r="AF1661" s="5389"/>
      <c r="AG1661" s="5405"/>
      <c r="AH1661" s="5405"/>
      <c r="AI1661" s="5405"/>
      <c r="AJ1661" s="5405"/>
      <c r="AK1661" s="5405"/>
      <c r="AL1661" s="5405"/>
    </row>
    <row r="1662" spans="1:38" ht="18.75" customHeight="1">
      <c r="A1662" s="571"/>
      <c r="B1662" s="743"/>
      <c r="C1662" s="6693" t="s">
        <v>639</v>
      </c>
      <c r="D1662" s="6884"/>
      <c r="E1662" s="677">
        <f>SUM(E1663)</f>
        <v>4051000</v>
      </c>
      <c r="F1662" s="523">
        <f t="shared" si="181"/>
        <v>0</v>
      </c>
      <c r="G1662" s="5403"/>
      <c r="H1662" s="5403"/>
      <c r="I1662" s="5403"/>
      <c r="J1662" s="5403"/>
      <c r="K1662" s="5403"/>
      <c r="L1662" s="5403"/>
      <c r="M1662" s="639"/>
      <c r="N1662" s="5404"/>
      <c r="O1662" s="5404"/>
      <c r="P1662" s="5404"/>
      <c r="Q1662" s="5389"/>
      <c r="R1662" s="5404"/>
      <c r="S1662" s="5404"/>
      <c r="T1662" s="5404"/>
      <c r="U1662" s="5404"/>
      <c r="V1662" s="5404"/>
      <c r="W1662" s="5404"/>
      <c r="X1662" s="5404"/>
      <c r="Y1662" s="5404"/>
      <c r="Z1662" s="5404"/>
      <c r="AA1662" s="5404"/>
      <c r="AB1662" s="5404"/>
      <c r="AC1662" s="5404"/>
      <c r="AD1662" s="5404"/>
      <c r="AE1662" s="5404"/>
      <c r="AF1662" s="5389"/>
      <c r="AG1662" s="5405"/>
      <c r="AH1662" s="5405"/>
      <c r="AI1662" s="5405"/>
      <c r="AJ1662" s="5405"/>
      <c r="AK1662" s="5405"/>
      <c r="AL1662" s="5405"/>
    </row>
    <row r="1663" spans="1:38" ht="15">
      <c r="A1663" s="552"/>
      <c r="B1663" s="743"/>
      <c r="C1663" s="6645" t="s">
        <v>640</v>
      </c>
      <c r="D1663" s="6748"/>
      <c r="E1663" s="685">
        <f>SUM(E1664:E1664)</f>
        <v>4051000</v>
      </c>
      <c r="F1663" s="523">
        <f t="shared" si="181"/>
        <v>0</v>
      </c>
      <c r="G1663" s="5403"/>
      <c r="H1663" s="5403"/>
      <c r="I1663" s="5403"/>
      <c r="J1663" s="5403"/>
      <c r="K1663" s="5403"/>
      <c r="L1663" s="5403"/>
      <c r="M1663" s="639"/>
      <c r="N1663" s="5404"/>
      <c r="O1663" s="5404"/>
      <c r="P1663" s="5404"/>
      <c r="Q1663" s="5389"/>
      <c r="R1663" s="5404"/>
      <c r="S1663" s="5404"/>
      <c r="T1663" s="5404"/>
      <c r="U1663" s="5404"/>
      <c r="V1663" s="5404"/>
      <c r="W1663" s="5404"/>
      <c r="X1663" s="5404"/>
      <c r="Y1663" s="5404"/>
      <c r="Z1663" s="5404"/>
      <c r="AA1663" s="5404"/>
      <c r="AB1663" s="5404"/>
      <c r="AC1663" s="5404"/>
      <c r="AD1663" s="5404"/>
      <c r="AE1663" s="5404"/>
      <c r="AF1663" s="5389"/>
      <c r="AG1663" s="5405"/>
      <c r="AH1663" s="5405"/>
      <c r="AI1663" s="5405"/>
      <c r="AJ1663" s="5405"/>
      <c r="AK1663" s="5405"/>
      <c r="AL1663" s="5405"/>
    </row>
    <row r="1664" spans="1:38" ht="42.75" customHeight="1" thickBot="1">
      <c r="A1664" s="552"/>
      <c r="B1664" s="743"/>
      <c r="C1664" s="5406" t="s">
        <v>885</v>
      </c>
      <c r="D1664" s="5407" t="s">
        <v>886</v>
      </c>
      <c r="E1664" s="5408">
        <f>F1664</f>
        <v>4051000</v>
      </c>
      <c r="F1664" s="523">
        <f t="shared" si="181"/>
        <v>4051000</v>
      </c>
      <c r="G1664" s="5409"/>
      <c r="H1664" s="5409"/>
      <c r="I1664" s="5409"/>
      <c r="J1664" s="5409"/>
      <c r="K1664" s="5409"/>
      <c r="L1664" s="5409"/>
      <c r="M1664" s="639"/>
      <c r="N1664" s="5410"/>
      <c r="O1664" s="5410"/>
      <c r="P1664" s="5410"/>
      <c r="Q1664" s="5389"/>
      <c r="R1664" s="5410"/>
      <c r="S1664" s="5410"/>
      <c r="T1664" s="5410"/>
      <c r="U1664" s="5410"/>
      <c r="V1664" s="5410"/>
      <c r="W1664" s="5410"/>
      <c r="X1664" s="5410"/>
      <c r="Y1664" s="5410"/>
      <c r="Z1664" s="5410"/>
      <c r="AA1664" s="5410"/>
      <c r="AB1664" s="5410"/>
      <c r="AC1664" s="5410">
        <v>4051000</v>
      </c>
      <c r="AD1664" s="5410"/>
      <c r="AE1664" s="5410"/>
      <c r="AF1664" s="5389"/>
      <c r="AG1664" s="5411"/>
      <c r="AH1664" s="5411"/>
      <c r="AI1664" s="5411"/>
      <c r="AJ1664" s="5411"/>
      <c r="AK1664" s="5411"/>
      <c r="AL1664" s="5411"/>
    </row>
    <row r="1665" spans="1:38" ht="17.100000000000001" customHeight="1" thickBot="1">
      <c r="A1665" s="552"/>
      <c r="B1665" s="803" t="s">
        <v>965</v>
      </c>
      <c r="C1665" s="804"/>
      <c r="D1665" s="805" t="s">
        <v>966</v>
      </c>
      <c r="E1665" s="806">
        <f>SUM(E1666,E1671)</f>
        <v>1352394</v>
      </c>
      <c r="F1665" s="523">
        <f t="shared" si="181"/>
        <v>0</v>
      </c>
      <c r="G1665" s="5383"/>
      <c r="H1665" s="5383"/>
      <c r="I1665" s="5383"/>
      <c r="J1665" s="5383"/>
      <c r="K1665" s="5383"/>
      <c r="L1665" s="5383"/>
      <c r="M1665" s="639"/>
      <c r="N1665" s="5384"/>
      <c r="O1665" s="5384"/>
      <c r="P1665" s="5384"/>
      <c r="Q1665" s="5389"/>
      <c r="R1665" s="5384"/>
      <c r="S1665" s="5384"/>
      <c r="T1665" s="5384"/>
      <c r="U1665" s="5384"/>
      <c r="V1665" s="5384"/>
      <c r="W1665" s="5384"/>
      <c r="X1665" s="5384"/>
      <c r="Y1665" s="5384"/>
      <c r="Z1665" s="5384"/>
      <c r="AA1665" s="5384"/>
      <c r="AB1665" s="5384"/>
      <c r="AC1665" s="5384"/>
      <c r="AD1665" s="5384"/>
      <c r="AE1665" s="5384"/>
      <c r="AF1665" s="5389"/>
      <c r="AG1665" s="5385"/>
      <c r="AH1665" s="5385"/>
      <c r="AI1665" s="5385"/>
      <c r="AJ1665" s="5385"/>
      <c r="AK1665" s="5385"/>
      <c r="AL1665" s="5385"/>
    </row>
    <row r="1666" spans="1:38" ht="17.100000000000001" customHeight="1">
      <c r="A1666" s="552"/>
      <c r="B1666" s="6503"/>
      <c r="C1666" s="6619" t="s">
        <v>582</v>
      </c>
      <c r="D1666" s="6619"/>
      <c r="E1666" s="677">
        <f>SUM(E1667)</f>
        <v>1132394</v>
      </c>
      <c r="F1666" s="523">
        <f t="shared" si="181"/>
        <v>0</v>
      </c>
      <c r="G1666" s="5383"/>
      <c r="H1666" s="5383"/>
      <c r="I1666" s="5383"/>
      <c r="J1666" s="5383"/>
      <c r="K1666" s="5383"/>
      <c r="L1666" s="5383"/>
      <c r="M1666" s="639"/>
      <c r="N1666" s="5384"/>
      <c r="O1666" s="5384"/>
      <c r="P1666" s="5384"/>
      <c r="Q1666" s="5389"/>
      <c r="R1666" s="5384"/>
      <c r="S1666" s="5384"/>
      <c r="T1666" s="5384"/>
      <c r="U1666" s="5384"/>
      <c r="V1666" s="5384"/>
      <c r="W1666" s="5384"/>
      <c r="X1666" s="5384"/>
      <c r="Y1666" s="5384"/>
      <c r="Z1666" s="5384"/>
      <c r="AA1666" s="5384"/>
      <c r="AB1666" s="5384"/>
      <c r="AC1666" s="5384"/>
      <c r="AD1666" s="5384"/>
      <c r="AE1666" s="5384"/>
      <c r="AF1666" s="5389"/>
      <c r="AG1666" s="5385"/>
      <c r="AH1666" s="5385"/>
      <c r="AI1666" s="5385"/>
      <c r="AJ1666" s="5385"/>
      <c r="AK1666" s="5385"/>
      <c r="AL1666" s="5385"/>
    </row>
    <row r="1667" spans="1:38" ht="17.100000000000001" customHeight="1">
      <c r="A1667" s="552"/>
      <c r="B1667" s="6503"/>
      <c r="C1667" s="6891" t="s">
        <v>676</v>
      </c>
      <c r="D1667" s="6891"/>
      <c r="E1667" s="5408">
        <f>SUM(E1668:E1669)</f>
        <v>1132394</v>
      </c>
      <c r="F1667" s="523">
        <f t="shared" si="181"/>
        <v>0</v>
      </c>
      <c r="G1667" s="5409"/>
      <c r="H1667" s="5409"/>
      <c r="I1667" s="5409"/>
      <c r="J1667" s="5409"/>
      <c r="K1667" s="5409"/>
      <c r="L1667" s="5409"/>
      <c r="M1667" s="639"/>
      <c r="N1667" s="5410"/>
      <c r="O1667" s="5410"/>
      <c r="P1667" s="5410"/>
      <c r="Q1667" s="5389"/>
      <c r="R1667" s="5410"/>
      <c r="S1667" s="5410"/>
      <c r="T1667" s="5410"/>
      <c r="U1667" s="5410"/>
      <c r="V1667" s="5410"/>
      <c r="W1667" s="5410"/>
      <c r="X1667" s="5410"/>
      <c r="Y1667" s="5410"/>
      <c r="Z1667" s="5410"/>
      <c r="AA1667" s="5410"/>
      <c r="AB1667" s="5410"/>
      <c r="AC1667" s="5410"/>
      <c r="AD1667" s="5410"/>
      <c r="AE1667" s="5410"/>
      <c r="AF1667" s="5389"/>
      <c r="AG1667" s="5411"/>
      <c r="AH1667" s="5411"/>
      <c r="AI1667" s="5411"/>
      <c r="AJ1667" s="5411"/>
      <c r="AK1667" s="5411"/>
      <c r="AL1667" s="5411"/>
    </row>
    <row r="1668" spans="1:38" ht="17.100000000000001" customHeight="1">
      <c r="A1668" s="552"/>
      <c r="B1668" s="6503"/>
      <c r="C1668" s="5412" t="s">
        <v>960</v>
      </c>
      <c r="D1668" s="5413" t="s">
        <v>961</v>
      </c>
      <c r="E1668" s="5414">
        <f>F1668</f>
        <v>1082394</v>
      </c>
      <c r="F1668" s="523">
        <f t="shared" si="181"/>
        <v>1082394</v>
      </c>
      <c r="G1668" s="5415"/>
      <c r="H1668" s="5415"/>
      <c r="I1668" s="5415"/>
      <c r="J1668" s="5415"/>
      <c r="K1668" s="5415"/>
      <c r="L1668" s="5415"/>
      <c r="M1668" s="639"/>
      <c r="N1668" s="5416"/>
      <c r="O1668" s="5416"/>
      <c r="P1668" s="5416"/>
      <c r="Q1668" s="5389"/>
      <c r="R1668" s="5416"/>
      <c r="S1668" s="5416"/>
      <c r="T1668" s="5416"/>
      <c r="U1668" s="5416"/>
      <c r="V1668" s="5416"/>
      <c r="W1668" s="5416"/>
      <c r="X1668" s="5416"/>
      <c r="Y1668" s="5416"/>
      <c r="Z1668" s="5416"/>
      <c r="AA1668" s="5416"/>
      <c r="AB1668" s="5416"/>
      <c r="AC1668" s="5416">
        <v>1082394</v>
      </c>
      <c r="AD1668" s="5416"/>
      <c r="AE1668" s="5416"/>
      <c r="AF1668" s="5389"/>
      <c r="AG1668" s="5417"/>
      <c r="AH1668" s="5417"/>
      <c r="AI1668" s="5417"/>
      <c r="AJ1668" s="5417"/>
      <c r="AK1668" s="5417"/>
      <c r="AL1668" s="5417"/>
    </row>
    <row r="1669" spans="1:38" ht="27" customHeight="1">
      <c r="A1669" s="552"/>
      <c r="B1669" s="6503"/>
      <c r="C1669" s="5418" t="s">
        <v>727</v>
      </c>
      <c r="D1669" s="5419" t="s">
        <v>728</v>
      </c>
      <c r="E1669" s="5420">
        <f>F1669</f>
        <v>50000</v>
      </c>
      <c r="F1669" s="523">
        <f t="shared" si="181"/>
        <v>50000</v>
      </c>
      <c r="G1669" s="5421"/>
      <c r="H1669" s="5421"/>
      <c r="I1669" s="5421"/>
      <c r="J1669" s="5421"/>
      <c r="K1669" s="5421"/>
      <c r="L1669" s="5421"/>
      <c r="M1669" s="639"/>
      <c r="N1669" s="5422"/>
      <c r="O1669" s="5422"/>
      <c r="P1669" s="5422"/>
      <c r="Q1669" s="5389"/>
      <c r="R1669" s="5422"/>
      <c r="S1669" s="5422"/>
      <c r="T1669" s="5422"/>
      <c r="U1669" s="5422"/>
      <c r="V1669" s="5422"/>
      <c r="W1669" s="5422"/>
      <c r="X1669" s="5422"/>
      <c r="Y1669" s="5422"/>
      <c r="Z1669" s="5422"/>
      <c r="AA1669" s="5422"/>
      <c r="AB1669" s="5422"/>
      <c r="AC1669" s="5422">
        <v>50000</v>
      </c>
      <c r="AD1669" s="5422"/>
      <c r="AE1669" s="5422"/>
      <c r="AF1669" s="5389"/>
      <c r="AG1669" s="5423"/>
      <c r="AH1669" s="5423"/>
      <c r="AI1669" s="5423"/>
      <c r="AJ1669" s="5423"/>
      <c r="AK1669" s="5423"/>
      <c r="AL1669" s="5423"/>
    </row>
    <row r="1670" spans="1:38" ht="14.25" customHeight="1">
      <c r="A1670" s="552"/>
      <c r="B1670" s="1706"/>
      <c r="C1670" s="6892"/>
      <c r="D1670" s="6893"/>
      <c r="E1670" s="5420"/>
      <c r="F1670" s="523">
        <f t="shared" si="181"/>
        <v>0</v>
      </c>
      <c r="G1670" s="5421"/>
      <c r="H1670" s="5421"/>
      <c r="I1670" s="5421"/>
      <c r="J1670" s="5421"/>
      <c r="K1670" s="5421"/>
      <c r="L1670" s="5421"/>
      <c r="M1670" s="639"/>
      <c r="N1670" s="5422"/>
      <c r="O1670" s="5422"/>
      <c r="P1670" s="5422"/>
      <c r="Q1670" s="5389"/>
      <c r="R1670" s="5422"/>
      <c r="S1670" s="5422"/>
      <c r="T1670" s="5422"/>
      <c r="U1670" s="5422"/>
      <c r="V1670" s="5422"/>
      <c r="W1670" s="5422"/>
      <c r="X1670" s="5422"/>
      <c r="Y1670" s="5422"/>
      <c r="Z1670" s="5422"/>
      <c r="AA1670" s="5422"/>
      <c r="AB1670" s="5422"/>
      <c r="AC1670" s="5422"/>
      <c r="AD1670" s="5422"/>
      <c r="AE1670" s="5422"/>
      <c r="AF1670" s="5389"/>
      <c r="AG1670" s="5423"/>
      <c r="AH1670" s="5423"/>
      <c r="AI1670" s="5423"/>
      <c r="AJ1670" s="5423"/>
      <c r="AK1670" s="5423"/>
      <c r="AL1670" s="5423"/>
    </row>
    <row r="1671" spans="1:38" ht="16.5" customHeight="1">
      <c r="A1671" s="552"/>
      <c r="B1671" s="829"/>
      <c r="C1671" s="6693" t="s">
        <v>639</v>
      </c>
      <c r="D1671" s="6884"/>
      <c r="E1671" s="677">
        <f>SUM(E1672)</f>
        <v>220000</v>
      </c>
      <c r="F1671" s="523">
        <f t="shared" si="181"/>
        <v>0</v>
      </c>
      <c r="G1671" s="5421"/>
      <c r="H1671" s="5421"/>
      <c r="I1671" s="5421"/>
      <c r="J1671" s="5421"/>
      <c r="K1671" s="5421"/>
      <c r="L1671" s="5421"/>
      <c r="M1671" s="639"/>
      <c r="N1671" s="5422"/>
      <c r="O1671" s="5422"/>
      <c r="P1671" s="5422"/>
      <c r="Q1671" s="5389"/>
      <c r="R1671" s="5422"/>
      <c r="S1671" s="5422"/>
      <c r="T1671" s="5422"/>
      <c r="U1671" s="5422"/>
      <c r="V1671" s="5422"/>
      <c r="W1671" s="5422"/>
      <c r="X1671" s="5422"/>
      <c r="Y1671" s="5422"/>
      <c r="Z1671" s="5422"/>
      <c r="AA1671" s="5422"/>
      <c r="AB1671" s="5422"/>
      <c r="AC1671" s="5422"/>
      <c r="AD1671" s="5422"/>
      <c r="AE1671" s="5422"/>
      <c r="AF1671" s="5389"/>
      <c r="AG1671" s="5423"/>
      <c r="AH1671" s="5423"/>
      <c r="AI1671" s="5423"/>
      <c r="AJ1671" s="5423"/>
      <c r="AK1671" s="5423"/>
      <c r="AL1671" s="5423"/>
    </row>
    <row r="1672" spans="1:38" ht="16.5" customHeight="1">
      <c r="A1672" s="552"/>
      <c r="B1672" s="829"/>
      <c r="C1672" s="6645" t="s">
        <v>640</v>
      </c>
      <c r="D1672" s="6748"/>
      <c r="E1672" s="5420">
        <f>SUM(E1673)</f>
        <v>220000</v>
      </c>
      <c r="F1672" s="523">
        <f t="shared" si="181"/>
        <v>0</v>
      </c>
      <c r="G1672" s="5421"/>
      <c r="H1672" s="5421"/>
      <c r="I1672" s="5421"/>
      <c r="J1672" s="5421"/>
      <c r="K1672" s="5421"/>
      <c r="L1672" s="5421"/>
      <c r="M1672" s="639"/>
      <c r="N1672" s="5422"/>
      <c r="O1672" s="5422"/>
      <c r="P1672" s="5422"/>
      <c r="Q1672" s="5389"/>
      <c r="R1672" s="5422"/>
      <c r="S1672" s="5422"/>
      <c r="T1672" s="5422"/>
      <c r="U1672" s="5422"/>
      <c r="V1672" s="5422"/>
      <c r="W1672" s="5422"/>
      <c r="X1672" s="5422"/>
      <c r="Y1672" s="5422"/>
      <c r="Z1672" s="5422"/>
      <c r="AA1672" s="5422"/>
      <c r="AB1672" s="5422"/>
      <c r="AC1672" s="5422"/>
      <c r="AD1672" s="5422"/>
      <c r="AE1672" s="5422"/>
      <c r="AF1672" s="5389"/>
      <c r="AG1672" s="5423"/>
      <c r="AH1672" s="5423"/>
      <c r="AI1672" s="5423"/>
      <c r="AJ1672" s="5423"/>
      <c r="AK1672" s="5423"/>
      <c r="AL1672" s="5423"/>
    </row>
    <row r="1673" spans="1:38" ht="42.75" customHeight="1" thickBot="1">
      <c r="A1673" s="897"/>
      <c r="B1673" s="1259"/>
      <c r="C1673" s="913" t="s">
        <v>885</v>
      </c>
      <c r="D1673" s="6248" t="s">
        <v>886</v>
      </c>
      <c r="E1673" s="1889">
        <f>F1673</f>
        <v>220000</v>
      </c>
      <c r="F1673" s="523">
        <f t="shared" si="181"/>
        <v>220000</v>
      </c>
      <c r="G1673" s="5421"/>
      <c r="H1673" s="5421"/>
      <c r="I1673" s="5421"/>
      <c r="J1673" s="5421"/>
      <c r="K1673" s="5421"/>
      <c r="L1673" s="5421"/>
      <c r="M1673" s="5424"/>
      <c r="N1673" s="5422"/>
      <c r="O1673" s="5422"/>
      <c r="P1673" s="5422"/>
      <c r="Q1673" s="5425"/>
      <c r="R1673" s="5422"/>
      <c r="S1673" s="5422"/>
      <c r="T1673" s="5422"/>
      <c r="U1673" s="5422"/>
      <c r="V1673" s="5422"/>
      <c r="W1673" s="5422"/>
      <c r="X1673" s="5422"/>
      <c r="Y1673" s="5422"/>
      <c r="Z1673" s="5422"/>
      <c r="AA1673" s="5422"/>
      <c r="AB1673" s="5422"/>
      <c r="AC1673" s="5422">
        <v>220000</v>
      </c>
      <c r="AD1673" s="5422"/>
      <c r="AE1673" s="5422"/>
      <c r="AF1673" s="5425"/>
      <c r="AG1673" s="5423"/>
      <c r="AH1673" s="5423"/>
      <c r="AI1673" s="5423"/>
      <c r="AJ1673" s="5423"/>
      <c r="AK1673" s="5423"/>
      <c r="AL1673" s="5423"/>
    </row>
    <row r="1674" spans="1:38" ht="17.100000000000001" customHeight="1" thickBot="1">
      <c r="A1674" s="1049"/>
      <c r="B1674" s="803" t="s">
        <v>967</v>
      </c>
      <c r="C1674" s="6247"/>
      <c r="D1674" s="805" t="s">
        <v>968</v>
      </c>
      <c r="E1674" s="806">
        <f>SUM(E1675,E1680)</f>
        <v>4092912</v>
      </c>
      <c r="F1674" s="523">
        <f t="shared" si="181"/>
        <v>0</v>
      </c>
      <c r="G1674" s="5421"/>
      <c r="H1674" s="5421"/>
      <c r="I1674" s="5421"/>
      <c r="J1674" s="5421"/>
      <c r="K1674" s="5421"/>
      <c r="L1674" s="5421"/>
      <c r="M1674" s="5424"/>
      <c r="N1674" s="5422"/>
      <c r="O1674" s="5422"/>
      <c r="P1674" s="5422"/>
      <c r="Q1674" s="5425"/>
      <c r="R1674" s="5422"/>
      <c r="S1674" s="5422"/>
      <c r="T1674" s="5422"/>
      <c r="U1674" s="5422"/>
      <c r="V1674" s="5422"/>
      <c r="W1674" s="5422"/>
      <c r="X1674" s="5422"/>
      <c r="Y1674" s="5422"/>
      <c r="Z1674" s="5422"/>
      <c r="AA1674" s="5422"/>
      <c r="AB1674" s="5422"/>
      <c r="AC1674" s="5422"/>
      <c r="AD1674" s="5422"/>
      <c r="AE1674" s="5422"/>
      <c r="AF1674" s="5425"/>
      <c r="AG1674" s="5423"/>
      <c r="AH1674" s="5423"/>
      <c r="AI1674" s="5423"/>
      <c r="AJ1674" s="5423"/>
      <c r="AK1674" s="5423"/>
      <c r="AL1674" s="5423"/>
    </row>
    <row r="1675" spans="1:38" ht="17.100000000000001" customHeight="1">
      <c r="A1675" s="552"/>
      <c r="B1675" s="1112"/>
      <c r="C1675" s="6512" t="s">
        <v>582</v>
      </c>
      <c r="D1675" s="6512"/>
      <c r="E1675" s="677">
        <f>SUM(E1676)</f>
        <v>3690103</v>
      </c>
      <c r="F1675" s="523">
        <f t="shared" si="181"/>
        <v>0</v>
      </c>
      <c r="G1675" s="5421"/>
      <c r="H1675" s="5421"/>
      <c r="I1675" s="5421"/>
      <c r="J1675" s="5421"/>
      <c r="K1675" s="5421"/>
      <c r="L1675" s="5421"/>
      <c r="M1675" s="5424"/>
      <c r="N1675" s="5422"/>
      <c r="O1675" s="5422"/>
      <c r="P1675" s="5422"/>
      <c r="Q1675" s="5425"/>
      <c r="R1675" s="5422"/>
      <c r="S1675" s="5422"/>
      <c r="T1675" s="5422"/>
      <c r="U1675" s="5422"/>
      <c r="V1675" s="5422"/>
      <c r="W1675" s="5422"/>
      <c r="X1675" s="5422"/>
      <c r="Y1675" s="5422"/>
      <c r="Z1675" s="5422"/>
      <c r="AA1675" s="5422"/>
      <c r="AB1675" s="5422"/>
      <c r="AC1675" s="5422"/>
      <c r="AD1675" s="5422"/>
      <c r="AE1675" s="5422"/>
      <c r="AF1675" s="5425"/>
      <c r="AG1675" s="5423"/>
      <c r="AH1675" s="5423"/>
      <c r="AI1675" s="5423"/>
      <c r="AJ1675" s="5423"/>
      <c r="AK1675" s="5423"/>
      <c r="AL1675" s="5423"/>
    </row>
    <row r="1676" spans="1:38" ht="17.100000000000001" customHeight="1">
      <c r="A1676" s="552"/>
      <c r="B1676" s="743"/>
      <c r="C1676" s="6889" t="s">
        <v>676</v>
      </c>
      <c r="D1676" s="6889"/>
      <c r="E1676" s="5426">
        <f>SUM(E1677:E1678)</f>
        <v>3690103</v>
      </c>
      <c r="F1676" s="523">
        <f t="shared" si="181"/>
        <v>0</v>
      </c>
      <c r="G1676" s="5427"/>
      <c r="H1676" s="5427"/>
      <c r="I1676" s="5427"/>
      <c r="J1676" s="5427"/>
      <c r="K1676" s="5427"/>
      <c r="L1676" s="5427"/>
      <c r="M1676" s="5424"/>
      <c r="N1676" s="5428"/>
      <c r="O1676" s="5428"/>
      <c r="P1676" s="5428"/>
      <c r="Q1676" s="5425"/>
      <c r="R1676" s="5428"/>
      <c r="S1676" s="5428"/>
      <c r="T1676" s="5428"/>
      <c r="U1676" s="5428"/>
      <c r="V1676" s="5428"/>
      <c r="W1676" s="5428"/>
      <c r="X1676" s="5428"/>
      <c r="Y1676" s="5428"/>
      <c r="Z1676" s="5428"/>
      <c r="AA1676" s="5428"/>
      <c r="AB1676" s="5428"/>
      <c r="AC1676" s="5428"/>
      <c r="AD1676" s="5428"/>
      <c r="AE1676" s="5428"/>
      <c r="AF1676" s="5425"/>
      <c r="AG1676" s="5429"/>
      <c r="AH1676" s="5429"/>
      <c r="AI1676" s="5429"/>
      <c r="AJ1676" s="5429"/>
      <c r="AK1676" s="5429"/>
      <c r="AL1676" s="5429"/>
    </row>
    <row r="1677" spans="1:38" ht="17.100000000000001" customHeight="1">
      <c r="A1677" s="552"/>
      <c r="B1677" s="743"/>
      <c r="C1677" s="5430" t="s">
        <v>960</v>
      </c>
      <c r="D1677" s="5431" t="s">
        <v>961</v>
      </c>
      <c r="E1677" s="5432">
        <f>F1677</f>
        <v>3612603</v>
      </c>
      <c r="F1677" s="523">
        <f t="shared" si="181"/>
        <v>3612603</v>
      </c>
      <c r="G1677" s="5433"/>
      <c r="H1677" s="5433"/>
      <c r="I1677" s="5433"/>
      <c r="J1677" s="5433"/>
      <c r="K1677" s="5433"/>
      <c r="L1677" s="5433"/>
      <c r="M1677" s="5424"/>
      <c r="N1677" s="5434"/>
      <c r="O1677" s="5434"/>
      <c r="P1677" s="5434"/>
      <c r="Q1677" s="5425"/>
      <c r="R1677" s="5434"/>
      <c r="S1677" s="5434"/>
      <c r="T1677" s="5434"/>
      <c r="U1677" s="5434"/>
      <c r="V1677" s="5434"/>
      <c r="W1677" s="5434"/>
      <c r="X1677" s="5434"/>
      <c r="Y1677" s="5434"/>
      <c r="Z1677" s="5434"/>
      <c r="AA1677" s="5434"/>
      <c r="AB1677" s="5434"/>
      <c r="AC1677" s="5434">
        <v>3612603</v>
      </c>
      <c r="AD1677" s="5434"/>
      <c r="AE1677" s="5434"/>
      <c r="AF1677" s="5425"/>
      <c r="AG1677" s="5435"/>
      <c r="AH1677" s="5435"/>
      <c r="AI1677" s="5435"/>
      <c r="AJ1677" s="5435"/>
      <c r="AK1677" s="5435"/>
      <c r="AL1677" s="5435"/>
    </row>
    <row r="1678" spans="1:38" ht="29.25" customHeight="1">
      <c r="A1678" s="552"/>
      <c r="B1678" s="743"/>
      <c r="C1678" s="5761" t="s">
        <v>727</v>
      </c>
      <c r="D1678" s="5762" t="s">
        <v>728</v>
      </c>
      <c r="E1678" s="5757">
        <f>F1678</f>
        <v>77500</v>
      </c>
      <c r="F1678" s="523">
        <f t="shared" si="181"/>
        <v>77500</v>
      </c>
      <c r="G1678" s="5433"/>
      <c r="H1678" s="5433"/>
      <c r="I1678" s="5433"/>
      <c r="J1678" s="5433"/>
      <c r="K1678" s="5433"/>
      <c r="L1678" s="5433"/>
      <c r="M1678" s="5424"/>
      <c r="N1678" s="5434"/>
      <c r="O1678" s="5434"/>
      <c r="P1678" s="5434"/>
      <c r="Q1678" s="5425"/>
      <c r="R1678" s="5434"/>
      <c r="S1678" s="5434"/>
      <c r="T1678" s="5434"/>
      <c r="U1678" s="5434"/>
      <c r="V1678" s="5434"/>
      <c r="W1678" s="5434"/>
      <c r="X1678" s="5434"/>
      <c r="Y1678" s="5434"/>
      <c r="Z1678" s="5434"/>
      <c r="AA1678" s="5434"/>
      <c r="AB1678" s="5434"/>
      <c r="AC1678" s="5434">
        <v>77500</v>
      </c>
      <c r="AD1678" s="5434"/>
      <c r="AE1678" s="5434"/>
      <c r="AF1678" s="5425"/>
      <c r="AG1678" s="5435"/>
      <c r="AH1678" s="5435"/>
      <c r="AI1678" s="5435"/>
      <c r="AJ1678" s="5435"/>
      <c r="AK1678" s="5435"/>
      <c r="AL1678" s="5435"/>
    </row>
    <row r="1679" spans="1:38">
      <c r="A1679" s="552"/>
      <c r="B1679" s="743"/>
      <c r="C1679" s="1778"/>
      <c r="D1679" s="3504"/>
      <c r="E1679" s="685"/>
      <c r="F1679" s="523">
        <f t="shared" si="181"/>
        <v>0</v>
      </c>
      <c r="G1679" s="5433"/>
      <c r="H1679" s="5433"/>
      <c r="I1679" s="5433"/>
      <c r="J1679" s="5433"/>
      <c r="K1679" s="5433"/>
      <c r="L1679" s="5433"/>
      <c r="M1679" s="5424"/>
      <c r="N1679" s="5434"/>
      <c r="O1679" s="5434"/>
      <c r="P1679" s="5434"/>
      <c r="Q1679" s="5425"/>
      <c r="R1679" s="5434"/>
      <c r="S1679" s="5434"/>
      <c r="T1679" s="5434"/>
      <c r="U1679" s="5434"/>
      <c r="V1679" s="5434"/>
      <c r="W1679" s="5434"/>
      <c r="X1679" s="5434"/>
      <c r="Y1679" s="5434"/>
      <c r="Z1679" s="5434"/>
      <c r="AA1679" s="5434"/>
      <c r="AB1679" s="5434"/>
      <c r="AC1679" s="5434"/>
      <c r="AD1679" s="5434"/>
      <c r="AE1679" s="5434"/>
      <c r="AF1679" s="5425"/>
      <c r="AG1679" s="5435"/>
      <c r="AH1679" s="5435"/>
      <c r="AI1679" s="5435"/>
      <c r="AJ1679" s="5435"/>
      <c r="AK1679" s="5435"/>
      <c r="AL1679" s="5435"/>
    </row>
    <row r="1680" spans="1:38" ht="16.5" customHeight="1">
      <c r="A1680" s="552"/>
      <c r="B1680" s="743"/>
      <c r="C1680" s="6624" t="s">
        <v>639</v>
      </c>
      <c r="D1680" s="6624"/>
      <c r="E1680" s="677">
        <f>SUM(E1681)</f>
        <v>402809</v>
      </c>
      <c r="F1680" s="523">
        <f t="shared" si="181"/>
        <v>0</v>
      </c>
      <c r="G1680" s="5433"/>
      <c r="H1680" s="5433"/>
      <c r="I1680" s="5433"/>
      <c r="J1680" s="5433"/>
      <c r="K1680" s="5433"/>
      <c r="L1680" s="5433"/>
      <c r="M1680" s="5424"/>
      <c r="N1680" s="5434"/>
      <c r="O1680" s="5434"/>
      <c r="P1680" s="5434"/>
      <c r="Q1680" s="5425"/>
      <c r="R1680" s="5434"/>
      <c r="S1680" s="5434"/>
      <c r="T1680" s="5434"/>
      <c r="U1680" s="5434"/>
      <c r="V1680" s="5434"/>
      <c r="W1680" s="5434"/>
      <c r="X1680" s="5434"/>
      <c r="Y1680" s="5434"/>
      <c r="Z1680" s="5434"/>
      <c r="AA1680" s="5434"/>
      <c r="AB1680" s="5434"/>
      <c r="AC1680" s="5434"/>
      <c r="AD1680" s="5434"/>
      <c r="AE1680" s="5434"/>
      <c r="AF1680" s="5425"/>
      <c r="AG1680" s="5435"/>
      <c r="AH1680" s="5435"/>
      <c r="AI1680" s="5435"/>
      <c r="AJ1680" s="5435"/>
      <c r="AK1680" s="5435"/>
      <c r="AL1680" s="5435"/>
    </row>
    <row r="1681" spans="1:38" ht="15.75" customHeight="1">
      <c r="A1681" s="552"/>
      <c r="B1681" s="743"/>
      <c r="C1681" s="6730" t="s">
        <v>640</v>
      </c>
      <c r="D1681" s="6645"/>
      <c r="E1681" s="5432">
        <f>SUM(E1682)</f>
        <v>402809</v>
      </c>
      <c r="F1681" s="523">
        <f t="shared" si="181"/>
        <v>0</v>
      </c>
      <c r="G1681" s="5433"/>
      <c r="H1681" s="5433"/>
      <c r="I1681" s="5433"/>
      <c r="J1681" s="5433"/>
      <c r="K1681" s="5433"/>
      <c r="L1681" s="5433"/>
      <c r="M1681" s="5424"/>
      <c r="N1681" s="5434"/>
      <c r="O1681" s="5434"/>
      <c r="P1681" s="5434"/>
      <c r="Q1681" s="5425"/>
      <c r="R1681" s="5434"/>
      <c r="S1681" s="5434"/>
      <c r="T1681" s="5434"/>
      <c r="U1681" s="5434"/>
      <c r="V1681" s="5434"/>
      <c r="W1681" s="5434"/>
      <c r="X1681" s="5434"/>
      <c r="Y1681" s="5434"/>
      <c r="Z1681" s="5434"/>
      <c r="AA1681" s="5434"/>
      <c r="AB1681" s="5434"/>
      <c r="AC1681" s="5434"/>
      <c r="AD1681" s="5434"/>
      <c r="AE1681" s="5434"/>
      <c r="AF1681" s="5425"/>
      <c r="AG1681" s="5435"/>
      <c r="AH1681" s="5435"/>
      <c r="AI1681" s="5435"/>
      <c r="AJ1681" s="5435"/>
      <c r="AK1681" s="5435"/>
      <c r="AL1681" s="5435"/>
    </row>
    <row r="1682" spans="1:38" ht="44.25" customHeight="1" thickBot="1">
      <c r="A1682" s="571"/>
      <c r="B1682" s="793"/>
      <c r="C1682" s="5436" t="s">
        <v>885</v>
      </c>
      <c r="D1682" s="5437" t="s">
        <v>886</v>
      </c>
      <c r="E1682" s="4793">
        <f>F1682</f>
        <v>402809</v>
      </c>
      <c r="F1682" s="523">
        <f t="shared" si="181"/>
        <v>402809</v>
      </c>
      <c r="G1682" s="5433"/>
      <c r="H1682" s="5433"/>
      <c r="I1682" s="5433"/>
      <c r="J1682" s="5433"/>
      <c r="K1682" s="5433"/>
      <c r="L1682" s="5433"/>
      <c r="M1682" s="5424"/>
      <c r="N1682" s="5434"/>
      <c r="O1682" s="5434"/>
      <c r="P1682" s="5434"/>
      <c r="Q1682" s="5425"/>
      <c r="R1682" s="5434"/>
      <c r="S1682" s="5434"/>
      <c r="T1682" s="5434"/>
      <c r="U1682" s="5434"/>
      <c r="V1682" s="5434"/>
      <c r="W1682" s="5434"/>
      <c r="X1682" s="5434"/>
      <c r="Y1682" s="5434"/>
      <c r="Z1682" s="5434"/>
      <c r="AA1682" s="5434"/>
      <c r="AB1682" s="5434"/>
      <c r="AC1682" s="5434">
        <v>402809</v>
      </c>
      <c r="AD1682" s="5434"/>
      <c r="AE1682" s="5434"/>
      <c r="AF1682" s="5425"/>
      <c r="AG1682" s="5435"/>
      <c r="AH1682" s="5435"/>
      <c r="AI1682" s="5435"/>
      <c r="AJ1682" s="5435"/>
      <c r="AK1682" s="5435"/>
      <c r="AL1682" s="5435"/>
    </row>
    <row r="1683" spans="1:38" ht="17.100000000000001" customHeight="1" thickBot="1">
      <c r="A1683" s="571"/>
      <c r="B1683" s="672" t="s">
        <v>320</v>
      </c>
      <c r="C1683" s="673"/>
      <c r="D1683" s="674" t="s">
        <v>321</v>
      </c>
      <c r="E1683" s="675">
        <f>SUM(E1684,E1689)</f>
        <v>8639077</v>
      </c>
      <c r="F1683" s="523">
        <f t="shared" si="181"/>
        <v>0</v>
      </c>
      <c r="G1683" s="5433"/>
      <c r="H1683" s="5433"/>
      <c r="I1683" s="5433"/>
      <c r="J1683" s="5433"/>
      <c r="K1683" s="5433"/>
      <c r="L1683" s="5433"/>
      <c r="M1683" s="639"/>
      <c r="N1683" s="5434"/>
      <c r="O1683" s="5434"/>
      <c r="P1683" s="5434"/>
      <c r="Q1683" s="5389"/>
      <c r="R1683" s="5434"/>
      <c r="S1683" s="5434"/>
      <c r="T1683" s="5434"/>
      <c r="U1683" s="5434"/>
      <c r="V1683" s="5434"/>
      <c r="W1683" s="5434"/>
      <c r="X1683" s="5434"/>
      <c r="Y1683" s="5434"/>
      <c r="Z1683" s="5434"/>
      <c r="AA1683" s="5434"/>
      <c r="AB1683" s="5434"/>
      <c r="AC1683" s="5434"/>
      <c r="AD1683" s="5434"/>
      <c r="AE1683" s="5434"/>
      <c r="AF1683" s="5389"/>
      <c r="AG1683" s="5435"/>
      <c r="AH1683" s="5435"/>
      <c r="AI1683" s="5435"/>
      <c r="AJ1683" s="5435"/>
      <c r="AK1683" s="5435"/>
      <c r="AL1683" s="5435"/>
    </row>
    <row r="1684" spans="1:38" ht="17.100000000000001" customHeight="1">
      <c r="A1684" s="571"/>
      <c r="B1684" s="1112"/>
      <c r="C1684" s="6762" t="s">
        <v>582</v>
      </c>
      <c r="D1684" s="6890"/>
      <c r="E1684" s="744">
        <f t="shared" ref="E1684" si="183">SUM(E1685)</f>
        <v>8388077</v>
      </c>
      <c r="F1684" s="523">
        <f t="shared" si="181"/>
        <v>0</v>
      </c>
      <c r="G1684" s="5433"/>
      <c r="H1684" s="5433"/>
      <c r="I1684" s="5433"/>
      <c r="J1684" s="5433"/>
      <c r="K1684" s="5433"/>
      <c r="L1684" s="5433"/>
      <c r="M1684" s="639"/>
      <c r="N1684" s="5434"/>
      <c r="O1684" s="5434"/>
      <c r="P1684" s="5434"/>
      <c r="Q1684" s="5389"/>
      <c r="R1684" s="5434"/>
      <c r="S1684" s="5434"/>
      <c r="T1684" s="5434"/>
      <c r="U1684" s="5434"/>
      <c r="V1684" s="5434"/>
      <c r="W1684" s="5434"/>
      <c r="X1684" s="5434"/>
      <c r="Y1684" s="5434"/>
      <c r="Z1684" s="5434"/>
      <c r="AA1684" s="5434"/>
      <c r="AB1684" s="5434"/>
      <c r="AC1684" s="5434"/>
      <c r="AD1684" s="5434"/>
      <c r="AE1684" s="5434"/>
      <c r="AF1684" s="5389"/>
      <c r="AG1684" s="5435"/>
      <c r="AH1684" s="5435"/>
      <c r="AI1684" s="5435"/>
      <c r="AJ1684" s="5435"/>
      <c r="AK1684" s="5435"/>
      <c r="AL1684" s="5435"/>
    </row>
    <row r="1685" spans="1:38" ht="17.100000000000001" customHeight="1">
      <c r="A1685" s="571"/>
      <c r="B1685" s="743"/>
      <c r="C1685" s="6900" t="s">
        <v>676</v>
      </c>
      <c r="D1685" s="6901"/>
      <c r="E1685" s="5438">
        <f>SUM(E1686:E1687)</f>
        <v>8388077</v>
      </c>
      <c r="F1685" s="523">
        <f t="shared" si="181"/>
        <v>0</v>
      </c>
      <c r="G1685" s="5439"/>
      <c r="H1685" s="5439"/>
      <c r="I1685" s="5439"/>
      <c r="J1685" s="5439"/>
      <c r="K1685" s="5439"/>
      <c r="L1685" s="5439"/>
      <c r="M1685" s="639"/>
      <c r="N1685" s="5440"/>
      <c r="O1685" s="5440"/>
      <c r="P1685" s="5440"/>
      <c r="Q1685" s="5425"/>
      <c r="R1685" s="5440"/>
      <c r="S1685" s="5440"/>
      <c r="T1685" s="5440"/>
      <c r="U1685" s="5440"/>
      <c r="V1685" s="5440"/>
      <c r="W1685" s="5440"/>
      <c r="X1685" s="5440"/>
      <c r="Y1685" s="5440"/>
      <c r="Z1685" s="5440"/>
      <c r="AA1685" s="5440"/>
      <c r="AB1685" s="5440"/>
      <c r="AC1685" s="5440"/>
      <c r="AD1685" s="5440"/>
      <c r="AE1685" s="5440"/>
      <c r="AF1685" s="5425"/>
      <c r="AG1685" s="5441"/>
      <c r="AH1685" s="5441"/>
      <c r="AI1685" s="5441"/>
      <c r="AJ1685" s="5441"/>
      <c r="AK1685" s="5441"/>
      <c r="AL1685" s="5441"/>
    </row>
    <row r="1686" spans="1:38" ht="17.100000000000001" customHeight="1">
      <c r="A1686" s="552"/>
      <c r="B1686" s="743"/>
      <c r="C1686" s="5442" t="s">
        <v>960</v>
      </c>
      <c r="D1686" s="5443" t="s">
        <v>961</v>
      </c>
      <c r="E1686" s="5444">
        <f>F1686</f>
        <v>8133077</v>
      </c>
      <c r="F1686" s="523">
        <f t="shared" si="181"/>
        <v>8133077</v>
      </c>
      <c r="G1686" s="5445"/>
      <c r="H1686" s="5445"/>
      <c r="I1686" s="5445"/>
      <c r="J1686" s="5445"/>
      <c r="K1686" s="5445"/>
      <c r="L1686" s="5445"/>
      <c r="M1686" s="639"/>
      <c r="N1686" s="5446"/>
      <c r="O1686" s="5446"/>
      <c r="P1686" s="5446"/>
      <c r="Q1686" s="5425"/>
      <c r="R1686" s="5446"/>
      <c r="S1686" s="5446"/>
      <c r="T1686" s="5446"/>
      <c r="U1686" s="5446"/>
      <c r="V1686" s="5446"/>
      <c r="W1686" s="5446"/>
      <c r="X1686" s="5446"/>
      <c r="Y1686" s="5446"/>
      <c r="Z1686" s="5446"/>
      <c r="AA1686" s="5446"/>
      <c r="AB1686" s="5446"/>
      <c r="AC1686" s="5446">
        <v>8133077</v>
      </c>
      <c r="AD1686" s="5446"/>
      <c r="AE1686" s="5446"/>
      <c r="AF1686" s="5425"/>
      <c r="AG1686" s="5447"/>
      <c r="AH1686" s="5447"/>
      <c r="AI1686" s="5447"/>
      <c r="AJ1686" s="5447"/>
      <c r="AK1686" s="5447"/>
      <c r="AL1686" s="5447"/>
    </row>
    <row r="1687" spans="1:38" ht="30" customHeight="1">
      <c r="A1687" s="571"/>
      <c r="B1687" s="743"/>
      <c r="C1687" s="2111" t="s">
        <v>727</v>
      </c>
      <c r="D1687" s="1544" t="s">
        <v>728</v>
      </c>
      <c r="E1687" s="5444">
        <f t="shared" ref="E1687" si="184">F1687</f>
        <v>255000</v>
      </c>
      <c r="F1687" s="523">
        <f t="shared" si="181"/>
        <v>255000</v>
      </c>
      <c r="G1687" s="5445"/>
      <c r="H1687" s="5445"/>
      <c r="I1687" s="5445"/>
      <c r="J1687" s="5445"/>
      <c r="K1687" s="5445"/>
      <c r="L1687" s="5445"/>
      <c r="M1687" s="639"/>
      <c r="N1687" s="5446"/>
      <c r="O1687" s="5446"/>
      <c r="P1687" s="5446"/>
      <c r="Q1687" s="5425"/>
      <c r="R1687" s="5446"/>
      <c r="S1687" s="5446"/>
      <c r="T1687" s="5446"/>
      <c r="U1687" s="5446"/>
      <c r="V1687" s="5446"/>
      <c r="W1687" s="5446"/>
      <c r="X1687" s="5446"/>
      <c r="Y1687" s="5446"/>
      <c r="Z1687" s="5446"/>
      <c r="AA1687" s="5446"/>
      <c r="AB1687" s="5446"/>
      <c r="AC1687" s="5446">
        <v>255000</v>
      </c>
      <c r="AD1687" s="5446"/>
      <c r="AE1687" s="5446"/>
      <c r="AF1687" s="5425"/>
      <c r="AG1687" s="5447"/>
      <c r="AH1687" s="5447"/>
      <c r="AI1687" s="5447"/>
      <c r="AJ1687" s="5447"/>
      <c r="AK1687" s="5447"/>
      <c r="AL1687" s="5447"/>
    </row>
    <row r="1688" spans="1:38" ht="13.5" customHeight="1">
      <c r="A1688" s="571"/>
      <c r="B1688" s="829"/>
      <c r="C1688" s="6902"/>
      <c r="D1688" s="6497"/>
      <c r="E1688" s="5444"/>
      <c r="F1688" s="523">
        <f t="shared" si="181"/>
        <v>0</v>
      </c>
      <c r="G1688" s="5445"/>
      <c r="H1688" s="5445"/>
      <c r="I1688" s="5445"/>
      <c r="J1688" s="5445"/>
      <c r="K1688" s="5445"/>
      <c r="L1688" s="5445"/>
      <c r="M1688" s="639"/>
      <c r="N1688" s="5446"/>
      <c r="O1688" s="5446"/>
      <c r="P1688" s="5446"/>
      <c r="Q1688" s="5425"/>
      <c r="R1688" s="5446"/>
      <c r="S1688" s="5446"/>
      <c r="T1688" s="5446"/>
      <c r="U1688" s="5446"/>
      <c r="V1688" s="5446"/>
      <c r="W1688" s="5446"/>
      <c r="X1688" s="5446"/>
      <c r="Y1688" s="5446"/>
      <c r="Z1688" s="5446"/>
      <c r="AA1688" s="5446"/>
      <c r="AB1688" s="5446"/>
      <c r="AC1688" s="5446"/>
      <c r="AD1688" s="5446"/>
      <c r="AE1688" s="5446"/>
      <c r="AF1688" s="5425"/>
      <c r="AG1688" s="5447"/>
      <c r="AH1688" s="5447"/>
      <c r="AI1688" s="5447"/>
      <c r="AJ1688" s="5447"/>
      <c r="AK1688" s="5447"/>
      <c r="AL1688" s="5447"/>
    </row>
    <row r="1689" spans="1:38" ht="16.5" customHeight="1">
      <c r="A1689" s="571"/>
      <c r="B1689" s="829"/>
      <c r="C1689" s="6624" t="s">
        <v>639</v>
      </c>
      <c r="D1689" s="6624"/>
      <c r="E1689" s="677">
        <f>SUM(E1690)</f>
        <v>251000</v>
      </c>
      <c r="F1689" s="523">
        <f t="shared" si="181"/>
        <v>0</v>
      </c>
      <c r="G1689" s="5445"/>
      <c r="H1689" s="5445"/>
      <c r="I1689" s="5445"/>
      <c r="J1689" s="5445"/>
      <c r="K1689" s="5445"/>
      <c r="L1689" s="5445"/>
      <c r="M1689" s="639"/>
      <c r="N1689" s="5446"/>
      <c r="O1689" s="5446"/>
      <c r="P1689" s="5446"/>
      <c r="Q1689" s="5425"/>
      <c r="R1689" s="5446"/>
      <c r="S1689" s="5446"/>
      <c r="T1689" s="5446"/>
      <c r="U1689" s="5446"/>
      <c r="V1689" s="5446"/>
      <c r="W1689" s="5446"/>
      <c r="X1689" s="5446"/>
      <c r="Y1689" s="5446"/>
      <c r="Z1689" s="5446"/>
      <c r="AA1689" s="5446"/>
      <c r="AB1689" s="5446"/>
      <c r="AC1689" s="5446"/>
      <c r="AD1689" s="5446"/>
      <c r="AE1689" s="5446"/>
      <c r="AF1689" s="5425"/>
      <c r="AG1689" s="5447"/>
      <c r="AH1689" s="5447"/>
      <c r="AI1689" s="5447"/>
      <c r="AJ1689" s="5447"/>
      <c r="AK1689" s="5447"/>
      <c r="AL1689" s="5447"/>
    </row>
    <row r="1690" spans="1:38" ht="16.5" customHeight="1">
      <c r="A1690" s="571"/>
      <c r="B1690" s="829"/>
      <c r="C1690" s="6730" t="s">
        <v>640</v>
      </c>
      <c r="D1690" s="6645"/>
      <c r="E1690" s="5444">
        <f>SUM(E1691:E1691)</f>
        <v>251000</v>
      </c>
      <c r="F1690" s="523">
        <f t="shared" si="181"/>
        <v>0</v>
      </c>
      <c r="G1690" s="5445"/>
      <c r="H1690" s="5445"/>
      <c r="I1690" s="5445"/>
      <c r="J1690" s="5445"/>
      <c r="K1690" s="5445"/>
      <c r="L1690" s="5445"/>
      <c r="M1690" s="639"/>
      <c r="N1690" s="5446"/>
      <c r="O1690" s="5446"/>
      <c r="P1690" s="5446"/>
      <c r="Q1690" s="5425"/>
      <c r="R1690" s="5446"/>
      <c r="S1690" s="5446"/>
      <c r="T1690" s="5446"/>
      <c r="U1690" s="5446"/>
      <c r="V1690" s="5446"/>
      <c r="W1690" s="5446"/>
      <c r="X1690" s="5446"/>
      <c r="Y1690" s="5446"/>
      <c r="Z1690" s="5446"/>
      <c r="AA1690" s="5446"/>
      <c r="AB1690" s="5446"/>
      <c r="AC1690" s="5446"/>
      <c r="AD1690" s="5446"/>
      <c r="AE1690" s="5446"/>
      <c r="AF1690" s="5425"/>
      <c r="AG1690" s="5447"/>
      <c r="AH1690" s="5447"/>
      <c r="AI1690" s="5447"/>
      <c r="AJ1690" s="5447"/>
      <c r="AK1690" s="5447"/>
      <c r="AL1690" s="5447"/>
    </row>
    <row r="1691" spans="1:38" ht="42" customHeight="1" thickBot="1">
      <c r="A1691" s="571"/>
      <c r="B1691" s="5448"/>
      <c r="C1691" s="5449" t="s">
        <v>885</v>
      </c>
      <c r="D1691" s="5450" t="s">
        <v>886</v>
      </c>
      <c r="E1691" s="5451">
        <f>F1691</f>
        <v>251000</v>
      </c>
      <c r="F1691" s="523">
        <f t="shared" si="181"/>
        <v>251000</v>
      </c>
      <c r="G1691" s="5452"/>
      <c r="H1691" s="5452"/>
      <c r="I1691" s="5452"/>
      <c r="J1691" s="5452"/>
      <c r="K1691" s="5452"/>
      <c r="L1691" s="5452"/>
      <c r="M1691" s="639"/>
      <c r="N1691" s="5453"/>
      <c r="O1691" s="5453"/>
      <c r="P1691" s="5453"/>
      <c r="Q1691" s="5454"/>
      <c r="R1691" s="5453"/>
      <c r="S1691" s="5453"/>
      <c r="T1691" s="5453"/>
      <c r="U1691" s="5453"/>
      <c r="V1691" s="5453"/>
      <c r="W1691" s="5453"/>
      <c r="X1691" s="5453"/>
      <c r="Y1691" s="5453"/>
      <c r="Z1691" s="5453"/>
      <c r="AA1691" s="5453"/>
      <c r="AB1691" s="5453"/>
      <c r="AC1691" s="5453">
        <v>251000</v>
      </c>
      <c r="AD1691" s="5453"/>
      <c r="AE1691" s="5453"/>
      <c r="AF1691" s="5454"/>
      <c r="AG1691" s="5455"/>
      <c r="AH1691" s="5455"/>
      <c r="AI1691" s="5455"/>
      <c r="AJ1691" s="5455"/>
      <c r="AK1691" s="5455"/>
      <c r="AL1691" s="5455"/>
    </row>
    <row r="1692" spans="1:38" ht="19.5" customHeight="1" thickBot="1">
      <c r="A1692" s="571"/>
      <c r="B1692" s="803" t="s">
        <v>969</v>
      </c>
      <c r="C1692" s="804"/>
      <c r="D1692" s="805" t="s">
        <v>970</v>
      </c>
      <c r="E1692" s="806">
        <f>SUM(E1693,E1698)</f>
        <v>69221739</v>
      </c>
      <c r="F1692" s="523">
        <f t="shared" si="181"/>
        <v>0</v>
      </c>
      <c r="G1692" s="5452"/>
      <c r="H1692" s="5452"/>
      <c r="I1692" s="5452"/>
      <c r="J1692" s="5452"/>
      <c r="K1692" s="5452"/>
      <c r="L1692" s="5452"/>
      <c r="M1692" s="639"/>
      <c r="N1692" s="5453"/>
      <c r="O1692" s="5453"/>
      <c r="P1692" s="5453"/>
      <c r="Q1692" s="5454"/>
      <c r="R1692" s="5453"/>
      <c r="S1692" s="5453"/>
      <c r="T1692" s="5453"/>
      <c r="U1692" s="5453"/>
      <c r="V1692" s="5453"/>
      <c r="W1692" s="5453"/>
      <c r="X1692" s="5453"/>
      <c r="Y1692" s="5453"/>
      <c r="Z1692" s="5453"/>
      <c r="AA1692" s="5453"/>
      <c r="AB1692" s="5453"/>
      <c r="AC1692" s="5453"/>
      <c r="AD1692" s="5453"/>
      <c r="AE1692" s="5453"/>
      <c r="AF1692" s="5454"/>
      <c r="AG1692" s="5455"/>
      <c r="AH1692" s="5455"/>
      <c r="AI1692" s="5455"/>
      <c r="AJ1692" s="5455"/>
      <c r="AK1692" s="5455"/>
      <c r="AL1692" s="5455"/>
    </row>
    <row r="1693" spans="1:38" ht="17.100000000000001" customHeight="1">
      <c r="A1693" s="571"/>
      <c r="B1693" s="743"/>
      <c r="C1693" s="6619" t="s">
        <v>582</v>
      </c>
      <c r="D1693" s="6619"/>
      <c r="E1693" s="677">
        <f>SUM(E1694)</f>
        <v>52033540</v>
      </c>
      <c r="F1693" s="523">
        <f t="shared" si="181"/>
        <v>0</v>
      </c>
      <c r="G1693" s="5452"/>
      <c r="H1693" s="5452"/>
      <c r="I1693" s="5452"/>
      <c r="J1693" s="5452"/>
      <c r="K1693" s="5452"/>
      <c r="L1693" s="5452"/>
      <c r="M1693" s="639"/>
      <c r="N1693" s="5453"/>
      <c r="O1693" s="5453"/>
      <c r="P1693" s="5453"/>
      <c r="Q1693" s="5454"/>
      <c r="R1693" s="5453"/>
      <c r="S1693" s="5453"/>
      <c r="T1693" s="5453"/>
      <c r="U1693" s="5453"/>
      <c r="V1693" s="5453"/>
      <c r="W1693" s="5453"/>
      <c r="X1693" s="5453"/>
      <c r="Y1693" s="5453"/>
      <c r="Z1693" s="5453"/>
      <c r="AA1693" s="5453"/>
      <c r="AB1693" s="5453"/>
      <c r="AC1693" s="5453"/>
      <c r="AD1693" s="5453"/>
      <c r="AE1693" s="5453"/>
      <c r="AF1693" s="5454"/>
      <c r="AG1693" s="5455"/>
      <c r="AH1693" s="5455"/>
      <c r="AI1693" s="5455"/>
      <c r="AJ1693" s="5455"/>
      <c r="AK1693" s="5455"/>
      <c r="AL1693" s="5455"/>
    </row>
    <row r="1694" spans="1:38" ht="17.100000000000001" customHeight="1">
      <c r="A1694" s="571"/>
      <c r="B1694" s="743"/>
      <c r="C1694" s="6903" t="s">
        <v>676</v>
      </c>
      <c r="D1694" s="6903"/>
      <c r="E1694" s="5456">
        <f>SUM(E1695:E1696)</f>
        <v>52033540</v>
      </c>
      <c r="F1694" s="523">
        <f t="shared" si="181"/>
        <v>0</v>
      </c>
      <c r="G1694" s="5457"/>
      <c r="H1694" s="5457"/>
      <c r="I1694" s="5457"/>
      <c r="J1694" s="5457"/>
      <c r="K1694" s="5457"/>
      <c r="L1694" s="5457"/>
      <c r="M1694" s="639"/>
      <c r="N1694" s="5458"/>
      <c r="O1694" s="5458"/>
      <c r="P1694" s="5458"/>
      <c r="Q1694" s="5454"/>
      <c r="R1694" s="5458"/>
      <c r="S1694" s="5458"/>
      <c r="T1694" s="5458"/>
      <c r="U1694" s="5458"/>
      <c r="V1694" s="5458"/>
      <c r="W1694" s="5458"/>
      <c r="X1694" s="5458"/>
      <c r="Y1694" s="5458"/>
      <c r="Z1694" s="5458"/>
      <c r="AA1694" s="5458"/>
      <c r="AB1694" s="5458"/>
      <c r="AC1694" s="5458"/>
      <c r="AD1694" s="5458"/>
      <c r="AE1694" s="5458"/>
      <c r="AF1694" s="5454"/>
      <c r="AG1694" s="5459"/>
      <c r="AH1694" s="5459"/>
      <c r="AI1694" s="5459"/>
      <c r="AJ1694" s="5459"/>
      <c r="AK1694" s="5459"/>
      <c r="AL1694" s="5459"/>
    </row>
    <row r="1695" spans="1:38" ht="17.100000000000001" customHeight="1">
      <c r="A1695" s="571"/>
      <c r="B1695" s="743"/>
      <c r="C1695" s="5460" t="s">
        <v>960</v>
      </c>
      <c r="D1695" s="5461" t="s">
        <v>961</v>
      </c>
      <c r="E1695" s="5462">
        <f>F1695</f>
        <v>50236090</v>
      </c>
      <c r="F1695" s="523">
        <f t="shared" si="181"/>
        <v>50236090</v>
      </c>
      <c r="G1695" s="5463"/>
      <c r="H1695" s="5463"/>
      <c r="I1695" s="5463"/>
      <c r="J1695" s="5463"/>
      <c r="K1695" s="5463"/>
      <c r="L1695" s="5463"/>
      <c r="M1695" s="639"/>
      <c r="N1695" s="5464"/>
      <c r="O1695" s="5464"/>
      <c r="P1695" s="5464"/>
      <c r="Q1695" s="5454"/>
      <c r="R1695" s="5464"/>
      <c r="S1695" s="5464"/>
      <c r="T1695" s="5464"/>
      <c r="U1695" s="5464"/>
      <c r="V1695" s="5464"/>
      <c r="W1695" s="5464"/>
      <c r="X1695" s="5464"/>
      <c r="Y1695" s="5464"/>
      <c r="Z1695" s="5464"/>
      <c r="AA1695" s="5464"/>
      <c r="AB1695" s="5464"/>
      <c r="AC1695" s="5464">
        <v>50236090</v>
      </c>
      <c r="AD1695" s="5464"/>
      <c r="AE1695" s="5464"/>
      <c r="AF1695" s="5454"/>
      <c r="AG1695" s="5465"/>
      <c r="AH1695" s="5465"/>
      <c r="AI1695" s="5465"/>
      <c r="AJ1695" s="5465"/>
      <c r="AK1695" s="5465"/>
      <c r="AL1695" s="5465"/>
    </row>
    <row r="1696" spans="1:38" ht="29.25" customHeight="1">
      <c r="A1696" s="571"/>
      <c r="B1696" s="571"/>
      <c r="C1696" s="5466" t="s">
        <v>727</v>
      </c>
      <c r="D1696" s="5467" t="s">
        <v>728</v>
      </c>
      <c r="E1696" s="5468">
        <f t="shared" ref="E1696" si="185">F1696</f>
        <v>1797450</v>
      </c>
      <c r="F1696" s="523">
        <f t="shared" si="181"/>
        <v>1797450</v>
      </c>
      <c r="G1696" s="5469"/>
      <c r="H1696" s="5469"/>
      <c r="I1696" s="5469"/>
      <c r="J1696" s="5469"/>
      <c r="K1696" s="5469"/>
      <c r="L1696" s="5469"/>
      <c r="M1696" s="639"/>
      <c r="N1696" s="5470"/>
      <c r="O1696" s="5470"/>
      <c r="P1696" s="5470"/>
      <c r="Q1696" s="5454"/>
      <c r="R1696" s="5470"/>
      <c r="S1696" s="5470"/>
      <c r="T1696" s="5470"/>
      <c r="U1696" s="5470"/>
      <c r="V1696" s="5470"/>
      <c r="W1696" s="5470"/>
      <c r="X1696" s="5470"/>
      <c r="Y1696" s="5470"/>
      <c r="Z1696" s="5470"/>
      <c r="AA1696" s="5470"/>
      <c r="AB1696" s="5470"/>
      <c r="AC1696" s="5470">
        <v>1797450</v>
      </c>
      <c r="AD1696" s="5470"/>
      <c r="AE1696" s="5470"/>
      <c r="AF1696" s="5454"/>
      <c r="AG1696" s="5471"/>
      <c r="AH1696" s="5471"/>
      <c r="AI1696" s="5471"/>
      <c r="AJ1696" s="5471"/>
      <c r="AK1696" s="5471"/>
      <c r="AL1696" s="5471"/>
    </row>
    <row r="1697" spans="1:38" ht="12" customHeight="1">
      <c r="A1697" s="552"/>
      <c r="B1697" s="571"/>
      <c r="C1697" s="1492"/>
      <c r="D1697" s="1492"/>
      <c r="E1697" s="685"/>
      <c r="F1697" s="523">
        <f t="shared" si="181"/>
        <v>0</v>
      </c>
      <c r="G1697" s="5469"/>
      <c r="H1697" s="5469"/>
      <c r="I1697" s="5469"/>
      <c r="J1697" s="5469"/>
      <c r="K1697" s="5469"/>
      <c r="L1697" s="5469"/>
      <c r="M1697" s="639"/>
      <c r="N1697" s="5470"/>
      <c r="O1697" s="5470"/>
      <c r="P1697" s="5470"/>
      <c r="Q1697" s="5454"/>
      <c r="R1697" s="5470"/>
      <c r="S1697" s="5470"/>
      <c r="T1697" s="5470"/>
      <c r="U1697" s="5470"/>
      <c r="V1697" s="5470"/>
      <c r="W1697" s="5470"/>
      <c r="X1697" s="5470"/>
      <c r="Y1697" s="5470"/>
      <c r="Z1697" s="5470"/>
      <c r="AA1697" s="5470"/>
      <c r="AB1697" s="5470"/>
      <c r="AC1697" s="5470"/>
      <c r="AD1697" s="5470"/>
      <c r="AE1697" s="5470"/>
      <c r="AF1697" s="5454"/>
      <c r="AG1697" s="5471"/>
      <c r="AH1697" s="5471"/>
      <c r="AI1697" s="5471"/>
      <c r="AJ1697" s="5471"/>
      <c r="AK1697" s="5471"/>
      <c r="AL1697" s="5471"/>
    </row>
    <row r="1698" spans="1:38" ht="17.100000000000001" customHeight="1">
      <c r="A1698" s="552"/>
      <c r="B1698" s="571"/>
      <c r="C1698" s="6894" t="s">
        <v>639</v>
      </c>
      <c r="D1698" s="6894"/>
      <c r="E1698" s="5472">
        <f>SUM(E1699)</f>
        <v>17188199</v>
      </c>
      <c r="F1698" s="523">
        <f t="shared" si="181"/>
        <v>0</v>
      </c>
      <c r="G1698" s="5473"/>
      <c r="H1698" s="5473"/>
      <c r="I1698" s="5473"/>
      <c r="J1698" s="5473"/>
      <c r="K1698" s="5473"/>
      <c r="L1698" s="5473"/>
      <c r="M1698" s="639"/>
      <c r="N1698" s="5474"/>
      <c r="O1698" s="5474"/>
      <c r="P1698" s="5474"/>
      <c r="Q1698" s="5454"/>
      <c r="R1698" s="5474"/>
      <c r="S1698" s="5474"/>
      <c r="T1698" s="5474"/>
      <c r="U1698" s="5474"/>
      <c r="V1698" s="5474"/>
      <c r="W1698" s="5474"/>
      <c r="X1698" s="5474"/>
      <c r="Y1698" s="5474"/>
      <c r="Z1698" s="5474"/>
      <c r="AA1698" s="5474"/>
      <c r="AB1698" s="5474"/>
      <c r="AC1698" s="5474"/>
      <c r="AD1698" s="5474"/>
      <c r="AE1698" s="5474"/>
      <c r="AF1698" s="5454"/>
      <c r="AG1698" s="5475"/>
      <c r="AH1698" s="5475"/>
      <c r="AI1698" s="5475"/>
      <c r="AJ1698" s="5475"/>
      <c r="AK1698" s="5475"/>
      <c r="AL1698" s="5475"/>
    </row>
    <row r="1699" spans="1:38" ht="17.100000000000001" customHeight="1">
      <c r="A1699" s="552"/>
      <c r="B1699" s="571"/>
      <c r="C1699" s="6895" t="s">
        <v>640</v>
      </c>
      <c r="D1699" s="6896"/>
      <c r="E1699" s="5476">
        <f>SUM(E1700:E1700)</f>
        <v>17188199</v>
      </c>
      <c r="F1699" s="523">
        <f t="shared" si="181"/>
        <v>0</v>
      </c>
      <c r="G1699" s="5477"/>
      <c r="H1699" s="5477"/>
      <c r="I1699" s="5477"/>
      <c r="J1699" s="5477"/>
      <c r="K1699" s="5477"/>
      <c r="L1699" s="5477"/>
      <c r="M1699" s="639"/>
      <c r="N1699" s="5478"/>
      <c r="O1699" s="5478"/>
      <c r="P1699" s="5478"/>
      <c r="Q1699" s="5454"/>
      <c r="R1699" s="5478"/>
      <c r="S1699" s="5478"/>
      <c r="T1699" s="5478"/>
      <c r="U1699" s="5478"/>
      <c r="V1699" s="5478"/>
      <c r="W1699" s="5478"/>
      <c r="X1699" s="5478"/>
      <c r="Y1699" s="5478"/>
      <c r="Z1699" s="5478"/>
      <c r="AA1699" s="5478"/>
      <c r="AB1699" s="5478"/>
      <c r="AC1699" s="5478"/>
      <c r="AD1699" s="5478"/>
      <c r="AE1699" s="5478"/>
      <c r="AF1699" s="5454"/>
      <c r="AG1699" s="5479"/>
      <c r="AH1699" s="5479"/>
      <c r="AI1699" s="5479"/>
      <c r="AJ1699" s="5479"/>
      <c r="AK1699" s="5479"/>
      <c r="AL1699" s="5479"/>
    </row>
    <row r="1700" spans="1:38" ht="43.5" customHeight="1" thickBot="1">
      <c r="A1700" s="552"/>
      <c r="B1700" s="571"/>
      <c r="C1700" s="5480" t="s">
        <v>885</v>
      </c>
      <c r="D1700" s="2112" t="s">
        <v>886</v>
      </c>
      <c r="E1700" s="5481">
        <f>F1700</f>
        <v>17188199</v>
      </c>
      <c r="F1700" s="523">
        <f t="shared" si="181"/>
        <v>17188199</v>
      </c>
      <c r="G1700" s="5482"/>
      <c r="H1700" s="5482"/>
      <c r="I1700" s="5482"/>
      <c r="J1700" s="5482"/>
      <c r="K1700" s="5482"/>
      <c r="L1700" s="5482"/>
      <c r="M1700" s="639"/>
      <c r="N1700" s="5483"/>
      <c r="O1700" s="5483"/>
      <c r="P1700" s="5483"/>
      <c r="Q1700" s="5454"/>
      <c r="R1700" s="5483"/>
      <c r="S1700" s="5483"/>
      <c r="T1700" s="5483"/>
      <c r="U1700" s="5483"/>
      <c r="V1700" s="5483"/>
      <c r="W1700" s="5483"/>
      <c r="X1700" s="5483"/>
      <c r="Y1700" s="5483"/>
      <c r="Z1700" s="5483"/>
      <c r="AA1700" s="5483"/>
      <c r="AB1700" s="5483"/>
      <c r="AC1700" s="5483">
        <v>17188199</v>
      </c>
      <c r="AD1700" s="5483"/>
      <c r="AE1700" s="5483"/>
      <c r="AF1700" s="5454"/>
      <c r="AG1700" s="5484"/>
      <c r="AH1700" s="5484"/>
      <c r="AI1700" s="5484"/>
      <c r="AJ1700" s="5484"/>
      <c r="AK1700" s="5484"/>
      <c r="AL1700" s="5484"/>
    </row>
    <row r="1701" spans="1:38" ht="17.100000000000001" customHeight="1" thickBot="1">
      <c r="A1701" s="552"/>
      <c r="B1701" s="803" t="s">
        <v>392</v>
      </c>
      <c r="C1701" s="3188"/>
      <c r="D1701" s="805" t="s">
        <v>971</v>
      </c>
      <c r="E1701" s="806">
        <f>SUM(E1702,E1706)</f>
        <v>13696753</v>
      </c>
      <c r="F1701" s="523">
        <f t="shared" si="181"/>
        <v>0</v>
      </c>
      <c r="G1701" s="5482"/>
      <c r="H1701" s="5482"/>
      <c r="I1701" s="5482"/>
      <c r="J1701" s="5482"/>
      <c r="K1701" s="5482"/>
      <c r="L1701" s="5482"/>
      <c r="M1701" s="639"/>
      <c r="N1701" s="5483"/>
      <c r="O1701" s="5483"/>
      <c r="P1701" s="5483"/>
      <c r="Q1701" s="5454"/>
      <c r="R1701" s="5483"/>
      <c r="S1701" s="5483"/>
      <c r="T1701" s="5483"/>
      <c r="U1701" s="5483"/>
      <c r="V1701" s="5483"/>
      <c r="W1701" s="5483"/>
      <c r="X1701" s="5483"/>
      <c r="Y1701" s="5483"/>
      <c r="Z1701" s="5483"/>
      <c r="AA1701" s="5483"/>
      <c r="AB1701" s="5483"/>
      <c r="AC1701" s="5483"/>
      <c r="AD1701" s="5483"/>
      <c r="AE1701" s="5483"/>
      <c r="AF1701" s="5454"/>
      <c r="AG1701" s="5484"/>
      <c r="AH1701" s="5484"/>
      <c r="AI1701" s="5484"/>
      <c r="AJ1701" s="5484"/>
      <c r="AK1701" s="5484"/>
      <c r="AL1701" s="5484"/>
    </row>
    <row r="1702" spans="1:38" ht="17.100000000000001" customHeight="1">
      <c r="A1702" s="552"/>
      <c r="B1702" s="6503"/>
      <c r="C1702" s="6619" t="s">
        <v>582</v>
      </c>
      <c r="D1702" s="6619"/>
      <c r="E1702" s="677">
        <f t="shared" ref="E1702" si="186">SUM(E1703)</f>
        <v>5200000</v>
      </c>
      <c r="F1702" s="523">
        <f t="shared" si="181"/>
        <v>0</v>
      </c>
      <c r="G1702" s="5482"/>
      <c r="H1702" s="5482"/>
      <c r="I1702" s="5482"/>
      <c r="J1702" s="5482"/>
      <c r="K1702" s="5482"/>
      <c r="L1702" s="5482"/>
      <c r="M1702" s="639"/>
      <c r="N1702" s="5483"/>
      <c r="O1702" s="5483"/>
      <c r="P1702" s="5483"/>
      <c r="Q1702" s="5454"/>
      <c r="R1702" s="5483"/>
      <c r="S1702" s="5483"/>
      <c r="T1702" s="5483"/>
      <c r="U1702" s="5483"/>
      <c r="V1702" s="5483"/>
      <c r="W1702" s="5483"/>
      <c r="X1702" s="5483"/>
      <c r="Y1702" s="5483"/>
      <c r="Z1702" s="5483"/>
      <c r="AA1702" s="5483"/>
      <c r="AB1702" s="5483"/>
      <c r="AC1702" s="5483"/>
      <c r="AD1702" s="5483"/>
      <c r="AE1702" s="5483"/>
      <c r="AF1702" s="5454"/>
      <c r="AG1702" s="5484"/>
      <c r="AH1702" s="5484"/>
      <c r="AI1702" s="5484"/>
      <c r="AJ1702" s="5484"/>
      <c r="AK1702" s="5484"/>
      <c r="AL1702" s="5484"/>
    </row>
    <row r="1703" spans="1:38" ht="17.100000000000001" customHeight="1">
      <c r="A1703" s="552"/>
      <c r="B1703" s="6503"/>
      <c r="C1703" s="6897" t="s">
        <v>676</v>
      </c>
      <c r="D1703" s="6897"/>
      <c r="E1703" s="5485">
        <f>SUM(E1704:E1704)</f>
        <v>5200000</v>
      </c>
      <c r="F1703" s="523">
        <f t="shared" si="181"/>
        <v>0</v>
      </c>
      <c r="G1703" s="5486"/>
      <c r="H1703" s="5486"/>
      <c r="I1703" s="5486"/>
      <c r="J1703" s="5486"/>
      <c r="K1703" s="5486"/>
      <c r="L1703" s="5486"/>
      <c r="M1703" s="639"/>
      <c r="N1703" s="5487"/>
      <c r="O1703" s="5487"/>
      <c r="P1703" s="5487"/>
      <c r="Q1703" s="5454"/>
      <c r="R1703" s="5487"/>
      <c r="S1703" s="5487"/>
      <c r="T1703" s="5487"/>
      <c r="U1703" s="5487"/>
      <c r="V1703" s="5487"/>
      <c r="W1703" s="5487"/>
      <c r="X1703" s="5487"/>
      <c r="Y1703" s="5487"/>
      <c r="Z1703" s="5487"/>
      <c r="AA1703" s="5487"/>
      <c r="AB1703" s="5487"/>
      <c r="AC1703" s="5487"/>
      <c r="AD1703" s="5487"/>
      <c r="AE1703" s="5487"/>
      <c r="AF1703" s="5454"/>
      <c r="AG1703" s="5488"/>
      <c r="AH1703" s="5488"/>
      <c r="AI1703" s="5488"/>
      <c r="AJ1703" s="5488"/>
      <c r="AK1703" s="5488"/>
      <c r="AL1703" s="5488"/>
    </row>
    <row r="1704" spans="1:38" ht="44.25" customHeight="1">
      <c r="A1704" s="552"/>
      <c r="B1704" s="571"/>
      <c r="C1704" s="5489" t="s">
        <v>972</v>
      </c>
      <c r="D1704" s="5490" t="s">
        <v>973</v>
      </c>
      <c r="E1704" s="5491">
        <f>F1704</f>
        <v>5200000</v>
      </c>
      <c r="F1704" s="523">
        <f t="shared" si="181"/>
        <v>5200000</v>
      </c>
      <c r="G1704" s="5492"/>
      <c r="H1704" s="5492"/>
      <c r="I1704" s="5492"/>
      <c r="J1704" s="5492"/>
      <c r="K1704" s="5492"/>
      <c r="L1704" s="5492"/>
      <c r="M1704" s="639"/>
      <c r="N1704" s="5493"/>
      <c r="O1704" s="5493"/>
      <c r="P1704" s="5493"/>
      <c r="Q1704" s="5454"/>
      <c r="R1704" s="5493"/>
      <c r="S1704" s="5493"/>
      <c r="T1704" s="5493"/>
      <c r="U1704" s="5493"/>
      <c r="V1704" s="5493"/>
      <c r="W1704" s="5493"/>
      <c r="X1704" s="5493"/>
      <c r="Y1704" s="5493"/>
      <c r="Z1704" s="5493"/>
      <c r="AA1704" s="5493"/>
      <c r="AB1704" s="5493"/>
      <c r="AC1704" s="5493">
        <v>5200000</v>
      </c>
      <c r="AD1704" s="5493"/>
      <c r="AE1704" s="5493"/>
      <c r="AF1704" s="5454"/>
      <c r="AG1704" s="5494"/>
      <c r="AH1704" s="5494"/>
      <c r="AI1704" s="5494"/>
      <c r="AJ1704" s="5494"/>
      <c r="AK1704" s="5494"/>
      <c r="AL1704" s="5494"/>
    </row>
    <row r="1705" spans="1:38" ht="12.75" customHeight="1">
      <c r="A1705" s="552"/>
      <c r="B1705" s="571"/>
      <c r="C1705" s="6898"/>
      <c r="D1705" s="6899"/>
      <c r="E1705" s="5495"/>
      <c r="F1705" s="523">
        <f t="shared" si="181"/>
        <v>0</v>
      </c>
      <c r="G1705" s="5496"/>
      <c r="H1705" s="5496"/>
      <c r="I1705" s="5496"/>
      <c r="J1705" s="5496"/>
      <c r="K1705" s="5496"/>
      <c r="L1705" s="5496"/>
      <c r="M1705" s="639"/>
      <c r="N1705" s="5497"/>
      <c r="O1705" s="5497"/>
      <c r="P1705" s="5497"/>
      <c r="Q1705" s="5454"/>
      <c r="R1705" s="5497"/>
      <c r="S1705" s="5497"/>
      <c r="T1705" s="5497"/>
      <c r="U1705" s="5497"/>
      <c r="V1705" s="5497"/>
      <c r="W1705" s="5497"/>
      <c r="X1705" s="5497"/>
      <c r="Y1705" s="5497"/>
      <c r="Z1705" s="5497"/>
      <c r="AA1705" s="5497"/>
      <c r="AB1705" s="5497"/>
      <c r="AC1705" s="5497"/>
      <c r="AD1705" s="5497"/>
      <c r="AE1705" s="5497"/>
      <c r="AF1705" s="5454"/>
      <c r="AG1705" s="5498"/>
      <c r="AH1705" s="5498"/>
      <c r="AI1705" s="5498"/>
      <c r="AJ1705" s="5498"/>
      <c r="AK1705" s="5498"/>
      <c r="AL1705" s="5498"/>
    </row>
    <row r="1706" spans="1:38" ht="19.5" customHeight="1">
      <c r="A1706" s="571"/>
      <c r="B1706" s="571"/>
      <c r="C1706" s="6624" t="s">
        <v>639</v>
      </c>
      <c r="D1706" s="6624"/>
      <c r="E1706" s="677">
        <f>SUM(E1707)</f>
        <v>8496753</v>
      </c>
      <c r="F1706" s="523">
        <f t="shared" si="181"/>
        <v>0</v>
      </c>
      <c r="G1706" s="5496"/>
      <c r="H1706" s="5496"/>
      <c r="I1706" s="5496"/>
      <c r="J1706" s="5496"/>
      <c r="K1706" s="5496"/>
      <c r="L1706" s="5496"/>
      <c r="M1706" s="639"/>
      <c r="N1706" s="5497"/>
      <c r="O1706" s="5497"/>
      <c r="P1706" s="5497"/>
      <c r="Q1706" s="5454"/>
      <c r="R1706" s="5497"/>
      <c r="S1706" s="5497"/>
      <c r="T1706" s="5497"/>
      <c r="U1706" s="5497"/>
      <c r="V1706" s="5497"/>
      <c r="W1706" s="5497"/>
      <c r="X1706" s="5497"/>
      <c r="Y1706" s="5497"/>
      <c r="Z1706" s="5497"/>
      <c r="AA1706" s="5497"/>
      <c r="AB1706" s="5497"/>
      <c r="AC1706" s="5497"/>
      <c r="AD1706" s="5497"/>
      <c r="AE1706" s="5497"/>
      <c r="AF1706" s="5454"/>
      <c r="AG1706" s="5498"/>
      <c r="AH1706" s="5498"/>
      <c r="AI1706" s="5498"/>
      <c r="AJ1706" s="5498"/>
      <c r="AK1706" s="5498"/>
      <c r="AL1706" s="5498"/>
    </row>
    <row r="1707" spans="1:38" ht="17.25" customHeight="1">
      <c r="A1707" s="552"/>
      <c r="B1707" s="571"/>
      <c r="C1707" s="6905" t="s">
        <v>640</v>
      </c>
      <c r="D1707" s="6905"/>
      <c r="E1707" s="5499">
        <f>SUM(E1708:E1708)</f>
        <v>8496753</v>
      </c>
      <c r="F1707" s="523">
        <f t="shared" si="181"/>
        <v>0</v>
      </c>
      <c r="G1707" s="5500"/>
      <c r="H1707" s="5500"/>
      <c r="I1707" s="5500"/>
      <c r="J1707" s="5500"/>
      <c r="K1707" s="5500"/>
      <c r="L1707" s="5500"/>
      <c r="M1707" s="639"/>
      <c r="N1707" s="5501"/>
      <c r="O1707" s="5501"/>
      <c r="P1707" s="5501"/>
      <c r="Q1707" s="5454"/>
      <c r="R1707" s="5501"/>
      <c r="S1707" s="5501"/>
      <c r="T1707" s="5501"/>
      <c r="U1707" s="5501"/>
      <c r="V1707" s="5501"/>
      <c r="W1707" s="5501"/>
      <c r="X1707" s="5501"/>
      <c r="Y1707" s="5501"/>
      <c r="Z1707" s="5501"/>
      <c r="AA1707" s="5501"/>
      <c r="AB1707" s="5501"/>
      <c r="AC1707" s="5501"/>
      <c r="AD1707" s="5501"/>
      <c r="AE1707" s="5501"/>
      <c r="AF1707" s="5454"/>
      <c r="AG1707" s="5502"/>
      <c r="AH1707" s="5502"/>
      <c r="AI1707" s="5502"/>
      <c r="AJ1707" s="5502"/>
      <c r="AK1707" s="5502"/>
      <c r="AL1707" s="5502"/>
    </row>
    <row r="1708" spans="1:38" ht="43.5" customHeight="1" thickBot="1">
      <c r="A1708" s="552"/>
      <c r="B1708" s="571"/>
      <c r="C1708" s="1119" t="s">
        <v>974</v>
      </c>
      <c r="D1708" s="1120" t="s">
        <v>975</v>
      </c>
      <c r="E1708" s="5499">
        <f>F1708</f>
        <v>8496753</v>
      </c>
      <c r="F1708" s="523">
        <f t="shared" si="181"/>
        <v>8496753</v>
      </c>
      <c r="G1708" s="5500"/>
      <c r="H1708" s="5500"/>
      <c r="I1708" s="5500"/>
      <c r="J1708" s="5500"/>
      <c r="K1708" s="5500"/>
      <c r="L1708" s="5500"/>
      <c r="M1708" s="639"/>
      <c r="N1708" s="5501"/>
      <c r="O1708" s="5501"/>
      <c r="P1708" s="5501"/>
      <c r="Q1708" s="5454"/>
      <c r="R1708" s="5501"/>
      <c r="S1708" s="5501"/>
      <c r="T1708" s="5501"/>
      <c r="U1708" s="5501"/>
      <c r="V1708" s="5501"/>
      <c r="W1708" s="5501"/>
      <c r="X1708" s="5501"/>
      <c r="Y1708" s="5501"/>
      <c r="Z1708" s="5501"/>
      <c r="AA1708" s="5501"/>
      <c r="AB1708" s="5501"/>
      <c r="AC1708" s="5501">
        <v>8496753</v>
      </c>
      <c r="AD1708" s="5501"/>
      <c r="AE1708" s="5501"/>
      <c r="AF1708" s="5454"/>
      <c r="AG1708" s="5502"/>
      <c r="AH1708" s="5502"/>
      <c r="AI1708" s="5502"/>
      <c r="AJ1708" s="5502"/>
      <c r="AK1708" s="5502"/>
      <c r="AL1708" s="5502"/>
    </row>
    <row r="1709" spans="1:38" ht="17.100000000000001" customHeight="1" thickBot="1">
      <c r="A1709" s="552"/>
      <c r="B1709" s="803" t="s">
        <v>976</v>
      </c>
      <c r="C1709" s="804"/>
      <c r="D1709" s="805" t="s">
        <v>30</v>
      </c>
      <c r="E1709" s="806">
        <f>SUM(E1710,)</f>
        <v>1641821</v>
      </c>
      <c r="F1709" s="523">
        <f t="shared" si="181"/>
        <v>0</v>
      </c>
      <c r="G1709" s="5500"/>
      <c r="H1709" s="5500"/>
      <c r="I1709" s="5500"/>
      <c r="J1709" s="5500"/>
      <c r="K1709" s="5500"/>
      <c r="L1709" s="5500"/>
      <c r="M1709" s="639"/>
      <c r="N1709" s="5501"/>
      <c r="O1709" s="5501"/>
      <c r="P1709" s="5501"/>
      <c r="Q1709" s="5454"/>
      <c r="R1709" s="5501"/>
      <c r="S1709" s="5501"/>
      <c r="T1709" s="5501"/>
      <c r="U1709" s="5501"/>
      <c r="V1709" s="5501"/>
      <c r="W1709" s="5501"/>
      <c r="X1709" s="5501"/>
      <c r="Y1709" s="5501"/>
      <c r="Z1709" s="5501"/>
      <c r="AA1709" s="5501"/>
      <c r="AB1709" s="5501"/>
      <c r="AC1709" s="5501"/>
      <c r="AD1709" s="5501"/>
      <c r="AE1709" s="5501"/>
      <c r="AF1709" s="5454"/>
      <c r="AG1709" s="5502"/>
      <c r="AH1709" s="5502"/>
      <c r="AI1709" s="5502"/>
      <c r="AJ1709" s="5502"/>
      <c r="AK1709" s="5502"/>
      <c r="AL1709" s="5502"/>
    </row>
    <row r="1710" spans="1:38" ht="17.100000000000001" customHeight="1">
      <c r="A1710" s="552"/>
      <c r="B1710" s="5503"/>
      <c r="C1710" s="6624" t="s">
        <v>582</v>
      </c>
      <c r="D1710" s="6624"/>
      <c r="E1710" s="677">
        <f>SUM(E1711,)</f>
        <v>1641821</v>
      </c>
      <c r="F1710" s="523">
        <f t="shared" ref="F1710:F1772" si="187">SUM(G1710:AJ1710)</f>
        <v>0</v>
      </c>
      <c r="G1710" s="5500"/>
      <c r="H1710" s="5500"/>
      <c r="I1710" s="5500"/>
      <c r="J1710" s="5500"/>
      <c r="K1710" s="5500"/>
      <c r="L1710" s="5500"/>
      <c r="M1710" s="639"/>
      <c r="N1710" s="5501"/>
      <c r="O1710" s="5501"/>
      <c r="P1710" s="5501"/>
      <c r="Q1710" s="5454"/>
      <c r="R1710" s="5501"/>
      <c r="S1710" s="5501"/>
      <c r="T1710" s="5501"/>
      <c r="U1710" s="5501"/>
      <c r="V1710" s="5501"/>
      <c r="W1710" s="5501"/>
      <c r="X1710" s="5501"/>
      <c r="Y1710" s="5501"/>
      <c r="Z1710" s="5501"/>
      <c r="AA1710" s="5501"/>
      <c r="AB1710" s="5501"/>
      <c r="AC1710" s="5501"/>
      <c r="AD1710" s="5501"/>
      <c r="AE1710" s="5501"/>
      <c r="AF1710" s="5454"/>
      <c r="AG1710" s="5502"/>
      <c r="AH1710" s="5502"/>
      <c r="AI1710" s="5502"/>
      <c r="AJ1710" s="5502"/>
      <c r="AK1710" s="5502"/>
      <c r="AL1710" s="5502"/>
    </row>
    <row r="1711" spans="1:38" ht="17.100000000000001" customHeight="1">
      <c r="A1711" s="552"/>
      <c r="B1711" s="5503"/>
      <c r="C1711" s="6906" t="s">
        <v>583</v>
      </c>
      <c r="D1711" s="6906"/>
      <c r="E1711" s="5504">
        <f>SUM(E1712,E1717)</f>
        <v>1641821</v>
      </c>
      <c r="F1711" s="523">
        <f t="shared" si="187"/>
        <v>0</v>
      </c>
      <c r="G1711" s="5505"/>
      <c r="H1711" s="5505"/>
      <c r="I1711" s="5505"/>
      <c r="J1711" s="5505"/>
      <c r="K1711" s="5505"/>
      <c r="L1711" s="5505"/>
      <c r="M1711" s="639"/>
      <c r="N1711" s="5506"/>
      <c r="O1711" s="5506"/>
      <c r="P1711" s="5506"/>
      <c r="Q1711" s="5454"/>
      <c r="R1711" s="5506"/>
      <c r="S1711" s="5506"/>
      <c r="T1711" s="5506"/>
      <c r="U1711" s="5506"/>
      <c r="V1711" s="5506"/>
      <c r="W1711" s="5506"/>
      <c r="X1711" s="5506"/>
      <c r="Y1711" s="5506"/>
      <c r="Z1711" s="5506"/>
      <c r="AA1711" s="5506"/>
      <c r="AB1711" s="5506"/>
      <c r="AC1711" s="5506"/>
      <c r="AD1711" s="5506"/>
      <c r="AE1711" s="5506"/>
      <c r="AF1711" s="5454"/>
      <c r="AG1711" s="5507"/>
      <c r="AH1711" s="5507"/>
      <c r="AI1711" s="5507"/>
      <c r="AJ1711" s="5507"/>
      <c r="AK1711" s="5507"/>
      <c r="AL1711" s="5507"/>
    </row>
    <row r="1712" spans="1:38" ht="17.100000000000001" customHeight="1">
      <c r="A1712" s="552"/>
      <c r="B1712" s="5503"/>
      <c r="C1712" s="6752" t="s">
        <v>584</v>
      </c>
      <c r="D1712" s="6752"/>
      <c r="E1712" s="5508">
        <f>SUM(E1713:E1715)</f>
        <v>211821</v>
      </c>
      <c r="F1712" s="523">
        <f t="shared" si="187"/>
        <v>0</v>
      </c>
      <c r="G1712" s="5505"/>
      <c r="H1712" s="5505"/>
      <c r="I1712" s="5505"/>
      <c r="J1712" s="5505"/>
      <c r="K1712" s="5505"/>
      <c r="L1712" s="5505"/>
      <c r="M1712" s="639"/>
      <c r="N1712" s="5506"/>
      <c r="O1712" s="5506"/>
      <c r="P1712" s="5506"/>
      <c r="Q1712" s="5454"/>
      <c r="R1712" s="5506"/>
      <c r="S1712" s="5506"/>
      <c r="T1712" s="5506"/>
      <c r="U1712" s="5506"/>
      <c r="V1712" s="5506"/>
      <c r="W1712" s="5506"/>
      <c r="X1712" s="5506"/>
      <c r="Y1712" s="5506"/>
      <c r="Z1712" s="5506"/>
      <c r="AA1712" s="5506"/>
      <c r="AB1712" s="5506"/>
      <c r="AC1712" s="5506"/>
      <c r="AD1712" s="5506"/>
      <c r="AE1712" s="5506"/>
      <c r="AF1712" s="5454"/>
      <c r="AG1712" s="5507"/>
      <c r="AH1712" s="5507"/>
      <c r="AI1712" s="5507"/>
      <c r="AJ1712" s="5507"/>
      <c r="AK1712" s="5507"/>
      <c r="AL1712" s="5507"/>
    </row>
    <row r="1713" spans="1:38" ht="17.100000000000001" customHeight="1" thickBot="1">
      <c r="A1713" s="897"/>
      <c r="B1713" s="5529"/>
      <c r="C1713" s="6251" t="s">
        <v>589</v>
      </c>
      <c r="D1713" s="6252" t="s">
        <v>590</v>
      </c>
      <c r="E1713" s="6253">
        <f>F1713</f>
        <v>14629</v>
      </c>
      <c r="F1713" s="523">
        <f t="shared" si="187"/>
        <v>14629</v>
      </c>
      <c r="G1713" s="5509"/>
      <c r="H1713" s="5509"/>
      <c r="I1713" s="5509"/>
      <c r="J1713" s="5509"/>
      <c r="K1713" s="5509"/>
      <c r="L1713" s="5509"/>
      <c r="M1713" s="639"/>
      <c r="N1713" s="5510"/>
      <c r="O1713" s="5510"/>
      <c r="P1713" s="5510"/>
      <c r="Q1713" s="5454"/>
      <c r="R1713" s="5510"/>
      <c r="S1713" s="5510"/>
      <c r="T1713" s="5510"/>
      <c r="U1713" s="5510"/>
      <c r="V1713" s="5510"/>
      <c r="W1713" s="5510"/>
      <c r="X1713" s="5510"/>
      <c r="Y1713" s="5510"/>
      <c r="Z1713" s="5510"/>
      <c r="AA1713" s="5510"/>
      <c r="AB1713" s="5510"/>
      <c r="AC1713" s="5510">
        <v>14629</v>
      </c>
      <c r="AD1713" s="5510"/>
      <c r="AE1713" s="5510"/>
      <c r="AF1713" s="5454"/>
      <c r="AG1713" s="5511"/>
      <c r="AH1713" s="5511"/>
      <c r="AI1713" s="5511"/>
      <c r="AJ1713" s="5511"/>
      <c r="AK1713" s="5511"/>
      <c r="AL1713" s="5511"/>
    </row>
    <row r="1714" spans="1:38" ht="16.5" customHeight="1">
      <c r="A1714" s="920"/>
      <c r="B1714" s="6254"/>
      <c r="C1714" s="6249" t="s">
        <v>591</v>
      </c>
      <c r="D1714" s="6250" t="s">
        <v>592</v>
      </c>
      <c r="E1714" s="5756">
        <f t="shared" ref="E1714" si="188">F1714</f>
        <v>1499</v>
      </c>
      <c r="F1714" s="523">
        <f t="shared" si="187"/>
        <v>1499</v>
      </c>
      <c r="G1714" s="5512"/>
      <c r="H1714" s="5512"/>
      <c r="I1714" s="5512"/>
      <c r="J1714" s="5512"/>
      <c r="K1714" s="5512"/>
      <c r="L1714" s="5512"/>
      <c r="M1714" s="639"/>
      <c r="N1714" s="5513"/>
      <c r="O1714" s="5513"/>
      <c r="P1714" s="5513"/>
      <c r="Q1714" s="5454"/>
      <c r="R1714" s="5513"/>
      <c r="S1714" s="5513"/>
      <c r="T1714" s="5513"/>
      <c r="U1714" s="5513"/>
      <c r="V1714" s="5513"/>
      <c r="W1714" s="5513"/>
      <c r="X1714" s="5513"/>
      <c r="Y1714" s="5513"/>
      <c r="Z1714" s="5513"/>
      <c r="AA1714" s="5513"/>
      <c r="AB1714" s="5513"/>
      <c r="AC1714" s="5513">
        <v>1499</v>
      </c>
      <c r="AD1714" s="5513"/>
      <c r="AE1714" s="5513"/>
      <c r="AF1714" s="5454"/>
      <c r="AG1714" s="5514"/>
      <c r="AH1714" s="5514"/>
      <c r="AI1714" s="5514"/>
      <c r="AJ1714" s="5514"/>
      <c r="AK1714" s="5514"/>
      <c r="AL1714" s="5514"/>
    </row>
    <row r="1715" spans="1:38" ht="17.100000000000001" customHeight="1">
      <c r="A1715" s="571"/>
      <c r="B1715" s="5503"/>
      <c r="C1715" s="5763" t="s">
        <v>593</v>
      </c>
      <c r="D1715" s="2112" t="s">
        <v>594</v>
      </c>
      <c r="E1715" s="5764">
        <f>F1715</f>
        <v>195693</v>
      </c>
      <c r="F1715" s="523">
        <f t="shared" si="187"/>
        <v>195693</v>
      </c>
      <c r="G1715" s="5515"/>
      <c r="H1715" s="5515">
        <v>19821</v>
      </c>
      <c r="I1715" s="5515"/>
      <c r="J1715" s="5515"/>
      <c r="K1715" s="5515"/>
      <c r="L1715" s="5515"/>
      <c r="M1715" s="639"/>
      <c r="N1715" s="5516"/>
      <c r="O1715" s="5516"/>
      <c r="P1715" s="5516"/>
      <c r="Q1715" s="5454"/>
      <c r="R1715" s="5516"/>
      <c r="S1715" s="5516"/>
      <c r="T1715" s="5516"/>
      <c r="U1715" s="5516"/>
      <c r="V1715" s="5516"/>
      <c r="W1715" s="5516"/>
      <c r="X1715" s="5516"/>
      <c r="Y1715" s="5516"/>
      <c r="Z1715" s="5516"/>
      <c r="AA1715" s="5516"/>
      <c r="AB1715" s="5516"/>
      <c r="AC1715" s="5516">
        <v>175872</v>
      </c>
      <c r="AD1715" s="5516"/>
      <c r="AE1715" s="5516"/>
      <c r="AF1715" s="5454"/>
      <c r="AG1715" s="5517"/>
      <c r="AH1715" s="5517"/>
      <c r="AI1715" s="5517"/>
      <c r="AJ1715" s="5517"/>
      <c r="AK1715" s="5517"/>
      <c r="AL1715" s="5517"/>
    </row>
    <row r="1716" spans="1:38" ht="17.100000000000001" customHeight="1">
      <c r="A1716" s="552"/>
      <c r="B1716" s="5503"/>
      <c r="C1716" s="5518"/>
      <c r="D1716" s="5518"/>
      <c r="E1716" s="685"/>
      <c r="F1716" s="523">
        <f t="shared" si="187"/>
        <v>0</v>
      </c>
      <c r="G1716" s="5515"/>
      <c r="H1716" s="5515"/>
      <c r="I1716" s="5515"/>
      <c r="J1716" s="5515"/>
      <c r="K1716" s="5515"/>
      <c r="L1716" s="5515"/>
      <c r="M1716" s="639"/>
      <c r="N1716" s="5516"/>
      <c r="O1716" s="5516"/>
      <c r="P1716" s="5516"/>
      <c r="Q1716" s="5454"/>
      <c r="R1716" s="5516"/>
      <c r="S1716" s="5516"/>
      <c r="T1716" s="5516"/>
      <c r="U1716" s="5516"/>
      <c r="V1716" s="5516"/>
      <c r="W1716" s="5516"/>
      <c r="X1716" s="5516"/>
      <c r="Y1716" s="5516"/>
      <c r="Z1716" s="5516"/>
      <c r="AA1716" s="5516"/>
      <c r="AB1716" s="5516"/>
      <c r="AC1716" s="5516"/>
      <c r="AD1716" s="5516"/>
      <c r="AE1716" s="5516"/>
      <c r="AF1716" s="5454"/>
      <c r="AG1716" s="5517"/>
      <c r="AH1716" s="5517"/>
      <c r="AI1716" s="5517"/>
      <c r="AJ1716" s="5517"/>
      <c r="AK1716" s="5517"/>
      <c r="AL1716" s="5517"/>
    </row>
    <row r="1717" spans="1:38" ht="17.100000000000001" customHeight="1">
      <c r="A1717" s="552"/>
      <c r="B1717" s="5503"/>
      <c r="C1717" s="6907" t="s">
        <v>597</v>
      </c>
      <c r="D1717" s="6907"/>
      <c r="E1717" s="5519">
        <f>SUM(E1718:E1719)</f>
        <v>1430000</v>
      </c>
      <c r="F1717" s="523">
        <f t="shared" si="187"/>
        <v>0</v>
      </c>
      <c r="G1717" s="5520"/>
      <c r="H1717" s="5520"/>
      <c r="I1717" s="5520"/>
      <c r="J1717" s="5520"/>
      <c r="K1717" s="5520"/>
      <c r="L1717" s="5520"/>
      <c r="M1717" s="639"/>
      <c r="N1717" s="5521"/>
      <c r="O1717" s="5521"/>
      <c r="P1717" s="5521"/>
      <c r="Q1717" s="5454"/>
      <c r="R1717" s="5521"/>
      <c r="S1717" s="5521"/>
      <c r="T1717" s="5521"/>
      <c r="U1717" s="5521"/>
      <c r="V1717" s="5521"/>
      <c r="W1717" s="5521"/>
      <c r="X1717" s="5521"/>
      <c r="Y1717" s="5521"/>
      <c r="Z1717" s="5521"/>
      <c r="AA1717" s="5521"/>
      <c r="AB1717" s="5521"/>
      <c r="AC1717" s="5521"/>
      <c r="AD1717" s="5521"/>
      <c r="AE1717" s="5521"/>
      <c r="AF1717" s="5454"/>
      <c r="AG1717" s="5522"/>
      <c r="AH1717" s="5522"/>
      <c r="AI1717" s="5522"/>
      <c r="AJ1717" s="5522"/>
      <c r="AK1717" s="5522"/>
      <c r="AL1717" s="5522"/>
    </row>
    <row r="1718" spans="1:38" ht="17.100000000000001" customHeight="1">
      <c r="A1718" s="552"/>
      <c r="B1718" s="5503"/>
      <c r="C1718" s="5523" t="s">
        <v>600</v>
      </c>
      <c r="D1718" s="5524" t="s">
        <v>601</v>
      </c>
      <c r="E1718" s="5525">
        <f>F1718</f>
        <v>47000</v>
      </c>
      <c r="F1718" s="523">
        <f t="shared" si="187"/>
        <v>47000</v>
      </c>
      <c r="G1718" s="5526"/>
      <c r="H1718" s="5526">
        <v>15000</v>
      </c>
      <c r="I1718" s="5526"/>
      <c r="J1718" s="5526"/>
      <c r="K1718" s="5526"/>
      <c r="L1718" s="5526"/>
      <c r="M1718" s="639"/>
      <c r="N1718" s="5527"/>
      <c r="O1718" s="5527"/>
      <c r="P1718" s="5527"/>
      <c r="Q1718" s="5454"/>
      <c r="R1718" s="5527"/>
      <c r="S1718" s="5527"/>
      <c r="T1718" s="5527"/>
      <c r="U1718" s="5527"/>
      <c r="V1718" s="5527"/>
      <c r="W1718" s="5527"/>
      <c r="X1718" s="5527"/>
      <c r="Y1718" s="5527"/>
      <c r="Z1718" s="5527"/>
      <c r="AA1718" s="5527"/>
      <c r="AB1718" s="5527"/>
      <c r="AC1718" s="5527">
        <v>32000</v>
      </c>
      <c r="AD1718" s="5527"/>
      <c r="AE1718" s="5527"/>
      <c r="AF1718" s="5454"/>
      <c r="AG1718" s="5528"/>
      <c r="AH1718" s="5528"/>
      <c r="AI1718" s="5528"/>
      <c r="AJ1718" s="5528"/>
      <c r="AK1718" s="5528"/>
      <c r="AL1718" s="5528"/>
    </row>
    <row r="1719" spans="1:38" ht="17.100000000000001" customHeight="1" thickBot="1">
      <c r="A1719" s="897"/>
      <c r="B1719" s="5529"/>
      <c r="C1719" s="5530" t="s">
        <v>610</v>
      </c>
      <c r="D1719" s="5531" t="s">
        <v>611</v>
      </c>
      <c r="E1719" s="4793">
        <f t="shared" ref="E1719" si="189">F1719</f>
        <v>1383000</v>
      </c>
      <c r="F1719" s="523">
        <f t="shared" si="187"/>
        <v>1383000</v>
      </c>
      <c r="G1719" s="5526"/>
      <c r="H1719" s="5526">
        <v>8000</v>
      </c>
      <c r="I1719" s="5526"/>
      <c r="J1719" s="5526"/>
      <c r="K1719" s="5526"/>
      <c r="L1719" s="5526"/>
      <c r="M1719" s="639"/>
      <c r="N1719" s="5527"/>
      <c r="O1719" s="5527"/>
      <c r="P1719" s="5527"/>
      <c r="Q1719" s="5454"/>
      <c r="R1719" s="5527"/>
      <c r="S1719" s="5527"/>
      <c r="T1719" s="5527"/>
      <c r="U1719" s="5527"/>
      <c r="V1719" s="5527"/>
      <c r="W1719" s="5527"/>
      <c r="X1719" s="5527"/>
      <c r="Y1719" s="5527"/>
      <c r="Z1719" s="5527"/>
      <c r="AA1719" s="5527"/>
      <c r="AB1719" s="5527"/>
      <c r="AC1719" s="5527">
        <v>1375000</v>
      </c>
      <c r="AD1719" s="5527"/>
      <c r="AE1719" s="5527"/>
      <c r="AF1719" s="5454"/>
      <c r="AG1719" s="5528"/>
      <c r="AH1719" s="5528"/>
      <c r="AI1719" s="5528"/>
      <c r="AJ1719" s="5528"/>
      <c r="AK1719" s="5528"/>
      <c r="AL1719" s="5528"/>
    </row>
    <row r="1720" spans="1:38" ht="27.75" customHeight="1" thickBot="1">
      <c r="A1720" s="546" t="s">
        <v>393</v>
      </c>
      <c r="B1720" s="916"/>
      <c r="C1720" s="917"/>
      <c r="D1720" s="918" t="s">
        <v>977</v>
      </c>
      <c r="E1720" s="919">
        <f>SUM(E1721,E1751)</f>
        <v>2519720</v>
      </c>
      <c r="F1720" s="523">
        <f t="shared" si="187"/>
        <v>0</v>
      </c>
      <c r="G1720" s="5526"/>
      <c r="H1720" s="5526"/>
      <c r="I1720" s="5526"/>
      <c r="J1720" s="5526"/>
      <c r="K1720" s="5526"/>
      <c r="L1720" s="5526"/>
      <c r="M1720" s="639"/>
      <c r="N1720" s="5527"/>
      <c r="O1720" s="5527"/>
      <c r="P1720" s="5527"/>
      <c r="Q1720" s="5454"/>
      <c r="R1720" s="5527"/>
      <c r="S1720" s="5527"/>
      <c r="T1720" s="5527"/>
      <c r="U1720" s="5527"/>
      <c r="V1720" s="5527"/>
      <c r="W1720" s="5527"/>
      <c r="X1720" s="5527"/>
      <c r="Y1720" s="5527"/>
      <c r="Z1720" s="5527"/>
      <c r="AA1720" s="5527"/>
      <c r="AB1720" s="5527"/>
      <c r="AC1720" s="5527"/>
      <c r="AD1720" s="5527"/>
      <c r="AE1720" s="5527"/>
      <c r="AF1720" s="5454"/>
      <c r="AG1720" s="5528"/>
      <c r="AH1720" s="5528"/>
      <c r="AI1720" s="5528"/>
      <c r="AJ1720" s="5528"/>
      <c r="AK1720" s="5528"/>
      <c r="AL1720" s="5528"/>
    </row>
    <row r="1721" spans="1:38" ht="17.100000000000001" customHeight="1" thickBot="1">
      <c r="A1721" s="920"/>
      <c r="B1721" s="803" t="s">
        <v>978</v>
      </c>
      <c r="C1721" s="804"/>
      <c r="D1721" s="805" t="s">
        <v>163</v>
      </c>
      <c r="E1721" s="806">
        <f>SUM(E1722,)</f>
        <v>2467720</v>
      </c>
      <c r="F1721" s="523">
        <f t="shared" si="187"/>
        <v>0</v>
      </c>
      <c r="G1721" s="5526"/>
      <c r="H1721" s="5526"/>
      <c r="I1721" s="5526"/>
      <c r="J1721" s="5526"/>
      <c r="K1721" s="5526"/>
      <c r="L1721" s="5526"/>
      <c r="M1721" s="639"/>
      <c r="N1721" s="5527"/>
      <c r="O1721" s="5527"/>
      <c r="P1721" s="5527"/>
      <c r="Q1721" s="5454"/>
      <c r="R1721" s="5527"/>
      <c r="S1721" s="5527"/>
      <c r="T1721" s="5527"/>
      <c r="U1721" s="5527"/>
      <c r="V1721" s="5527"/>
      <c r="W1721" s="5527"/>
      <c r="X1721" s="5527"/>
      <c r="Y1721" s="5527"/>
      <c r="Z1721" s="5527"/>
      <c r="AA1721" s="5527"/>
      <c r="AB1721" s="5527"/>
      <c r="AC1721" s="5527"/>
      <c r="AD1721" s="5527"/>
      <c r="AE1721" s="5527"/>
      <c r="AF1721" s="5454"/>
      <c r="AG1721" s="5528"/>
      <c r="AH1721" s="5528"/>
      <c r="AI1721" s="5528"/>
      <c r="AJ1721" s="5528"/>
      <c r="AK1721" s="5528"/>
      <c r="AL1721" s="5528"/>
    </row>
    <row r="1722" spans="1:38" ht="17.100000000000001" customHeight="1">
      <c r="A1722" s="552"/>
      <c r="B1722" s="571"/>
      <c r="C1722" s="6619" t="s">
        <v>582</v>
      </c>
      <c r="D1722" s="6619"/>
      <c r="E1722" s="677">
        <f>SUM(E1723,E1749)</f>
        <v>2467720</v>
      </c>
      <c r="F1722" s="523">
        <f t="shared" si="187"/>
        <v>0</v>
      </c>
      <c r="G1722" s="5526"/>
      <c r="H1722" s="5526"/>
      <c r="I1722" s="5526"/>
      <c r="J1722" s="5526"/>
      <c r="K1722" s="5526"/>
      <c r="L1722" s="5526"/>
      <c r="M1722" s="639"/>
      <c r="N1722" s="5527"/>
      <c r="O1722" s="5527"/>
      <c r="P1722" s="5527"/>
      <c r="Q1722" s="5454"/>
      <c r="R1722" s="5527"/>
      <c r="S1722" s="5527"/>
      <c r="T1722" s="5527"/>
      <c r="U1722" s="5527"/>
      <c r="V1722" s="5527"/>
      <c r="W1722" s="5527"/>
      <c r="X1722" s="5527"/>
      <c r="Y1722" s="5527"/>
      <c r="Z1722" s="5527"/>
      <c r="AA1722" s="5527"/>
      <c r="AB1722" s="5527"/>
      <c r="AC1722" s="5527"/>
      <c r="AD1722" s="5527"/>
      <c r="AE1722" s="5527"/>
      <c r="AF1722" s="5454"/>
      <c r="AG1722" s="5528"/>
      <c r="AH1722" s="5528"/>
      <c r="AI1722" s="5528"/>
      <c r="AJ1722" s="5528"/>
      <c r="AK1722" s="5528"/>
      <c r="AL1722" s="5528"/>
    </row>
    <row r="1723" spans="1:38" ht="17.100000000000001" customHeight="1">
      <c r="A1723" s="552"/>
      <c r="B1723" s="571"/>
      <c r="C1723" s="6904" t="s">
        <v>583</v>
      </c>
      <c r="D1723" s="6904"/>
      <c r="E1723" s="5532">
        <f>SUM(E1724,E1732)</f>
        <v>2406370</v>
      </c>
      <c r="F1723" s="523">
        <f t="shared" si="187"/>
        <v>0</v>
      </c>
      <c r="G1723" s="5533"/>
      <c r="H1723" s="5533"/>
      <c r="I1723" s="5533"/>
      <c r="J1723" s="5533"/>
      <c r="K1723" s="5533"/>
      <c r="L1723" s="5533"/>
      <c r="M1723" s="639"/>
      <c r="N1723" s="5534"/>
      <c r="O1723" s="5534"/>
      <c r="P1723" s="5534"/>
      <c r="Q1723" s="5454"/>
      <c r="R1723" s="5534"/>
      <c r="S1723" s="5534"/>
      <c r="T1723" s="5534"/>
      <c r="U1723" s="5534"/>
      <c r="V1723" s="5534"/>
      <c r="W1723" s="5534"/>
      <c r="X1723" s="5534"/>
      <c r="Y1723" s="5534"/>
      <c r="Z1723" s="5534"/>
      <c r="AA1723" s="5534"/>
      <c r="AB1723" s="5534"/>
      <c r="AC1723" s="5534"/>
      <c r="AD1723" s="5534"/>
      <c r="AE1723" s="5534"/>
      <c r="AF1723" s="5454"/>
      <c r="AG1723" s="5535"/>
      <c r="AH1723" s="5535"/>
      <c r="AI1723" s="5535"/>
      <c r="AJ1723" s="5535"/>
      <c r="AK1723" s="5535"/>
      <c r="AL1723" s="5535"/>
    </row>
    <row r="1724" spans="1:38" ht="17.100000000000001" customHeight="1">
      <c r="A1724" s="552"/>
      <c r="B1724" s="571"/>
      <c r="C1724" s="6752" t="s">
        <v>584</v>
      </c>
      <c r="D1724" s="6752"/>
      <c r="E1724" s="5536">
        <f>SUM(E1725:E1730)</f>
        <v>1954431</v>
      </c>
      <c r="F1724" s="523">
        <f t="shared" si="187"/>
        <v>0</v>
      </c>
      <c r="G1724" s="5533"/>
      <c r="H1724" s="5533"/>
      <c r="I1724" s="5533"/>
      <c r="J1724" s="5533"/>
      <c r="K1724" s="5533"/>
      <c r="L1724" s="5533"/>
      <c r="M1724" s="639"/>
      <c r="N1724" s="5534"/>
      <c r="O1724" s="5534"/>
      <c r="P1724" s="5534"/>
      <c r="Q1724" s="5454"/>
      <c r="R1724" s="5534"/>
      <c r="S1724" s="5534"/>
      <c r="T1724" s="5534"/>
      <c r="U1724" s="5534"/>
      <c r="V1724" s="5534"/>
      <c r="W1724" s="5534"/>
      <c r="X1724" s="5534"/>
      <c r="Y1724" s="5534"/>
      <c r="Z1724" s="5534"/>
      <c r="AA1724" s="5534"/>
      <c r="AB1724" s="5534"/>
      <c r="AC1724" s="5534"/>
      <c r="AD1724" s="5534"/>
      <c r="AE1724" s="5534"/>
      <c r="AF1724" s="5454"/>
      <c r="AG1724" s="5535"/>
      <c r="AH1724" s="5535"/>
      <c r="AI1724" s="5535"/>
      <c r="AJ1724" s="5535"/>
      <c r="AK1724" s="5535"/>
      <c r="AL1724" s="5535"/>
    </row>
    <row r="1725" spans="1:38" ht="17.100000000000001" customHeight="1">
      <c r="A1725" s="552"/>
      <c r="B1725" s="571"/>
      <c r="C1725" s="5537" t="s">
        <v>585</v>
      </c>
      <c r="D1725" s="5538" t="s">
        <v>586</v>
      </c>
      <c r="E1725" s="5539">
        <f>F1725</f>
        <v>1488684</v>
      </c>
      <c r="F1725" s="523">
        <f t="shared" si="187"/>
        <v>1488684</v>
      </c>
      <c r="G1725" s="5540"/>
      <c r="H1725" s="5540"/>
      <c r="I1725" s="5540"/>
      <c r="J1725" s="5540"/>
      <c r="K1725" s="5540"/>
      <c r="L1725" s="5540"/>
      <c r="M1725" s="639"/>
      <c r="N1725" s="5541"/>
      <c r="O1725" s="5541"/>
      <c r="P1725" s="5541"/>
      <c r="Q1725" s="5454"/>
      <c r="R1725" s="5541"/>
      <c r="S1725" s="5541"/>
      <c r="T1725" s="5541"/>
      <c r="U1725" s="5541"/>
      <c r="V1725" s="5541">
        <v>657338</v>
      </c>
      <c r="W1725" s="5541">
        <v>831346</v>
      </c>
      <c r="X1725" s="5541"/>
      <c r="Y1725" s="5541"/>
      <c r="Z1725" s="5541"/>
      <c r="AA1725" s="5541"/>
      <c r="AB1725" s="5541"/>
      <c r="AC1725" s="5541"/>
      <c r="AD1725" s="5541"/>
      <c r="AE1725" s="5541"/>
      <c r="AF1725" s="5454"/>
      <c r="AG1725" s="5542"/>
      <c r="AH1725" s="5542"/>
      <c r="AI1725" s="5542"/>
      <c r="AJ1725" s="5542"/>
      <c r="AK1725" s="5542"/>
      <c r="AL1725" s="5542"/>
    </row>
    <row r="1726" spans="1:38" ht="17.100000000000001" customHeight="1">
      <c r="A1726" s="552"/>
      <c r="B1726" s="571"/>
      <c r="C1726" s="5543" t="s">
        <v>587</v>
      </c>
      <c r="D1726" s="5544" t="s">
        <v>588</v>
      </c>
      <c r="E1726" s="5545">
        <f t="shared" ref="E1726:E1729" si="190">F1726</f>
        <v>120290</v>
      </c>
      <c r="F1726" s="523">
        <f t="shared" si="187"/>
        <v>120290</v>
      </c>
      <c r="G1726" s="5546"/>
      <c r="H1726" s="5546"/>
      <c r="I1726" s="5546"/>
      <c r="J1726" s="5546"/>
      <c r="K1726" s="5546"/>
      <c r="L1726" s="5546"/>
      <c r="M1726" s="639"/>
      <c r="N1726" s="5547"/>
      <c r="O1726" s="5547"/>
      <c r="P1726" s="5547"/>
      <c r="Q1726" s="5454"/>
      <c r="R1726" s="5547"/>
      <c r="S1726" s="5547"/>
      <c r="T1726" s="5547"/>
      <c r="U1726" s="5547"/>
      <c r="V1726" s="5547">
        <v>55073</v>
      </c>
      <c r="W1726" s="5547">
        <v>65217</v>
      </c>
      <c r="X1726" s="5547"/>
      <c r="Y1726" s="5547"/>
      <c r="Z1726" s="5547"/>
      <c r="AA1726" s="5547"/>
      <c r="AB1726" s="5547"/>
      <c r="AC1726" s="5547"/>
      <c r="AD1726" s="5547"/>
      <c r="AE1726" s="5547"/>
      <c r="AF1726" s="5454"/>
      <c r="AG1726" s="5548"/>
      <c r="AH1726" s="5548"/>
      <c r="AI1726" s="5548"/>
      <c r="AJ1726" s="5548"/>
      <c r="AK1726" s="5548"/>
      <c r="AL1726" s="5548"/>
    </row>
    <row r="1727" spans="1:38" ht="17.100000000000001" customHeight="1">
      <c r="A1727" s="552"/>
      <c r="B1727" s="571"/>
      <c r="C1727" s="5549" t="s">
        <v>589</v>
      </c>
      <c r="D1727" s="5550" t="s">
        <v>590</v>
      </c>
      <c r="E1727" s="5551">
        <f t="shared" si="190"/>
        <v>277657</v>
      </c>
      <c r="F1727" s="523">
        <f t="shared" si="187"/>
        <v>277657</v>
      </c>
      <c r="G1727" s="5552"/>
      <c r="H1727" s="5552"/>
      <c r="I1727" s="5552"/>
      <c r="J1727" s="5552"/>
      <c r="K1727" s="5552"/>
      <c r="L1727" s="5552"/>
      <c r="M1727" s="639"/>
      <c r="N1727" s="5553"/>
      <c r="O1727" s="5553"/>
      <c r="P1727" s="5553"/>
      <c r="Q1727" s="5454"/>
      <c r="R1727" s="5553"/>
      <c r="S1727" s="5553"/>
      <c r="T1727" s="5553"/>
      <c r="U1727" s="5553"/>
      <c r="V1727" s="5553">
        <v>127486</v>
      </c>
      <c r="W1727" s="5553">
        <v>150171</v>
      </c>
      <c r="X1727" s="5553"/>
      <c r="Y1727" s="5553"/>
      <c r="Z1727" s="5553"/>
      <c r="AA1727" s="5553"/>
      <c r="AB1727" s="5553"/>
      <c r="AC1727" s="5553"/>
      <c r="AD1727" s="5553"/>
      <c r="AE1727" s="5553"/>
      <c r="AF1727" s="5454"/>
      <c r="AG1727" s="5554"/>
      <c r="AH1727" s="5554"/>
      <c r="AI1727" s="5554"/>
      <c r="AJ1727" s="5554"/>
      <c r="AK1727" s="5554"/>
      <c r="AL1727" s="5554"/>
    </row>
    <row r="1728" spans="1:38" ht="16.5" customHeight="1">
      <c r="A1728" s="552"/>
      <c r="B1728" s="571"/>
      <c r="C1728" s="5555" t="s">
        <v>591</v>
      </c>
      <c r="D1728" s="5556" t="s">
        <v>592</v>
      </c>
      <c r="E1728" s="5557">
        <f t="shared" si="190"/>
        <v>35579</v>
      </c>
      <c r="F1728" s="523">
        <f t="shared" si="187"/>
        <v>35579</v>
      </c>
      <c r="G1728" s="5558"/>
      <c r="H1728" s="5558"/>
      <c r="I1728" s="5558"/>
      <c r="J1728" s="5558"/>
      <c r="K1728" s="5558"/>
      <c r="L1728" s="5558"/>
      <c r="M1728" s="639"/>
      <c r="N1728" s="5559"/>
      <c r="O1728" s="5559"/>
      <c r="P1728" s="5559"/>
      <c r="Q1728" s="5454"/>
      <c r="R1728" s="5559"/>
      <c r="S1728" s="5559"/>
      <c r="T1728" s="5559"/>
      <c r="U1728" s="5559"/>
      <c r="V1728" s="5559">
        <v>15774</v>
      </c>
      <c r="W1728" s="5559">
        <v>19805</v>
      </c>
      <c r="X1728" s="5559"/>
      <c r="Y1728" s="5559"/>
      <c r="Z1728" s="5559"/>
      <c r="AA1728" s="5559"/>
      <c r="AB1728" s="5559"/>
      <c r="AC1728" s="5559"/>
      <c r="AD1728" s="5559"/>
      <c r="AE1728" s="5559"/>
      <c r="AF1728" s="5454"/>
      <c r="AG1728" s="5560"/>
      <c r="AH1728" s="5560"/>
      <c r="AI1728" s="5560"/>
      <c r="AJ1728" s="5560"/>
      <c r="AK1728" s="5560"/>
      <c r="AL1728" s="5560"/>
    </row>
    <row r="1729" spans="1:38" ht="17.100000000000001" customHeight="1">
      <c r="A1729" s="552"/>
      <c r="B1729" s="571"/>
      <c r="C1729" s="5561" t="s">
        <v>593</v>
      </c>
      <c r="D1729" s="5562" t="s">
        <v>594</v>
      </c>
      <c r="E1729" s="5563">
        <f t="shared" si="190"/>
        <v>24000</v>
      </c>
      <c r="F1729" s="523">
        <f t="shared" si="187"/>
        <v>24000</v>
      </c>
      <c r="G1729" s="5564"/>
      <c r="H1729" s="5564"/>
      <c r="I1729" s="5564"/>
      <c r="J1729" s="5564"/>
      <c r="K1729" s="5564"/>
      <c r="L1729" s="5564"/>
      <c r="M1729" s="639"/>
      <c r="N1729" s="5565"/>
      <c r="O1729" s="5565"/>
      <c r="P1729" s="5565"/>
      <c r="Q1729" s="5454"/>
      <c r="R1729" s="5565"/>
      <c r="S1729" s="5565"/>
      <c r="T1729" s="5565"/>
      <c r="U1729" s="5565"/>
      <c r="V1729" s="5565">
        <v>7000</v>
      </c>
      <c r="W1729" s="5565">
        <v>17000</v>
      </c>
      <c r="X1729" s="5565"/>
      <c r="Y1729" s="5565"/>
      <c r="Z1729" s="5565"/>
      <c r="AA1729" s="5565"/>
      <c r="AB1729" s="5565"/>
      <c r="AC1729" s="5565"/>
      <c r="AD1729" s="5565"/>
      <c r="AE1729" s="5565"/>
      <c r="AF1729" s="5454"/>
      <c r="AG1729" s="5566"/>
      <c r="AH1729" s="5566"/>
      <c r="AI1729" s="5566"/>
      <c r="AJ1729" s="5566"/>
      <c r="AK1729" s="5566"/>
      <c r="AL1729" s="5566"/>
    </row>
    <row r="1730" spans="1:38" ht="17.100000000000001" customHeight="1">
      <c r="A1730" s="552"/>
      <c r="B1730" s="571"/>
      <c r="C1730" s="5567" t="s">
        <v>595</v>
      </c>
      <c r="D1730" s="5568" t="s">
        <v>596</v>
      </c>
      <c r="E1730" s="5569">
        <f>F1730</f>
        <v>8221</v>
      </c>
      <c r="F1730" s="523">
        <f t="shared" si="187"/>
        <v>8221</v>
      </c>
      <c r="G1730" s="5570"/>
      <c r="H1730" s="5570"/>
      <c r="I1730" s="5570"/>
      <c r="J1730" s="5570"/>
      <c r="K1730" s="5570"/>
      <c r="L1730" s="5570"/>
      <c r="M1730" s="639"/>
      <c r="N1730" s="5571"/>
      <c r="O1730" s="5571"/>
      <c r="P1730" s="5571"/>
      <c r="Q1730" s="5454"/>
      <c r="R1730" s="5571"/>
      <c r="S1730" s="5571"/>
      <c r="T1730" s="5571"/>
      <c r="U1730" s="5571"/>
      <c r="V1730" s="5571"/>
      <c r="W1730" s="5571">
        <v>8221</v>
      </c>
      <c r="X1730" s="5571"/>
      <c r="Y1730" s="5571"/>
      <c r="Z1730" s="5571"/>
      <c r="AA1730" s="5571"/>
      <c r="AB1730" s="5571"/>
      <c r="AC1730" s="5571"/>
      <c r="AD1730" s="5571"/>
      <c r="AE1730" s="5571"/>
      <c r="AF1730" s="5454"/>
      <c r="AG1730" s="5572"/>
      <c r="AH1730" s="5572"/>
      <c r="AI1730" s="5572"/>
      <c r="AJ1730" s="5572"/>
      <c r="AK1730" s="5572"/>
      <c r="AL1730" s="5572"/>
    </row>
    <row r="1731" spans="1:38" ht="15.75" customHeight="1">
      <c r="A1731" s="552"/>
      <c r="B1731" s="571"/>
      <c r="C1731" s="3081"/>
      <c r="D1731" s="3081"/>
      <c r="E1731" s="5569"/>
      <c r="F1731" s="523">
        <f t="shared" si="187"/>
        <v>0</v>
      </c>
      <c r="G1731" s="5570"/>
      <c r="H1731" s="5570"/>
      <c r="I1731" s="5570"/>
      <c r="J1731" s="5570"/>
      <c r="K1731" s="5570"/>
      <c r="L1731" s="5570"/>
      <c r="M1731" s="639"/>
      <c r="N1731" s="5571"/>
      <c r="O1731" s="5571"/>
      <c r="P1731" s="5571"/>
      <c r="Q1731" s="5454"/>
      <c r="R1731" s="5571"/>
      <c r="S1731" s="5571"/>
      <c r="T1731" s="5571"/>
      <c r="U1731" s="5571"/>
      <c r="V1731" s="5571"/>
      <c r="W1731" s="5571"/>
      <c r="X1731" s="5571"/>
      <c r="Y1731" s="5571"/>
      <c r="Z1731" s="5571"/>
      <c r="AA1731" s="5571"/>
      <c r="AB1731" s="5571"/>
      <c r="AC1731" s="5571"/>
      <c r="AD1731" s="5571"/>
      <c r="AE1731" s="5571"/>
      <c r="AF1731" s="5454"/>
      <c r="AG1731" s="5572"/>
      <c r="AH1731" s="5572"/>
      <c r="AI1731" s="5572"/>
      <c r="AJ1731" s="5572"/>
      <c r="AK1731" s="5572"/>
      <c r="AL1731" s="5572"/>
    </row>
    <row r="1732" spans="1:38" ht="17.100000000000001" customHeight="1">
      <c r="A1732" s="552"/>
      <c r="B1732" s="571"/>
      <c r="C1732" s="6618" t="s">
        <v>597</v>
      </c>
      <c r="D1732" s="6618"/>
      <c r="E1732" s="867">
        <f>SUM(E1733:E1747)</f>
        <v>451939</v>
      </c>
      <c r="F1732" s="523">
        <f t="shared" si="187"/>
        <v>0</v>
      </c>
      <c r="G1732" s="5570"/>
      <c r="H1732" s="5570"/>
      <c r="I1732" s="5570"/>
      <c r="J1732" s="5570"/>
      <c r="K1732" s="5570"/>
      <c r="L1732" s="5570"/>
      <c r="M1732" s="639"/>
      <c r="N1732" s="5571"/>
      <c r="O1732" s="5571"/>
      <c r="P1732" s="5571"/>
      <c r="Q1732" s="5454"/>
      <c r="R1732" s="5571"/>
      <c r="S1732" s="5571"/>
      <c r="T1732" s="5571"/>
      <c r="U1732" s="5571"/>
      <c r="V1732" s="5571"/>
      <c r="W1732" s="5571"/>
      <c r="X1732" s="5571"/>
      <c r="Y1732" s="5571"/>
      <c r="Z1732" s="5571"/>
      <c r="AA1732" s="5571"/>
      <c r="AB1732" s="5571"/>
      <c r="AC1732" s="5571"/>
      <c r="AD1732" s="5571"/>
      <c r="AE1732" s="5571"/>
      <c r="AF1732" s="5454"/>
      <c r="AG1732" s="5572"/>
      <c r="AH1732" s="5572"/>
      <c r="AI1732" s="5572"/>
      <c r="AJ1732" s="5572"/>
      <c r="AK1732" s="5572"/>
      <c r="AL1732" s="5572"/>
    </row>
    <row r="1733" spans="1:38" ht="17.100000000000001" customHeight="1">
      <c r="A1733" s="552"/>
      <c r="B1733" s="571"/>
      <c r="C1733" s="5573" t="s">
        <v>684</v>
      </c>
      <c r="D1733" s="5574" t="s">
        <v>658</v>
      </c>
      <c r="E1733" s="5569">
        <f>F1733</f>
        <v>16700</v>
      </c>
      <c r="F1733" s="523">
        <f t="shared" si="187"/>
        <v>16700</v>
      </c>
      <c r="G1733" s="5570"/>
      <c r="H1733" s="5570"/>
      <c r="I1733" s="5570"/>
      <c r="J1733" s="5570"/>
      <c r="K1733" s="5570"/>
      <c r="L1733" s="5570"/>
      <c r="M1733" s="639"/>
      <c r="N1733" s="5571"/>
      <c r="O1733" s="5571"/>
      <c r="P1733" s="5571"/>
      <c r="Q1733" s="5575"/>
      <c r="R1733" s="5571"/>
      <c r="S1733" s="5571"/>
      <c r="T1733" s="5571"/>
      <c r="U1733" s="5571"/>
      <c r="V1733" s="5571">
        <v>11700</v>
      </c>
      <c r="W1733" s="5571">
        <v>5000</v>
      </c>
      <c r="X1733" s="5571"/>
      <c r="Y1733" s="5571"/>
      <c r="Z1733" s="5571"/>
      <c r="AA1733" s="5571"/>
      <c r="AB1733" s="5571"/>
      <c r="AC1733" s="5571"/>
      <c r="AD1733" s="5571"/>
      <c r="AE1733" s="5571"/>
      <c r="AF1733" s="5575"/>
      <c r="AG1733" s="5572"/>
      <c r="AH1733" s="5572"/>
      <c r="AI1733" s="5572"/>
      <c r="AJ1733" s="5572"/>
      <c r="AK1733" s="5572"/>
      <c r="AL1733" s="5572"/>
    </row>
    <row r="1734" spans="1:38" ht="17.100000000000001" customHeight="1">
      <c r="A1734" s="552"/>
      <c r="B1734" s="571"/>
      <c r="C1734" s="3216" t="s">
        <v>600</v>
      </c>
      <c r="D1734" s="2112" t="s">
        <v>601</v>
      </c>
      <c r="E1734" s="5569">
        <f t="shared" ref="E1734:E1747" si="191">F1734</f>
        <v>72820</v>
      </c>
      <c r="F1734" s="523">
        <f t="shared" si="187"/>
        <v>72820</v>
      </c>
      <c r="G1734" s="5570"/>
      <c r="H1734" s="5570"/>
      <c r="I1734" s="5570"/>
      <c r="J1734" s="5570"/>
      <c r="K1734" s="5570"/>
      <c r="L1734" s="5570"/>
      <c r="M1734" s="639"/>
      <c r="N1734" s="5571"/>
      <c r="O1734" s="5571"/>
      <c r="P1734" s="5571"/>
      <c r="Q1734" s="5575"/>
      <c r="R1734" s="5571"/>
      <c r="S1734" s="5571"/>
      <c r="T1734" s="5571"/>
      <c r="U1734" s="5571"/>
      <c r="V1734" s="5571">
        <v>25320</v>
      </c>
      <c r="W1734" s="5571">
        <v>47500</v>
      </c>
      <c r="X1734" s="5571"/>
      <c r="Y1734" s="5571"/>
      <c r="Z1734" s="5571"/>
      <c r="AA1734" s="5571"/>
      <c r="AB1734" s="5571"/>
      <c r="AC1734" s="5571"/>
      <c r="AD1734" s="5571"/>
      <c r="AE1734" s="5571"/>
      <c r="AF1734" s="5575"/>
      <c r="AG1734" s="5572"/>
      <c r="AH1734" s="5572"/>
      <c r="AI1734" s="5572"/>
      <c r="AJ1734" s="5572"/>
      <c r="AK1734" s="5572"/>
      <c r="AL1734" s="5572"/>
    </row>
    <row r="1735" spans="1:38" ht="17.100000000000001" customHeight="1">
      <c r="A1735" s="552"/>
      <c r="B1735" s="571"/>
      <c r="C1735" s="1505" t="s">
        <v>602</v>
      </c>
      <c r="D1735" s="2860" t="s">
        <v>603</v>
      </c>
      <c r="E1735" s="685">
        <f t="shared" si="191"/>
        <v>14100</v>
      </c>
      <c r="F1735" s="523">
        <f t="shared" si="187"/>
        <v>14100</v>
      </c>
      <c r="G1735" s="5570"/>
      <c r="H1735" s="5570"/>
      <c r="I1735" s="5570"/>
      <c r="J1735" s="5570"/>
      <c r="K1735" s="5570"/>
      <c r="L1735" s="5570"/>
      <c r="M1735" s="639"/>
      <c r="N1735" s="5571"/>
      <c r="O1735" s="5571"/>
      <c r="P1735" s="5571"/>
      <c r="Q1735" s="5575"/>
      <c r="R1735" s="5571"/>
      <c r="S1735" s="5571"/>
      <c r="T1735" s="5571"/>
      <c r="U1735" s="5571"/>
      <c r="V1735" s="5571">
        <v>5400</v>
      </c>
      <c r="W1735" s="5571">
        <v>8700</v>
      </c>
      <c r="X1735" s="5571"/>
      <c r="Y1735" s="5571"/>
      <c r="Z1735" s="5571"/>
      <c r="AA1735" s="5571"/>
      <c r="AB1735" s="5571"/>
      <c r="AC1735" s="5571"/>
      <c r="AD1735" s="5571"/>
      <c r="AE1735" s="5571"/>
      <c r="AF1735" s="5575"/>
      <c r="AG1735" s="5572"/>
      <c r="AH1735" s="5572"/>
      <c r="AI1735" s="5572"/>
      <c r="AJ1735" s="5572"/>
      <c r="AK1735" s="5572"/>
      <c r="AL1735" s="5572"/>
    </row>
    <row r="1736" spans="1:38" ht="17.100000000000001" customHeight="1">
      <c r="A1736" s="552"/>
      <c r="B1736" s="571"/>
      <c r="C1736" s="5576" t="s">
        <v>604</v>
      </c>
      <c r="D1736" s="5577" t="s">
        <v>605</v>
      </c>
      <c r="E1736" s="5578">
        <f t="shared" si="191"/>
        <v>120000</v>
      </c>
      <c r="F1736" s="523">
        <f t="shared" si="187"/>
        <v>120000</v>
      </c>
      <c r="G1736" s="5579"/>
      <c r="H1736" s="5579"/>
      <c r="I1736" s="5579"/>
      <c r="J1736" s="5579"/>
      <c r="K1736" s="5579"/>
      <c r="L1736" s="5579"/>
      <c r="M1736" s="639"/>
      <c r="N1736" s="5580"/>
      <c r="O1736" s="5580"/>
      <c r="P1736" s="5580"/>
      <c r="Q1736" s="5454"/>
      <c r="R1736" s="5580"/>
      <c r="S1736" s="5580"/>
      <c r="T1736" s="5580"/>
      <c r="U1736" s="5580"/>
      <c r="V1736" s="5580">
        <v>50000</v>
      </c>
      <c r="W1736" s="5580">
        <v>70000</v>
      </c>
      <c r="X1736" s="5580"/>
      <c r="Y1736" s="5580"/>
      <c r="Z1736" s="5580"/>
      <c r="AA1736" s="5580"/>
      <c r="AB1736" s="5580"/>
      <c r="AC1736" s="5580"/>
      <c r="AD1736" s="5580"/>
      <c r="AE1736" s="5580"/>
      <c r="AF1736" s="5454"/>
      <c r="AG1736" s="5581"/>
      <c r="AH1736" s="5581"/>
      <c r="AI1736" s="5581"/>
      <c r="AJ1736" s="5581"/>
      <c r="AK1736" s="5581"/>
      <c r="AL1736" s="5581"/>
    </row>
    <row r="1737" spans="1:38" ht="17.100000000000001" customHeight="1">
      <c r="A1737" s="552"/>
      <c r="B1737" s="571"/>
      <c r="C1737" s="5582" t="s">
        <v>606</v>
      </c>
      <c r="D1737" s="5583" t="s">
        <v>607</v>
      </c>
      <c r="E1737" s="5584">
        <f t="shared" si="191"/>
        <v>5000</v>
      </c>
      <c r="F1737" s="523">
        <f t="shared" si="187"/>
        <v>5000</v>
      </c>
      <c r="G1737" s="5585"/>
      <c r="H1737" s="5585"/>
      <c r="I1737" s="5585"/>
      <c r="J1737" s="5585"/>
      <c r="K1737" s="5585"/>
      <c r="L1737" s="5585"/>
      <c r="M1737" s="639"/>
      <c r="N1737" s="5586"/>
      <c r="O1737" s="5586"/>
      <c r="P1737" s="5586"/>
      <c r="Q1737" s="5454"/>
      <c r="R1737" s="5586"/>
      <c r="S1737" s="5586"/>
      <c r="T1737" s="5586"/>
      <c r="U1737" s="5586"/>
      <c r="V1737" s="5586">
        <v>4000</v>
      </c>
      <c r="W1737" s="5586">
        <v>1000</v>
      </c>
      <c r="X1737" s="5586"/>
      <c r="Y1737" s="5586"/>
      <c r="Z1737" s="5586"/>
      <c r="AA1737" s="5586"/>
      <c r="AB1737" s="5586"/>
      <c r="AC1737" s="5586"/>
      <c r="AD1737" s="5586"/>
      <c r="AE1737" s="5586"/>
      <c r="AF1737" s="5454"/>
      <c r="AG1737" s="5587"/>
      <c r="AH1737" s="5587"/>
      <c r="AI1737" s="5587"/>
      <c r="AJ1737" s="5587"/>
      <c r="AK1737" s="5587"/>
      <c r="AL1737" s="5587"/>
    </row>
    <row r="1738" spans="1:38" ht="17.100000000000001" customHeight="1">
      <c r="A1738" s="552"/>
      <c r="B1738" s="571"/>
      <c r="C1738" s="5588" t="s">
        <v>608</v>
      </c>
      <c r="D1738" s="5589" t="s">
        <v>609</v>
      </c>
      <c r="E1738" s="5590">
        <f t="shared" si="191"/>
        <v>1900</v>
      </c>
      <c r="F1738" s="523">
        <f t="shared" si="187"/>
        <v>1900</v>
      </c>
      <c r="G1738" s="5591"/>
      <c r="H1738" s="5591"/>
      <c r="I1738" s="5591"/>
      <c r="J1738" s="5591"/>
      <c r="K1738" s="5591"/>
      <c r="L1738" s="5591"/>
      <c r="M1738" s="639"/>
      <c r="N1738" s="5592"/>
      <c r="O1738" s="5592"/>
      <c r="P1738" s="5592"/>
      <c r="Q1738" s="5454"/>
      <c r="R1738" s="5592"/>
      <c r="S1738" s="5592"/>
      <c r="T1738" s="5592"/>
      <c r="U1738" s="5592"/>
      <c r="V1738" s="5592">
        <v>900</v>
      </c>
      <c r="W1738" s="5592">
        <v>1000</v>
      </c>
      <c r="X1738" s="5592"/>
      <c r="Y1738" s="5592"/>
      <c r="Z1738" s="5592"/>
      <c r="AA1738" s="5592"/>
      <c r="AB1738" s="5592"/>
      <c r="AC1738" s="5592"/>
      <c r="AD1738" s="5592"/>
      <c r="AE1738" s="5592"/>
      <c r="AF1738" s="5454"/>
      <c r="AG1738" s="5593"/>
      <c r="AH1738" s="5593"/>
      <c r="AI1738" s="5593"/>
      <c r="AJ1738" s="5593"/>
      <c r="AK1738" s="5593"/>
      <c r="AL1738" s="5593"/>
    </row>
    <row r="1739" spans="1:38" ht="17.100000000000001" customHeight="1">
      <c r="A1739" s="552"/>
      <c r="B1739" s="571"/>
      <c r="C1739" s="1505" t="s">
        <v>610</v>
      </c>
      <c r="D1739" s="2860" t="s">
        <v>611</v>
      </c>
      <c r="E1739" s="5590">
        <f t="shared" si="191"/>
        <v>60584</v>
      </c>
      <c r="F1739" s="523">
        <f t="shared" si="187"/>
        <v>60584</v>
      </c>
      <c r="G1739" s="5591"/>
      <c r="H1739" s="5591"/>
      <c r="I1739" s="5591"/>
      <c r="J1739" s="5591"/>
      <c r="K1739" s="5591"/>
      <c r="L1739" s="5591"/>
      <c r="M1739" s="639"/>
      <c r="N1739" s="5592"/>
      <c r="O1739" s="5592"/>
      <c r="P1739" s="5592"/>
      <c r="Q1739" s="5454"/>
      <c r="R1739" s="5592"/>
      <c r="S1739" s="5592"/>
      <c r="T1739" s="5592"/>
      <c r="U1739" s="5592"/>
      <c r="V1739" s="5592">
        <v>19532</v>
      </c>
      <c r="W1739" s="5592">
        <v>41052</v>
      </c>
      <c r="X1739" s="5592"/>
      <c r="Y1739" s="5592"/>
      <c r="Z1739" s="5592"/>
      <c r="AA1739" s="5592"/>
      <c r="AB1739" s="5592"/>
      <c r="AC1739" s="5592"/>
      <c r="AD1739" s="5592"/>
      <c r="AE1739" s="5592"/>
      <c r="AF1739" s="5454"/>
      <c r="AG1739" s="5593"/>
      <c r="AH1739" s="5593"/>
      <c r="AI1739" s="5593"/>
      <c r="AJ1739" s="5593"/>
      <c r="AK1739" s="5593"/>
      <c r="AL1739" s="5593"/>
    </row>
    <row r="1740" spans="1:38" ht="16.5" customHeight="1">
      <c r="A1740" s="552"/>
      <c r="B1740" s="571"/>
      <c r="C1740" s="5594" t="s">
        <v>612</v>
      </c>
      <c r="D1740" s="5595" t="s">
        <v>613</v>
      </c>
      <c r="E1740" s="5596">
        <f t="shared" si="191"/>
        <v>3200</v>
      </c>
      <c r="F1740" s="523">
        <f t="shared" si="187"/>
        <v>3200</v>
      </c>
      <c r="G1740" s="5597"/>
      <c r="H1740" s="5597"/>
      <c r="I1740" s="5597"/>
      <c r="J1740" s="5597"/>
      <c r="K1740" s="5597"/>
      <c r="L1740" s="5597"/>
      <c r="M1740" s="639"/>
      <c r="N1740" s="5598"/>
      <c r="O1740" s="5598"/>
      <c r="P1740" s="5598"/>
      <c r="Q1740" s="5454"/>
      <c r="R1740" s="5598"/>
      <c r="S1740" s="5598"/>
      <c r="T1740" s="5598"/>
      <c r="U1740" s="5598"/>
      <c r="V1740" s="5598">
        <v>2000</v>
      </c>
      <c r="W1740" s="5598">
        <v>1200</v>
      </c>
      <c r="X1740" s="5598"/>
      <c r="Y1740" s="5598"/>
      <c r="Z1740" s="5598"/>
      <c r="AA1740" s="5598"/>
      <c r="AB1740" s="5598"/>
      <c r="AC1740" s="5598"/>
      <c r="AD1740" s="5598"/>
      <c r="AE1740" s="5598"/>
      <c r="AF1740" s="5454"/>
      <c r="AG1740" s="5599"/>
      <c r="AH1740" s="5599"/>
      <c r="AI1740" s="5599"/>
      <c r="AJ1740" s="5599"/>
      <c r="AK1740" s="5599"/>
      <c r="AL1740" s="5599"/>
    </row>
    <row r="1741" spans="1:38" ht="29.25" customHeight="1">
      <c r="A1741" s="552"/>
      <c r="B1741" s="571"/>
      <c r="C1741" s="5600" t="s">
        <v>616</v>
      </c>
      <c r="D1741" s="5601" t="s">
        <v>617</v>
      </c>
      <c r="E1741" s="5602">
        <f t="shared" si="191"/>
        <v>108008</v>
      </c>
      <c r="F1741" s="523">
        <f t="shared" si="187"/>
        <v>108008</v>
      </c>
      <c r="G1741" s="5603"/>
      <c r="H1741" s="5603"/>
      <c r="I1741" s="5603"/>
      <c r="J1741" s="5603"/>
      <c r="K1741" s="5603"/>
      <c r="L1741" s="5603"/>
      <c r="M1741" s="639"/>
      <c r="N1741" s="5604"/>
      <c r="O1741" s="5604"/>
      <c r="P1741" s="5604"/>
      <c r="Q1741" s="5454"/>
      <c r="R1741" s="5604"/>
      <c r="S1741" s="5604"/>
      <c r="T1741" s="5604"/>
      <c r="U1741" s="5604"/>
      <c r="V1741" s="5604">
        <v>78070</v>
      </c>
      <c r="W1741" s="5604">
        <v>29938</v>
      </c>
      <c r="X1741" s="5604"/>
      <c r="Y1741" s="5604"/>
      <c r="Z1741" s="5604"/>
      <c r="AA1741" s="5604"/>
      <c r="AB1741" s="5604"/>
      <c r="AC1741" s="5604"/>
      <c r="AD1741" s="5604"/>
      <c r="AE1741" s="5604"/>
      <c r="AF1741" s="5454"/>
      <c r="AG1741" s="5605"/>
      <c r="AH1741" s="5605"/>
      <c r="AI1741" s="5605"/>
      <c r="AJ1741" s="5605"/>
      <c r="AK1741" s="5605"/>
      <c r="AL1741" s="5605"/>
    </row>
    <row r="1742" spans="1:38" ht="17.100000000000001" customHeight="1">
      <c r="A1742" s="552"/>
      <c r="B1742" s="571"/>
      <c r="C1742" s="5606" t="s">
        <v>618</v>
      </c>
      <c r="D1742" s="5607" t="s">
        <v>619</v>
      </c>
      <c r="E1742" s="5608">
        <f t="shared" si="191"/>
        <v>1400</v>
      </c>
      <c r="F1742" s="523">
        <f t="shared" si="187"/>
        <v>1400</v>
      </c>
      <c r="G1742" s="5609"/>
      <c r="H1742" s="5609"/>
      <c r="I1742" s="5609"/>
      <c r="J1742" s="5609"/>
      <c r="K1742" s="5609"/>
      <c r="L1742" s="5609"/>
      <c r="M1742" s="639"/>
      <c r="N1742" s="5610"/>
      <c r="O1742" s="5610"/>
      <c r="P1742" s="5610"/>
      <c r="Q1742" s="5454"/>
      <c r="R1742" s="5610"/>
      <c r="S1742" s="5610"/>
      <c r="T1742" s="5610"/>
      <c r="U1742" s="5610"/>
      <c r="V1742" s="5610">
        <v>200</v>
      </c>
      <c r="W1742" s="5610">
        <v>1200</v>
      </c>
      <c r="X1742" s="5610"/>
      <c r="Y1742" s="5610"/>
      <c r="Z1742" s="5610"/>
      <c r="AA1742" s="5610"/>
      <c r="AB1742" s="5610"/>
      <c r="AC1742" s="5610"/>
      <c r="AD1742" s="5610"/>
      <c r="AE1742" s="5610"/>
      <c r="AF1742" s="5454"/>
      <c r="AG1742" s="5611"/>
      <c r="AH1742" s="5611"/>
      <c r="AI1742" s="5611"/>
      <c r="AJ1742" s="5611"/>
      <c r="AK1742" s="5611"/>
      <c r="AL1742" s="5611"/>
    </row>
    <row r="1743" spans="1:38" ht="17.100000000000001" customHeight="1">
      <c r="A1743" s="552"/>
      <c r="B1743" s="571"/>
      <c r="C1743" s="5612" t="s">
        <v>620</v>
      </c>
      <c r="D1743" s="5613" t="s">
        <v>621</v>
      </c>
      <c r="E1743" s="5614">
        <f t="shared" si="191"/>
        <v>2000</v>
      </c>
      <c r="F1743" s="523">
        <f t="shared" si="187"/>
        <v>2000</v>
      </c>
      <c r="G1743" s="5615"/>
      <c r="H1743" s="5615"/>
      <c r="I1743" s="5615"/>
      <c r="J1743" s="5615"/>
      <c r="K1743" s="5615"/>
      <c r="L1743" s="5615"/>
      <c r="M1743" s="639"/>
      <c r="N1743" s="5616"/>
      <c r="O1743" s="5616"/>
      <c r="P1743" s="5616"/>
      <c r="Q1743" s="5454"/>
      <c r="R1743" s="5616"/>
      <c r="S1743" s="5616"/>
      <c r="T1743" s="5616"/>
      <c r="U1743" s="5616"/>
      <c r="V1743" s="5616"/>
      <c r="W1743" s="5616">
        <v>2000</v>
      </c>
      <c r="X1743" s="5616"/>
      <c r="Y1743" s="5616"/>
      <c r="Z1743" s="5616"/>
      <c r="AA1743" s="5616"/>
      <c r="AB1743" s="5616"/>
      <c r="AC1743" s="5616"/>
      <c r="AD1743" s="5616"/>
      <c r="AE1743" s="5616"/>
      <c r="AF1743" s="5454"/>
      <c r="AG1743" s="5617"/>
      <c r="AH1743" s="5617"/>
      <c r="AI1743" s="5617"/>
      <c r="AJ1743" s="5617"/>
      <c r="AK1743" s="5617"/>
      <c r="AL1743" s="5617"/>
    </row>
    <row r="1744" spans="1:38" ht="17.100000000000001" customHeight="1">
      <c r="A1744" s="552"/>
      <c r="B1744" s="571"/>
      <c r="C1744" s="5618" t="s">
        <v>622</v>
      </c>
      <c r="D1744" s="5619" t="s">
        <v>623</v>
      </c>
      <c r="E1744" s="5620">
        <f t="shared" si="191"/>
        <v>11970</v>
      </c>
      <c r="F1744" s="523">
        <f t="shared" si="187"/>
        <v>11970</v>
      </c>
      <c r="G1744" s="5621"/>
      <c r="H1744" s="5621"/>
      <c r="I1744" s="5621"/>
      <c r="J1744" s="5621"/>
      <c r="K1744" s="5621"/>
      <c r="L1744" s="5621"/>
      <c r="M1744" s="639"/>
      <c r="N1744" s="5622"/>
      <c r="O1744" s="5622"/>
      <c r="P1744" s="5622"/>
      <c r="Q1744" s="5454"/>
      <c r="R1744" s="5622"/>
      <c r="S1744" s="5622"/>
      <c r="T1744" s="5622"/>
      <c r="U1744" s="5622"/>
      <c r="V1744" s="5622">
        <v>6470</v>
      </c>
      <c r="W1744" s="5622">
        <v>5500</v>
      </c>
      <c r="X1744" s="5622"/>
      <c r="Y1744" s="5622"/>
      <c r="Z1744" s="5622"/>
      <c r="AA1744" s="5622"/>
      <c r="AB1744" s="5622"/>
      <c r="AC1744" s="5622"/>
      <c r="AD1744" s="5622"/>
      <c r="AE1744" s="5622"/>
      <c r="AF1744" s="5454"/>
      <c r="AG1744" s="5623"/>
      <c r="AH1744" s="5623"/>
      <c r="AI1744" s="5623"/>
      <c r="AJ1744" s="5623"/>
      <c r="AK1744" s="5623"/>
      <c r="AL1744" s="5623"/>
    </row>
    <row r="1745" spans="1:38" ht="17.100000000000001" customHeight="1">
      <c r="A1745" s="571"/>
      <c r="B1745" s="571"/>
      <c r="C1745" s="5624" t="s">
        <v>624</v>
      </c>
      <c r="D1745" s="5625" t="s">
        <v>625</v>
      </c>
      <c r="E1745" s="5626">
        <f t="shared" si="191"/>
        <v>26643</v>
      </c>
      <c r="F1745" s="523">
        <f t="shared" si="187"/>
        <v>26643</v>
      </c>
      <c r="G1745" s="5627"/>
      <c r="H1745" s="5627"/>
      <c r="I1745" s="5627"/>
      <c r="J1745" s="5627"/>
      <c r="K1745" s="5627"/>
      <c r="L1745" s="5627"/>
      <c r="M1745" s="639"/>
      <c r="N1745" s="5628"/>
      <c r="O1745" s="5628"/>
      <c r="P1745" s="5628"/>
      <c r="Q1745" s="5454"/>
      <c r="R1745" s="5628"/>
      <c r="S1745" s="5628"/>
      <c r="T1745" s="5628"/>
      <c r="U1745" s="5628"/>
      <c r="V1745" s="5628">
        <v>12643</v>
      </c>
      <c r="W1745" s="5628">
        <v>14000</v>
      </c>
      <c r="X1745" s="5628"/>
      <c r="Y1745" s="5628"/>
      <c r="Z1745" s="5628"/>
      <c r="AA1745" s="5628"/>
      <c r="AB1745" s="5628"/>
      <c r="AC1745" s="5628"/>
      <c r="AD1745" s="5628"/>
      <c r="AE1745" s="5628"/>
      <c r="AF1745" s="5454"/>
      <c r="AG1745" s="5629"/>
      <c r="AH1745" s="5629"/>
      <c r="AI1745" s="5629"/>
      <c r="AJ1745" s="5629"/>
      <c r="AK1745" s="5629"/>
      <c r="AL1745" s="5629"/>
    </row>
    <row r="1746" spans="1:38" ht="17.100000000000001" customHeight="1">
      <c r="A1746" s="552"/>
      <c r="B1746" s="571"/>
      <c r="C1746" s="1505" t="s">
        <v>626</v>
      </c>
      <c r="D1746" s="2860" t="s">
        <v>627</v>
      </c>
      <c r="E1746" s="5626">
        <f t="shared" si="191"/>
        <v>3314</v>
      </c>
      <c r="F1746" s="523">
        <f t="shared" si="187"/>
        <v>3314</v>
      </c>
      <c r="G1746" s="5627"/>
      <c r="H1746" s="5627"/>
      <c r="I1746" s="5627"/>
      <c r="J1746" s="5627"/>
      <c r="K1746" s="5627"/>
      <c r="L1746" s="5627"/>
      <c r="M1746" s="639"/>
      <c r="N1746" s="5628"/>
      <c r="O1746" s="5628"/>
      <c r="P1746" s="5628"/>
      <c r="Q1746" s="5454"/>
      <c r="R1746" s="5628"/>
      <c r="S1746" s="5628"/>
      <c r="T1746" s="5628"/>
      <c r="U1746" s="5628"/>
      <c r="V1746" s="5628"/>
      <c r="W1746" s="5628">
        <v>3314</v>
      </c>
      <c r="X1746" s="5628"/>
      <c r="Y1746" s="5628"/>
      <c r="Z1746" s="5628"/>
      <c r="AA1746" s="5628"/>
      <c r="AB1746" s="5628"/>
      <c r="AC1746" s="5628"/>
      <c r="AD1746" s="5628"/>
      <c r="AE1746" s="5628"/>
      <c r="AF1746" s="5454"/>
      <c r="AG1746" s="5629"/>
      <c r="AH1746" s="5629"/>
      <c r="AI1746" s="5629"/>
      <c r="AJ1746" s="5629"/>
      <c r="AK1746" s="5629"/>
      <c r="AL1746" s="5629"/>
    </row>
    <row r="1747" spans="1:38" ht="18" customHeight="1">
      <c r="A1747" s="552"/>
      <c r="B1747" s="571"/>
      <c r="C1747" s="5630" t="s">
        <v>634</v>
      </c>
      <c r="D1747" s="5631" t="s">
        <v>635</v>
      </c>
      <c r="E1747" s="5632">
        <f t="shared" si="191"/>
        <v>4300</v>
      </c>
      <c r="F1747" s="523">
        <f t="shared" si="187"/>
        <v>4300</v>
      </c>
      <c r="G1747" s="5633"/>
      <c r="H1747" s="5633"/>
      <c r="I1747" s="5633"/>
      <c r="J1747" s="5633"/>
      <c r="K1747" s="5633"/>
      <c r="L1747" s="5633"/>
      <c r="M1747" s="639"/>
      <c r="N1747" s="5634"/>
      <c r="O1747" s="5634"/>
      <c r="P1747" s="5634"/>
      <c r="Q1747" s="5454"/>
      <c r="R1747" s="5634"/>
      <c r="S1747" s="5634"/>
      <c r="T1747" s="5634"/>
      <c r="U1747" s="5634"/>
      <c r="V1747" s="5634">
        <v>800</v>
      </c>
      <c r="W1747" s="5634">
        <v>3500</v>
      </c>
      <c r="X1747" s="5634"/>
      <c r="Y1747" s="5634"/>
      <c r="Z1747" s="5634"/>
      <c r="AA1747" s="5634"/>
      <c r="AB1747" s="5634"/>
      <c r="AC1747" s="5634"/>
      <c r="AD1747" s="5634"/>
      <c r="AE1747" s="5634"/>
      <c r="AF1747" s="5454"/>
      <c r="AG1747" s="5635"/>
      <c r="AH1747" s="5635"/>
      <c r="AI1747" s="5635"/>
      <c r="AJ1747" s="5635"/>
      <c r="AK1747" s="5635"/>
      <c r="AL1747" s="5635"/>
    </row>
    <row r="1748" spans="1:38" ht="14.25" customHeight="1">
      <c r="A1748" s="552"/>
      <c r="B1748" s="571"/>
      <c r="C1748" s="1778"/>
      <c r="D1748" s="3504"/>
      <c r="E1748" s="5632"/>
      <c r="F1748" s="523">
        <f t="shared" si="187"/>
        <v>0</v>
      </c>
      <c r="G1748" s="5633"/>
      <c r="H1748" s="5633"/>
      <c r="I1748" s="5633"/>
      <c r="J1748" s="5633"/>
      <c r="K1748" s="5633"/>
      <c r="L1748" s="5633"/>
      <c r="M1748" s="639"/>
      <c r="N1748" s="5634"/>
      <c r="O1748" s="5634"/>
      <c r="P1748" s="5634"/>
      <c r="Q1748" s="5454"/>
      <c r="R1748" s="5634"/>
      <c r="S1748" s="5634"/>
      <c r="T1748" s="5634"/>
      <c r="U1748" s="5634"/>
      <c r="V1748" s="5634"/>
      <c r="W1748" s="5634"/>
      <c r="X1748" s="5634"/>
      <c r="Y1748" s="5634"/>
      <c r="Z1748" s="5634"/>
      <c r="AA1748" s="5634"/>
      <c r="AB1748" s="5634"/>
      <c r="AC1748" s="5634"/>
      <c r="AD1748" s="5634"/>
      <c r="AE1748" s="5634"/>
      <c r="AF1748" s="5454"/>
      <c r="AG1748" s="5635"/>
      <c r="AH1748" s="5635"/>
      <c r="AI1748" s="5635"/>
      <c r="AJ1748" s="5635"/>
      <c r="AK1748" s="5635"/>
      <c r="AL1748" s="5635"/>
    </row>
    <row r="1749" spans="1:38" ht="17.100000000000001" customHeight="1">
      <c r="A1749" s="552"/>
      <c r="B1749" s="571"/>
      <c r="C1749" s="6730" t="s">
        <v>636</v>
      </c>
      <c r="D1749" s="6730"/>
      <c r="E1749" s="915">
        <f>SUM(E1750:E1750)</f>
        <v>61350</v>
      </c>
      <c r="F1749" s="523">
        <f t="shared" si="187"/>
        <v>0</v>
      </c>
      <c r="G1749" s="5633"/>
      <c r="H1749" s="5633"/>
      <c r="I1749" s="5633"/>
      <c r="J1749" s="5633"/>
      <c r="K1749" s="5633"/>
      <c r="L1749" s="5633"/>
      <c r="M1749" s="639"/>
      <c r="N1749" s="5634"/>
      <c r="O1749" s="5634"/>
      <c r="P1749" s="5634"/>
      <c r="Q1749" s="5454"/>
      <c r="R1749" s="5634"/>
      <c r="S1749" s="5634"/>
      <c r="T1749" s="5634"/>
      <c r="U1749" s="5634"/>
      <c r="V1749" s="5634"/>
      <c r="W1749" s="5634"/>
      <c r="X1749" s="5634"/>
      <c r="Y1749" s="5634"/>
      <c r="Z1749" s="5634"/>
      <c r="AA1749" s="5634"/>
      <c r="AB1749" s="5634"/>
      <c r="AC1749" s="5634"/>
      <c r="AD1749" s="5634"/>
      <c r="AE1749" s="5634"/>
      <c r="AF1749" s="5454"/>
      <c r="AG1749" s="5635"/>
      <c r="AH1749" s="5635"/>
      <c r="AI1749" s="5635"/>
      <c r="AJ1749" s="5635"/>
      <c r="AK1749" s="5635"/>
      <c r="AL1749" s="5635"/>
    </row>
    <row r="1750" spans="1:38" ht="18" customHeight="1" thickBot="1">
      <c r="A1750" s="571"/>
      <c r="B1750" s="571"/>
      <c r="C1750" s="5636" t="s">
        <v>637</v>
      </c>
      <c r="D1750" s="5637" t="s">
        <v>638</v>
      </c>
      <c r="E1750" s="5632">
        <f>F1750</f>
        <v>61350</v>
      </c>
      <c r="F1750" s="523">
        <f t="shared" si="187"/>
        <v>61350</v>
      </c>
      <c r="G1750" s="5633"/>
      <c r="H1750" s="5633"/>
      <c r="I1750" s="5633"/>
      <c r="J1750" s="5633"/>
      <c r="K1750" s="5633"/>
      <c r="L1750" s="5633"/>
      <c r="M1750" s="639"/>
      <c r="N1750" s="5634"/>
      <c r="O1750" s="5634"/>
      <c r="P1750" s="5634"/>
      <c r="Q1750" s="5454"/>
      <c r="R1750" s="5634"/>
      <c r="S1750" s="5634"/>
      <c r="T1750" s="5634"/>
      <c r="U1750" s="5634"/>
      <c r="V1750" s="5634">
        <v>43850</v>
      </c>
      <c r="W1750" s="5634">
        <v>17500</v>
      </c>
      <c r="X1750" s="5634"/>
      <c r="Y1750" s="5634"/>
      <c r="Z1750" s="5634"/>
      <c r="AA1750" s="5634"/>
      <c r="AB1750" s="5634"/>
      <c r="AC1750" s="5634"/>
      <c r="AD1750" s="5634"/>
      <c r="AE1750" s="5634"/>
      <c r="AF1750" s="5454"/>
      <c r="AG1750" s="5635"/>
      <c r="AH1750" s="5635"/>
      <c r="AI1750" s="5635"/>
      <c r="AJ1750" s="5635"/>
      <c r="AK1750" s="5635"/>
      <c r="AL1750" s="5635"/>
    </row>
    <row r="1751" spans="1:38" ht="17.100000000000001" customHeight="1" thickBot="1">
      <c r="A1751" s="571"/>
      <c r="B1751" s="803" t="s">
        <v>394</v>
      </c>
      <c r="C1751" s="804"/>
      <c r="D1751" s="805" t="s">
        <v>30</v>
      </c>
      <c r="E1751" s="806">
        <f>SUM(E1752)</f>
        <v>52000</v>
      </c>
      <c r="F1751" s="523">
        <f t="shared" si="187"/>
        <v>0</v>
      </c>
      <c r="G1751" s="5633"/>
      <c r="H1751" s="5633"/>
      <c r="I1751" s="5633"/>
      <c r="J1751" s="5633"/>
      <c r="K1751" s="5633"/>
      <c r="L1751" s="5633"/>
      <c r="M1751" s="639"/>
      <c r="N1751" s="5634"/>
      <c r="O1751" s="5634"/>
      <c r="P1751" s="5634"/>
      <c r="Q1751" s="5454"/>
      <c r="R1751" s="5634"/>
      <c r="S1751" s="5634"/>
      <c r="T1751" s="5634"/>
      <c r="U1751" s="5634"/>
      <c r="V1751" s="5634"/>
      <c r="W1751" s="5634"/>
      <c r="X1751" s="5634"/>
      <c r="Y1751" s="5634"/>
      <c r="Z1751" s="5634"/>
      <c r="AA1751" s="5634"/>
      <c r="AB1751" s="5634"/>
      <c r="AC1751" s="5634"/>
      <c r="AD1751" s="5634"/>
      <c r="AE1751" s="5634"/>
      <c r="AF1751" s="5454"/>
      <c r="AG1751" s="5635"/>
      <c r="AH1751" s="5635"/>
      <c r="AI1751" s="5635"/>
      <c r="AJ1751" s="5635"/>
      <c r="AK1751" s="5635"/>
      <c r="AL1751" s="5635"/>
    </row>
    <row r="1752" spans="1:38" ht="17.100000000000001" customHeight="1">
      <c r="A1752" s="552"/>
      <c r="B1752" s="571"/>
      <c r="C1752" s="6619" t="s">
        <v>582</v>
      </c>
      <c r="D1752" s="6619"/>
      <c r="E1752" s="677">
        <f>SUM(E1753,E1757)</f>
        <v>52000</v>
      </c>
      <c r="F1752" s="523">
        <f t="shared" si="187"/>
        <v>0</v>
      </c>
      <c r="G1752" s="5633"/>
      <c r="H1752" s="5633"/>
      <c r="I1752" s="5633"/>
      <c r="J1752" s="5633"/>
      <c r="K1752" s="5633"/>
      <c r="L1752" s="5633"/>
      <c r="M1752" s="639"/>
      <c r="N1752" s="5634"/>
      <c r="O1752" s="5634"/>
      <c r="P1752" s="5634"/>
      <c r="Q1752" s="5454"/>
      <c r="R1752" s="5634"/>
      <c r="S1752" s="5634"/>
      <c r="T1752" s="5634"/>
      <c r="U1752" s="5634"/>
      <c r="V1752" s="5634"/>
      <c r="W1752" s="5634"/>
      <c r="X1752" s="5634"/>
      <c r="Y1752" s="5634"/>
      <c r="Z1752" s="5634"/>
      <c r="AA1752" s="5634"/>
      <c r="AB1752" s="5634"/>
      <c r="AC1752" s="5634"/>
      <c r="AD1752" s="5634"/>
      <c r="AE1752" s="5634"/>
      <c r="AF1752" s="5454"/>
      <c r="AG1752" s="5635"/>
      <c r="AH1752" s="5635"/>
      <c r="AI1752" s="5635"/>
      <c r="AJ1752" s="5635"/>
      <c r="AK1752" s="5635"/>
      <c r="AL1752" s="5635"/>
    </row>
    <row r="1753" spans="1:38" ht="17.100000000000001" customHeight="1">
      <c r="A1753" s="552"/>
      <c r="B1753" s="571"/>
      <c r="C1753" s="6916" t="s">
        <v>583</v>
      </c>
      <c r="D1753" s="6916"/>
      <c r="E1753" s="5638">
        <f t="shared" ref="E1753" si="192">SUM(E1754)</f>
        <v>34000</v>
      </c>
      <c r="F1753" s="523">
        <f t="shared" si="187"/>
        <v>0</v>
      </c>
      <c r="G1753" s="5639"/>
      <c r="H1753" s="5639"/>
      <c r="I1753" s="5639"/>
      <c r="J1753" s="5639"/>
      <c r="K1753" s="5639"/>
      <c r="L1753" s="5639"/>
      <c r="M1753" s="639"/>
      <c r="N1753" s="5640"/>
      <c r="O1753" s="5640"/>
      <c r="P1753" s="5640"/>
      <c r="Q1753" s="5454"/>
      <c r="R1753" s="5640"/>
      <c r="S1753" s="5640"/>
      <c r="T1753" s="5640"/>
      <c r="U1753" s="5640"/>
      <c r="V1753" s="5640"/>
      <c r="W1753" s="5640"/>
      <c r="X1753" s="5640"/>
      <c r="Y1753" s="5640"/>
      <c r="Z1753" s="5640"/>
      <c r="AA1753" s="5640"/>
      <c r="AB1753" s="5640"/>
      <c r="AC1753" s="5640"/>
      <c r="AD1753" s="5640"/>
      <c r="AE1753" s="5640"/>
      <c r="AF1753" s="5454"/>
      <c r="AG1753" s="5641"/>
      <c r="AH1753" s="5641"/>
      <c r="AI1753" s="5641"/>
      <c r="AJ1753" s="5641"/>
      <c r="AK1753" s="5641"/>
      <c r="AL1753" s="5641"/>
    </row>
    <row r="1754" spans="1:38" ht="17.100000000000001" customHeight="1">
      <c r="A1754" s="552"/>
      <c r="B1754" s="571"/>
      <c r="C1754" s="6917" t="s">
        <v>597</v>
      </c>
      <c r="D1754" s="6917"/>
      <c r="E1754" s="5642">
        <f>SUM(E1755:E1755)</f>
        <v>34000</v>
      </c>
      <c r="F1754" s="523">
        <f t="shared" si="187"/>
        <v>0</v>
      </c>
      <c r="G1754" s="5643"/>
      <c r="H1754" s="5643"/>
      <c r="I1754" s="5643"/>
      <c r="J1754" s="5643"/>
      <c r="K1754" s="5643"/>
      <c r="L1754" s="5643"/>
      <c r="M1754" s="639"/>
      <c r="N1754" s="5644"/>
      <c r="O1754" s="5644"/>
      <c r="P1754" s="5644"/>
      <c r="Q1754" s="5454"/>
      <c r="R1754" s="5644"/>
      <c r="S1754" s="5644"/>
      <c r="T1754" s="5644"/>
      <c r="U1754" s="5644"/>
      <c r="V1754" s="5644"/>
      <c r="W1754" s="5644"/>
      <c r="X1754" s="5644"/>
      <c r="Y1754" s="5644"/>
      <c r="Z1754" s="5644"/>
      <c r="AA1754" s="5644"/>
      <c r="AB1754" s="5644"/>
      <c r="AC1754" s="5644"/>
      <c r="AD1754" s="5644"/>
      <c r="AE1754" s="5644"/>
      <c r="AF1754" s="5454"/>
      <c r="AG1754" s="5645"/>
      <c r="AH1754" s="5645"/>
      <c r="AI1754" s="5645"/>
      <c r="AJ1754" s="5645"/>
      <c r="AK1754" s="5645"/>
      <c r="AL1754" s="5645"/>
    </row>
    <row r="1755" spans="1:38" ht="17.100000000000001" customHeight="1">
      <c r="A1755" s="552"/>
      <c r="B1755" s="571"/>
      <c r="C1755" s="4335" t="s">
        <v>610</v>
      </c>
      <c r="D1755" s="5646" t="s">
        <v>611</v>
      </c>
      <c r="E1755" s="5647">
        <f>F1755</f>
        <v>34000</v>
      </c>
      <c r="F1755" s="523">
        <f t="shared" si="187"/>
        <v>34000</v>
      </c>
      <c r="G1755" s="5643"/>
      <c r="H1755" s="5643"/>
      <c r="I1755" s="5643"/>
      <c r="J1755" s="5643"/>
      <c r="K1755" s="5643"/>
      <c r="L1755" s="5643"/>
      <c r="M1755" s="639"/>
      <c r="N1755" s="5644"/>
      <c r="O1755" s="5644"/>
      <c r="P1755" s="5644"/>
      <c r="Q1755" s="5454"/>
      <c r="R1755" s="5644"/>
      <c r="S1755" s="5644"/>
      <c r="T1755" s="5644"/>
      <c r="U1755" s="5644">
        <v>34000</v>
      </c>
      <c r="V1755" s="5644"/>
      <c r="W1755" s="5644"/>
      <c r="X1755" s="5644"/>
      <c r="Y1755" s="5644"/>
      <c r="Z1755" s="5644"/>
      <c r="AA1755" s="5644"/>
      <c r="AB1755" s="5644"/>
      <c r="AC1755" s="5644"/>
      <c r="AD1755" s="5644"/>
      <c r="AE1755" s="5644"/>
      <c r="AF1755" s="5454"/>
      <c r="AG1755" s="5645"/>
      <c r="AH1755" s="5645"/>
      <c r="AI1755" s="5645"/>
      <c r="AJ1755" s="5645"/>
      <c r="AK1755" s="5645"/>
      <c r="AL1755" s="5645"/>
    </row>
    <row r="1756" spans="1:38" ht="17.100000000000001" customHeight="1">
      <c r="A1756" s="552"/>
      <c r="B1756" s="571"/>
      <c r="C1756" s="1493"/>
      <c r="D1756" s="5646"/>
      <c r="E1756" s="5647"/>
      <c r="F1756" s="523">
        <f t="shared" si="187"/>
        <v>0</v>
      </c>
      <c r="G1756" s="5643"/>
      <c r="H1756" s="5643"/>
      <c r="I1756" s="5643"/>
      <c r="J1756" s="5643"/>
      <c r="K1756" s="5643"/>
      <c r="L1756" s="5643"/>
      <c r="M1756" s="639"/>
      <c r="N1756" s="5644"/>
      <c r="O1756" s="5644"/>
      <c r="P1756" s="5644"/>
      <c r="Q1756" s="5454"/>
      <c r="R1756" s="5644"/>
      <c r="S1756" s="5644"/>
      <c r="T1756" s="5644"/>
      <c r="U1756" s="5644"/>
      <c r="V1756" s="5644"/>
      <c r="W1756" s="5644"/>
      <c r="X1756" s="5644"/>
      <c r="Y1756" s="5644"/>
      <c r="Z1756" s="5644"/>
      <c r="AA1756" s="5644"/>
      <c r="AB1756" s="5644"/>
      <c r="AC1756" s="5644"/>
      <c r="AD1756" s="5644"/>
      <c r="AE1756" s="5644"/>
      <c r="AF1756" s="5454"/>
      <c r="AG1756" s="5645"/>
      <c r="AH1756" s="5645"/>
      <c r="AI1756" s="5645"/>
      <c r="AJ1756" s="5645"/>
      <c r="AK1756" s="5645"/>
      <c r="AL1756" s="5645"/>
    </row>
    <row r="1757" spans="1:38" ht="17.100000000000001" customHeight="1">
      <c r="A1757" s="552"/>
      <c r="B1757" s="571"/>
      <c r="C1757" s="6918" t="s">
        <v>676</v>
      </c>
      <c r="D1757" s="6919"/>
      <c r="E1757" s="5648">
        <f>SUM(E1758)</f>
        <v>18000</v>
      </c>
      <c r="F1757" s="523">
        <f t="shared" si="187"/>
        <v>0</v>
      </c>
      <c r="M1757" s="639"/>
      <c r="Q1757" s="5454"/>
      <c r="AF1757" s="5454"/>
    </row>
    <row r="1758" spans="1:38" ht="56.25" customHeight="1" thickBot="1">
      <c r="A1758" s="897"/>
      <c r="B1758" s="668"/>
      <c r="C1758" s="5652" t="s">
        <v>61</v>
      </c>
      <c r="D1758" s="5653" t="s">
        <v>688</v>
      </c>
      <c r="E1758" s="4793">
        <f>F1758</f>
        <v>18000</v>
      </c>
      <c r="F1758" s="523">
        <f t="shared" si="187"/>
        <v>18000</v>
      </c>
      <c r="M1758" s="5654"/>
      <c r="Q1758" s="5655"/>
      <c r="U1758" s="5650">
        <v>18000</v>
      </c>
      <c r="AF1758" s="5655"/>
    </row>
    <row r="1759" spans="1:38" ht="17.100000000000001" customHeight="1" thickBot="1">
      <c r="A1759" s="546" t="s">
        <v>295</v>
      </c>
      <c r="B1759" s="916"/>
      <c r="C1759" s="6241"/>
      <c r="D1759" s="918" t="s">
        <v>979</v>
      </c>
      <c r="E1759" s="919">
        <f>SUM(E1760,E1764,)</f>
        <v>22870340</v>
      </c>
      <c r="F1759" s="523">
        <f t="shared" si="187"/>
        <v>0</v>
      </c>
      <c r="M1759" s="5654"/>
      <c r="Q1759" s="5655"/>
      <c r="AF1759" s="5655"/>
    </row>
    <row r="1760" spans="1:38" ht="17.100000000000001" customHeight="1" thickBot="1">
      <c r="A1760" s="1925"/>
      <c r="B1760" s="803" t="s">
        <v>297</v>
      </c>
      <c r="C1760" s="804"/>
      <c r="D1760" s="805" t="s">
        <v>298</v>
      </c>
      <c r="E1760" s="4822">
        <f>SUM(E1761,)</f>
        <v>15000000</v>
      </c>
      <c r="F1760" s="523">
        <f t="shared" si="187"/>
        <v>0</v>
      </c>
      <c r="M1760" s="5654"/>
      <c r="Q1760" s="5655"/>
      <c r="AF1760" s="5655"/>
    </row>
    <row r="1761" spans="1:38" ht="17.100000000000001" customHeight="1">
      <c r="A1761" s="1925"/>
      <c r="B1761" s="571"/>
      <c r="C1761" s="6619" t="s">
        <v>639</v>
      </c>
      <c r="D1761" s="6920"/>
      <c r="E1761" s="5656">
        <f>SUM(E1762)</f>
        <v>15000000</v>
      </c>
      <c r="F1761" s="523">
        <f t="shared" si="187"/>
        <v>0</v>
      </c>
      <c r="M1761" s="639"/>
      <c r="Q1761" s="5454"/>
      <c r="AF1761" s="5454"/>
    </row>
    <row r="1762" spans="1:38" ht="17.100000000000001" customHeight="1">
      <c r="A1762" s="1925"/>
      <c r="B1762" s="571"/>
      <c r="C1762" s="6921" t="s">
        <v>640</v>
      </c>
      <c r="D1762" s="6922"/>
      <c r="E1762" s="5657">
        <f>SUM(E1763)</f>
        <v>15000000</v>
      </c>
      <c r="F1762" s="523">
        <f t="shared" si="187"/>
        <v>0</v>
      </c>
    </row>
    <row r="1763" spans="1:38" ht="45.75" customHeight="1" thickBot="1">
      <c r="A1763" s="1923"/>
      <c r="B1763" s="668"/>
      <c r="C1763" s="5660" t="s">
        <v>980</v>
      </c>
      <c r="D1763" s="914" t="s">
        <v>981</v>
      </c>
      <c r="E1763" s="4793">
        <f>F1763</f>
        <v>15000000</v>
      </c>
      <c r="F1763" s="523">
        <f t="shared" si="187"/>
        <v>15000000</v>
      </c>
      <c r="M1763" s="639"/>
      <c r="AA1763" s="5650">
        <v>15000000</v>
      </c>
    </row>
    <row r="1764" spans="1:38" ht="17.100000000000001" customHeight="1" thickBot="1">
      <c r="A1764" s="5661"/>
      <c r="B1764" s="803" t="s">
        <v>395</v>
      </c>
      <c r="C1764" s="5662"/>
      <c r="D1764" s="5663" t="s">
        <v>982</v>
      </c>
      <c r="E1764" s="806">
        <f>SUM(E1765,E1783)</f>
        <v>7870340</v>
      </c>
      <c r="F1764" s="523">
        <f t="shared" si="187"/>
        <v>0</v>
      </c>
      <c r="M1764" s="639"/>
    </row>
    <row r="1765" spans="1:38" ht="17.100000000000001" customHeight="1">
      <c r="A1765" s="5661"/>
      <c r="B1765" s="5664"/>
      <c r="C1765" s="6554" t="s">
        <v>582</v>
      </c>
      <c r="D1765" s="6513"/>
      <c r="E1765" s="677">
        <f>SUM(E1766,E1775,E1779)</f>
        <v>7650340</v>
      </c>
      <c r="F1765" s="523">
        <f t="shared" si="187"/>
        <v>0</v>
      </c>
      <c r="M1765" s="639"/>
    </row>
    <row r="1766" spans="1:38" ht="17.100000000000001" customHeight="1">
      <c r="A1766" s="5661"/>
      <c r="B1766" s="2281"/>
      <c r="C1766" s="6908" t="s">
        <v>583</v>
      </c>
      <c r="D1766" s="6909"/>
      <c r="E1766" s="5665">
        <f>SUM(E1767,E1771)</f>
        <v>258403</v>
      </c>
      <c r="F1766" s="523">
        <f t="shared" si="187"/>
        <v>0</v>
      </c>
      <c r="G1766" s="5666"/>
      <c r="H1766" s="5666"/>
      <c r="I1766" s="5666"/>
      <c r="J1766" s="5666"/>
      <c r="K1766" s="5666"/>
      <c r="L1766" s="5666"/>
      <c r="M1766" s="639"/>
      <c r="N1766" s="5667"/>
      <c r="O1766" s="5667"/>
      <c r="P1766" s="5667"/>
      <c r="R1766" s="5667"/>
      <c r="S1766" s="5667"/>
      <c r="T1766" s="5667"/>
      <c r="U1766" s="5667"/>
      <c r="V1766" s="5667"/>
      <c r="W1766" s="5667"/>
      <c r="X1766" s="5667"/>
      <c r="Y1766" s="5667"/>
      <c r="Z1766" s="5667"/>
      <c r="AA1766" s="5667"/>
      <c r="AB1766" s="5667"/>
      <c r="AC1766" s="5667"/>
      <c r="AD1766" s="5667"/>
      <c r="AE1766" s="5667"/>
      <c r="AG1766" s="5668"/>
      <c r="AH1766" s="5668"/>
      <c r="AI1766" s="5668"/>
      <c r="AJ1766" s="5668"/>
      <c r="AK1766" s="5668"/>
      <c r="AL1766" s="5668"/>
    </row>
    <row r="1767" spans="1:38" ht="17.100000000000001" customHeight="1">
      <c r="A1767" s="5661"/>
      <c r="B1767" s="2281"/>
      <c r="C1767" s="6910" t="s">
        <v>584</v>
      </c>
      <c r="D1767" s="6911"/>
      <c r="E1767" s="5669">
        <f>SUM(E1768:E1769)</f>
        <v>18381</v>
      </c>
      <c r="F1767" s="523">
        <f t="shared" si="187"/>
        <v>0</v>
      </c>
      <c r="G1767" s="5670"/>
      <c r="H1767" s="5670"/>
      <c r="I1767" s="5670"/>
      <c r="J1767" s="5670"/>
      <c r="K1767" s="5670"/>
      <c r="L1767" s="5670"/>
      <c r="M1767" s="639"/>
      <c r="N1767" s="5671"/>
      <c r="O1767" s="5671"/>
      <c r="P1767" s="5671"/>
      <c r="R1767" s="5671"/>
      <c r="S1767" s="5671"/>
      <c r="T1767" s="5671"/>
      <c r="U1767" s="5671"/>
      <c r="V1767" s="5671"/>
      <c r="W1767" s="5671"/>
      <c r="X1767" s="5671"/>
      <c r="Y1767" s="5671"/>
      <c r="Z1767" s="5671"/>
      <c r="AA1767" s="5671"/>
      <c r="AB1767" s="5671"/>
      <c r="AC1767" s="5671"/>
      <c r="AD1767" s="5671"/>
      <c r="AE1767" s="5671"/>
      <c r="AG1767" s="5672"/>
      <c r="AH1767" s="5672"/>
      <c r="AI1767" s="5672"/>
      <c r="AJ1767" s="5672"/>
      <c r="AK1767" s="5672"/>
      <c r="AL1767" s="5672"/>
    </row>
    <row r="1768" spans="1:38" ht="17.100000000000001" customHeight="1">
      <c r="A1768" s="5661"/>
      <c r="B1768" s="2281"/>
      <c r="C1768" s="5673" t="s">
        <v>589</v>
      </c>
      <c r="D1768" s="5674" t="s">
        <v>590</v>
      </c>
      <c r="E1768" s="5675">
        <f>F1768</f>
        <v>12296</v>
      </c>
      <c r="F1768" s="523">
        <f t="shared" si="187"/>
        <v>12296</v>
      </c>
      <c r="G1768" s="5676"/>
      <c r="H1768" s="5676"/>
      <c r="I1768" s="5676"/>
      <c r="J1768" s="5676"/>
      <c r="K1768" s="5676"/>
      <c r="L1768" s="5676"/>
      <c r="M1768" s="639"/>
      <c r="N1768" s="5677"/>
      <c r="O1768" s="5677"/>
      <c r="P1768" s="5677"/>
      <c r="R1768" s="5677"/>
      <c r="S1768" s="5677"/>
      <c r="T1768" s="5677"/>
      <c r="U1768" s="5677"/>
      <c r="V1768" s="5677"/>
      <c r="W1768" s="5677"/>
      <c r="X1768" s="5677"/>
      <c r="Y1768" s="5677"/>
      <c r="Z1768" s="5677"/>
      <c r="AA1768" s="5677">
        <v>12296</v>
      </c>
      <c r="AB1768" s="5677"/>
      <c r="AC1768" s="5677"/>
      <c r="AD1768" s="5677"/>
      <c r="AE1768" s="5677"/>
      <c r="AG1768" s="5678"/>
      <c r="AH1768" s="5678"/>
      <c r="AI1768" s="5678"/>
      <c r="AJ1768" s="5678"/>
      <c r="AK1768" s="5678"/>
      <c r="AL1768" s="5678"/>
    </row>
    <row r="1769" spans="1:38" ht="16.5" customHeight="1">
      <c r="A1769" s="5661"/>
      <c r="B1769" s="2281"/>
      <c r="C1769" s="5679" t="s">
        <v>591</v>
      </c>
      <c r="D1769" s="5680" t="s">
        <v>592</v>
      </c>
      <c r="E1769" s="5681">
        <f>F1769</f>
        <v>6085</v>
      </c>
      <c r="F1769" s="523">
        <f t="shared" si="187"/>
        <v>6085</v>
      </c>
      <c r="G1769" s="5682"/>
      <c r="H1769" s="5682"/>
      <c r="I1769" s="5682"/>
      <c r="J1769" s="5682"/>
      <c r="K1769" s="5682"/>
      <c r="L1769" s="5682"/>
      <c r="M1769" s="639"/>
      <c r="N1769" s="5683"/>
      <c r="O1769" s="5683"/>
      <c r="P1769" s="5683"/>
      <c r="R1769" s="5683"/>
      <c r="S1769" s="5683"/>
      <c r="T1769" s="5683"/>
      <c r="U1769" s="5683"/>
      <c r="V1769" s="5683"/>
      <c r="W1769" s="5683"/>
      <c r="X1769" s="5683"/>
      <c r="Y1769" s="5683"/>
      <c r="Z1769" s="5683"/>
      <c r="AA1769" s="5683">
        <v>6085</v>
      </c>
      <c r="AB1769" s="5683"/>
      <c r="AC1769" s="5683"/>
      <c r="AD1769" s="5683"/>
      <c r="AE1769" s="5683"/>
      <c r="AG1769" s="5684"/>
      <c r="AH1769" s="5684"/>
      <c r="AI1769" s="5684"/>
      <c r="AJ1769" s="5684"/>
      <c r="AK1769" s="5684"/>
      <c r="AL1769" s="5684"/>
    </row>
    <row r="1770" spans="1:38" ht="17.100000000000001" customHeight="1">
      <c r="A1770" s="5661"/>
      <c r="B1770" s="2281"/>
      <c r="C1770" s="1778"/>
      <c r="D1770" s="3504"/>
      <c r="E1770" s="5681"/>
      <c r="F1770" s="523">
        <f t="shared" si="187"/>
        <v>0</v>
      </c>
      <c r="G1770" s="5682"/>
      <c r="H1770" s="5682"/>
      <c r="I1770" s="5682"/>
      <c r="J1770" s="5682"/>
      <c r="K1770" s="5682"/>
      <c r="L1770" s="5682"/>
      <c r="M1770" s="639"/>
      <c r="N1770" s="5683"/>
      <c r="O1770" s="5683"/>
      <c r="P1770" s="5683"/>
      <c r="R1770" s="5683"/>
      <c r="S1770" s="5683"/>
      <c r="T1770" s="5683"/>
      <c r="U1770" s="5683"/>
      <c r="V1770" s="5683"/>
      <c r="W1770" s="5683"/>
      <c r="X1770" s="5683"/>
      <c r="Y1770" s="5683"/>
      <c r="Z1770" s="5683"/>
      <c r="AA1770" s="5683"/>
      <c r="AB1770" s="5683"/>
      <c r="AC1770" s="5683"/>
      <c r="AD1770" s="5683"/>
      <c r="AE1770" s="5683"/>
      <c r="AG1770" s="5684"/>
      <c r="AH1770" s="5684"/>
      <c r="AI1770" s="5684"/>
      <c r="AJ1770" s="5684"/>
      <c r="AK1770" s="5684"/>
      <c r="AL1770" s="5684"/>
    </row>
    <row r="1771" spans="1:38" ht="17.100000000000001" customHeight="1">
      <c r="A1771" s="5661"/>
      <c r="B1771" s="2281"/>
      <c r="C1771" s="6666" t="s">
        <v>597</v>
      </c>
      <c r="D1771" s="6667"/>
      <c r="E1771" s="867">
        <f>SUM(E1772:E1773)</f>
        <v>240022</v>
      </c>
      <c r="F1771" s="523">
        <f t="shared" si="187"/>
        <v>0</v>
      </c>
      <c r="G1771" s="5682"/>
      <c r="H1771" s="5682"/>
      <c r="I1771" s="5682"/>
      <c r="J1771" s="5682"/>
      <c r="K1771" s="5682"/>
      <c r="L1771" s="5682"/>
      <c r="M1771" s="639"/>
      <c r="N1771" s="5683"/>
      <c r="O1771" s="5683"/>
      <c r="P1771" s="5683"/>
      <c r="R1771" s="5683"/>
      <c r="S1771" s="5683"/>
      <c r="T1771" s="5683"/>
      <c r="U1771" s="5683"/>
      <c r="V1771" s="5683"/>
      <c r="W1771" s="5683"/>
      <c r="X1771" s="5683"/>
      <c r="Y1771" s="5683"/>
      <c r="Z1771" s="5683"/>
      <c r="AA1771" s="5683"/>
      <c r="AB1771" s="5683"/>
      <c r="AC1771" s="5683"/>
      <c r="AD1771" s="5683"/>
      <c r="AE1771" s="5683"/>
      <c r="AG1771" s="5684"/>
      <c r="AH1771" s="5684"/>
      <c r="AI1771" s="5684"/>
      <c r="AJ1771" s="5684"/>
      <c r="AK1771" s="5684"/>
      <c r="AL1771" s="5684"/>
    </row>
    <row r="1772" spans="1:38" ht="17.100000000000001" customHeight="1">
      <c r="A1772" s="5661"/>
      <c r="B1772" s="2281"/>
      <c r="C1772" s="5685" t="s">
        <v>600</v>
      </c>
      <c r="D1772" s="5686" t="s">
        <v>601</v>
      </c>
      <c r="E1772" s="5687">
        <f>F1772</f>
        <v>97244</v>
      </c>
      <c r="F1772" s="523">
        <f t="shared" si="187"/>
        <v>97244</v>
      </c>
      <c r="G1772" s="5688"/>
      <c r="H1772" s="5688"/>
      <c r="I1772" s="5688"/>
      <c r="J1772" s="5688"/>
      <c r="K1772" s="5688"/>
      <c r="L1772" s="5688"/>
      <c r="M1772" s="639"/>
      <c r="N1772" s="5689"/>
      <c r="O1772" s="5689"/>
      <c r="P1772" s="5689"/>
      <c r="R1772" s="5689"/>
      <c r="S1772" s="5689"/>
      <c r="T1772" s="5689"/>
      <c r="U1772" s="5689"/>
      <c r="V1772" s="5689"/>
      <c r="W1772" s="5689"/>
      <c r="X1772" s="5689"/>
      <c r="Y1772" s="5689"/>
      <c r="Z1772" s="5689"/>
      <c r="AA1772" s="5689">
        <v>97244</v>
      </c>
      <c r="AB1772" s="5689"/>
      <c r="AC1772" s="5689"/>
      <c r="AD1772" s="5689"/>
      <c r="AE1772" s="5689"/>
      <c r="AG1772" s="5690"/>
      <c r="AH1772" s="5690"/>
      <c r="AI1772" s="5690"/>
      <c r="AJ1772" s="5690"/>
      <c r="AK1772" s="5690"/>
      <c r="AL1772" s="5690"/>
    </row>
    <row r="1773" spans="1:38" ht="17.100000000000001" customHeight="1">
      <c r="A1773" s="5661"/>
      <c r="B1773" s="2281"/>
      <c r="C1773" s="5691" t="s">
        <v>610</v>
      </c>
      <c r="D1773" s="5692" t="s">
        <v>611</v>
      </c>
      <c r="E1773" s="5693">
        <f>F1773</f>
        <v>142778</v>
      </c>
      <c r="F1773" s="523">
        <f>SUM(G1773:AJ1773)</f>
        <v>142778</v>
      </c>
      <c r="G1773" s="5694"/>
      <c r="H1773" s="5694"/>
      <c r="I1773" s="5694"/>
      <c r="J1773" s="5694"/>
      <c r="K1773" s="5694"/>
      <c r="L1773" s="5694"/>
      <c r="M1773" s="639"/>
      <c r="N1773" s="5695"/>
      <c r="O1773" s="5695"/>
      <c r="P1773" s="5695"/>
      <c r="R1773" s="5695"/>
      <c r="S1773" s="5695"/>
      <c r="T1773" s="5695"/>
      <c r="U1773" s="5695"/>
      <c r="V1773" s="5695"/>
      <c r="W1773" s="5695"/>
      <c r="X1773" s="5695"/>
      <c r="Y1773" s="5695"/>
      <c r="Z1773" s="5695"/>
      <c r="AA1773" s="5695">
        <v>142778</v>
      </c>
      <c r="AB1773" s="5695"/>
      <c r="AC1773" s="5695"/>
      <c r="AD1773" s="5695"/>
      <c r="AE1773" s="5695"/>
      <c r="AG1773" s="5696"/>
      <c r="AH1773" s="5696"/>
      <c r="AI1773" s="5696"/>
      <c r="AJ1773" s="5696"/>
      <c r="AK1773" s="5696"/>
      <c r="AL1773" s="5696"/>
    </row>
    <row r="1774" spans="1:38" ht="10.5" customHeight="1">
      <c r="A1774" s="5503"/>
      <c r="B1774" s="2281"/>
      <c r="C1774" s="5697"/>
      <c r="D1774" s="3081"/>
      <c r="E1774" s="5693"/>
      <c r="F1774" s="523">
        <f t="shared" ref="F1774:F1785" si="193">SUM(G1774:AJ1774)</f>
        <v>0</v>
      </c>
      <c r="G1774" s="5694"/>
      <c r="H1774" s="5694"/>
      <c r="I1774" s="5694"/>
      <c r="J1774" s="5694"/>
      <c r="K1774" s="5694"/>
      <c r="L1774" s="5694"/>
      <c r="M1774" s="639"/>
      <c r="N1774" s="5695"/>
      <c r="O1774" s="5695"/>
      <c r="P1774" s="5695"/>
      <c r="R1774" s="5695"/>
      <c r="S1774" s="5695"/>
      <c r="T1774" s="5695"/>
      <c r="U1774" s="5695"/>
      <c r="V1774" s="5695"/>
      <c r="W1774" s="5695"/>
      <c r="X1774" s="5695"/>
      <c r="Y1774" s="5695"/>
      <c r="Z1774" s="5695"/>
      <c r="AA1774" s="5695"/>
      <c r="AB1774" s="5695"/>
      <c r="AC1774" s="5695"/>
      <c r="AD1774" s="5695"/>
      <c r="AE1774" s="5695"/>
      <c r="AG1774" s="5696"/>
      <c r="AH1774" s="5696"/>
      <c r="AI1774" s="5696"/>
      <c r="AJ1774" s="5696"/>
      <c r="AK1774" s="5696"/>
      <c r="AL1774" s="5696"/>
    </row>
    <row r="1775" spans="1:38" ht="17.100000000000001" customHeight="1">
      <c r="A1775" s="5661"/>
      <c r="B1775" s="2281"/>
      <c r="C1775" s="6651" t="s">
        <v>983</v>
      </c>
      <c r="D1775" s="6652"/>
      <c r="E1775" s="685">
        <f>SUM(E1776:E1777)</f>
        <v>5171167</v>
      </c>
      <c r="F1775" s="523">
        <f t="shared" si="193"/>
        <v>0</v>
      </c>
      <c r="G1775" s="5694"/>
      <c r="H1775" s="5694"/>
      <c r="I1775" s="5694"/>
      <c r="J1775" s="5694"/>
      <c r="K1775" s="5694"/>
      <c r="L1775" s="5694"/>
      <c r="M1775" s="639"/>
      <c r="N1775" s="5695"/>
      <c r="O1775" s="5695"/>
      <c r="P1775" s="5695"/>
      <c r="R1775" s="5695"/>
      <c r="S1775" s="5695"/>
      <c r="T1775" s="5695"/>
      <c r="U1775" s="5695"/>
      <c r="V1775" s="5695"/>
      <c r="W1775" s="5695"/>
      <c r="X1775" s="5695"/>
      <c r="Y1775" s="5695"/>
      <c r="Z1775" s="5695"/>
      <c r="AA1775" s="5695"/>
      <c r="AB1775" s="5695"/>
      <c r="AC1775" s="5695"/>
      <c r="AD1775" s="5695"/>
      <c r="AE1775" s="5695"/>
      <c r="AG1775" s="5696"/>
      <c r="AH1775" s="5696"/>
      <c r="AI1775" s="5696"/>
      <c r="AJ1775" s="5696"/>
      <c r="AK1775" s="5696"/>
      <c r="AL1775" s="5696"/>
    </row>
    <row r="1776" spans="1:38" ht="54" customHeight="1">
      <c r="A1776" s="5661"/>
      <c r="B1776" s="2281"/>
      <c r="C1776" s="5698" t="s">
        <v>61</v>
      </c>
      <c r="D1776" s="5699" t="s">
        <v>688</v>
      </c>
      <c r="E1776" s="5700">
        <f>F1776</f>
        <v>1597963</v>
      </c>
      <c r="F1776" s="523">
        <f t="shared" si="193"/>
        <v>1597963</v>
      </c>
      <c r="G1776" s="5701"/>
      <c r="H1776" s="5701"/>
      <c r="I1776" s="5701"/>
      <c r="J1776" s="5701"/>
      <c r="K1776" s="5701"/>
      <c r="L1776" s="5701"/>
      <c r="M1776" s="639"/>
      <c r="N1776" s="5702"/>
      <c r="O1776" s="5702"/>
      <c r="P1776" s="5702"/>
      <c r="R1776" s="5702"/>
      <c r="S1776" s="5702"/>
      <c r="T1776" s="5702"/>
      <c r="U1776" s="5702"/>
      <c r="V1776" s="5702"/>
      <c r="W1776" s="5702"/>
      <c r="X1776" s="5702"/>
      <c r="Y1776" s="5702"/>
      <c r="Z1776" s="5702"/>
      <c r="AA1776" s="5702">
        <v>1597963</v>
      </c>
      <c r="AB1776" s="5702"/>
      <c r="AC1776" s="5702"/>
      <c r="AD1776" s="5702"/>
      <c r="AE1776" s="5702"/>
      <c r="AG1776" s="5703"/>
      <c r="AH1776" s="5703"/>
      <c r="AI1776" s="5703"/>
      <c r="AJ1776" s="5703"/>
      <c r="AK1776" s="5703"/>
      <c r="AL1776" s="5703"/>
    </row>
    <row r="1777" spans="1:41" ht="30" customHeight="1">
      <c r="A1777" s="5661"/>
      <c r="B1777" s="2281"/>
      <c r="C1777" s="5704" t="s">
        <v>984</v>
      </c>
      <c r="D1777" s="5705" t="s">
        <v>985</v>
      </c>
      <c r="E1777" s="5706">
        <f t="shared" ref="E1777" si="194">F1777</f>
        <v>3573204</v>
      </c>
      <c r="F1777" s="523">
        <f t="shared" si="193"/>
        <v>3573204</v>
      </c>
      <c r="G1777" s="5707"/>
      <c r="H1777" s="5707"/>
      <c r="I1777" s="5707"/>
      <c r="J1777" s="5707"/>
      <c r="K1777" s="5707"/>
      <c r="L1777" s="5707"/>
      <c r="M1777" s="639"/>
      <c r="N1777" s="5708"/>
      <c r="O1777" s="5708"/>
      <c r="P1777" s="5708"/>
      <c r="R1777" s="5708"/>
      <c r="S1777" s="5708"/>
      <c r="T1777" s="5708"/>
      <c r="U1777" s="5708"/>
      <c r="V1777" s="5708"/>
      <c r="W1777" s="5708"/>
      <c r="X1777" s="5708"/>
      <c r="Y1777" s="5708"/>
      <c r="Z1777" s="5708"/>
      <c r="AA1777" s="5708">
        <v>3573204</v>
      </c>
      <c r="AB1777" s="5708"/>
      <c r="AC1777" s="5708"/>
      <c r="AD1777" s="5708"/>
      <c r="AE1777" s="5708"/>
      <c r="AG1777" s="5709"/>
      <c r="AH1777" s="5709"/>
      <c r="AI1777" s="5709"/>
      <c r="AJ1777" s="5709"/>
      <c r="AK1777" s="5709"/>
      <c r="AL1777" s="5709"/>
    </row>
    <row r="1778" spans="1:41" ht="12" customHeight="1">
      <c r="A1778" s="5661"/>
      <c r="B1778" s="2281"/>
      <c r="C1778" s="6912"/>
      <c r="D1778" s="6913"/>
      <c r="E1778" s="685"/>
      <c r="F1778" s="523">
        <f t="shared" si="193"/>
        <v>0</v>
      </c>
      <c r="G1778" s="5707"/>
      <c r="H1778" s="5707"/>
      <c r="I1778" s="5707"/>
      <c r="J1778" s="5707"/>
      <c r="K1778" s="5707"/>
      <c r="L1778" s="5707"/>
      <c r="M1778" s="639"/>
      <c r="N1778" s="5708"/>
      <c r="O1778" s="5708"/>
      <c r="P1778" s="5708"/>
      <c r="R1778" s="5708"/>
      <c r="S1778" s="5708"/>
      <c r="T1778" s="5708"/>
      <c r="U1778" s="5708"/>
      <c r="V1778" s="5708"/>
      <c r="W1778" s="5708"/>
      <c r="X1778" s="5708"/>
      <c r="Y1778" s="5708"/>
      <c r="Z1778" s="5708"/>
      <c r="AA1778" s="5708"/>
      <c r="AB1778" s="5708"/>
      <c r="AC1778" s="5708"/>
      <c r="AD1778" s="5708"/>
      <c r="AE1778" s="5708"/>
      <c r="AG1778" s="5709"/>
      <c r="AH1778" s="5709"/>
      <c r="AI1778" s="5709"/>
      <c r="AJ1778" s="5709"/>
      <c r="AK1778" s="5709"/>
      <c r="AL1778" s="5709"/>
    </row>
    <row r="1779" spans="1:41" ht="17.100000000000001" customHeight="1">
      <c r="A1779" s="5661"/>
      <c r="B1779" s="2281"/>
      <c r="C1779" s="6914" t="s">
        <v>636</v>
      </c>
      <c r="D1779" s="6915"/>
      <c r="E1779" s="5706">
        <f>SUM(E1780:E1781)</f>
        <v>2220770</v>
      </c>
      <c r="F1779" s="523">
        <f t="shared" si="193"/>
        <v>0</v>
      </c>
      <c r="G1779" s="5707"/>
      <c r="H1779" s="5707"/>
      <c r="I1779" s="5707"/>
      <c r="J1779" s="5707"/>
      <c r="K1779" s="5707"/>
      <c r="L1779" s="5707"/>
      <c r="M1779" s="639"/>
      <c r="N1779" s="5708"/>
      <c r="O1779" s="5708"/>
      <c r="P1779" s="5708"/>
      <c r="R1779" s="5708"/>
      <c r="S1779" s="5708"/>
      <c r="T1779" s="5708"/>
      <c r="U1779" s="5708"/>
      <c r="V1779" s="5708"/>
      <c r="W1779" s="5708"/>
      <c r="X1779" s="5708"/>
      <c r="Y1779" s="5708"/>
      <c r="Z1779" s="5708"/>
      <c r="AA1779" s="5708"/>
      <c r="AB1779" s="5708"/>
      <c r="AC1779" s="5708"/>
      <c r="AD1779" s="5708"/>
      <c r="AE1779" s="5708"/>
      <c r="AG1779" s="5709"/>
      <c r="AH1779" s="5709"/>
      <c r="AI1779" s="5709"/>
      <c r="AJ1779" s="5709"/>
      <c r="AK1779" s="5709"/>
      <c r="AL1779" s="5709"/>
    </row>
    <row r="1780" spans="1:41" ht="17.100000000000001" customHeight="1">
      <c r="A1780" s="5661"/>
      <c r="B1780" s="2281"/>
      <c r="C1780" s="5710" t="s">
        <v>869</v>
      </c>
      <c r="D1780" s="5711" t="s">
        <v>870</v>
      </c>
      <c r="E1780" s="5712">
        <f>F1780</f>
        <v>368713</v>
      </c>
      <c r="F1780" s="523">
        <f t="shared" si="193"/>
        <v>368713</v>
      </c>
      <c r="G1780" s="5713"/>
      <c r="H1780" s="5713"/>
      <c r="I1780" s="5713"/>
      <c r="J1780" s="5713"/>
      <c r="K1780" s="5713"/>
      <c r="L1780" s="5713"/>
      <c r="M1780" s="639"/>
      <c r="N1780" s="5714"/>
      <c r="O1780" s="5714"/>
      <c r="P1780" s="5714"/>
      <c r="R1780" s="5714"/>
      <c r="S1780" s="5714"/>
      <c r="T1780" s="5714"/>
      <c r="U1780" s="5714"/>
      <c r="V1780" s="5714"/>
      <c r="W1780" s="5714"/>
      <c r="X1780" s="5714"/>
      <c r="Y1780" s="5714"/>
      <c r="Z1780" s="5714"/>
      <c r="AA1780" s="5714">
        <v>368713</v>
      </c>
      <c r="AB1780" s="5714"/>
      <c r="AC1780" s="5714"/>
      <c r="AD1780" s="5714"/>
      <c r="AE1780" s="5714"/>
      <c r="AG1780" s="5715"/>
      <c r="AH1780" s="5715"/>
      <c r="AI1780" s="5715"/>
      <c r="AJ1780" s="5715"/>
      <c r="AK1780" s="5715"/>
      <c r="AL1780" s="5715"/>
    </row>
    <row r="1781" spans="1:41" ht="17.100000000000001" customHeight="1">
      <c r="A1781" s="5661"/>
      <c r="B1781" s="2281"/>
      <c r="C1781" s="5716" t="s">
        <v>766</v>
      </c>
      <c r="D1781" s="5717" t="s">
        <v>767</v>
      </c>
      <c r="E1781" s="5712">
        <f>F1781</f>
        <v>1852057</v>
      </c>
      <c r="F1781" s="523">
        <f t="shared" si="193"/>
        <v>1852057</v>
      </c>
      <c r="G1781" s="5713"/>
      <c r="H1781" s="5713"/>
      <c r="I1781" s="5713"/>
      <c r="J1781" s="5713"/>
      <c r="K1781" s="5713"/>
      <c r="L1781" s="5713"/>
      <c r="M1781" s="639"/>
      <c r="N1781" s="5714"/>
      <c r="O1781" s="5714"/>
      <c r="P1781" s="5714"/>
      <c r="R1781" s="5714"/>
      <c r="S1781" s="5714"/>
      <c r="T1781" s="5714"/>
      <c r="U1781" s="5714"/>
      <c r="V1781" s="5714"/>
      <c r="W1781" s="5714"/>
      <c r="X1781" s="5714"/>
      <c r="Y1781" s="5714"/>
      <c r="Z1781" s="5714"/>
      <c r="AA1781" s="5714">
        <v>1852057</v>
      </c>
      <c r="AB1781" s="5714"/>
      <c r="AC1781" s="5714"/>
      <c r="AD1781" s="5714"/>
      <c r="AE1781" s="5714"/>
      <c r="AG1781" s="5715"/>
      <c r="AH1781" s="5715"/>
      <c r="AI1781" s="5715"/>
      <c r="AJ1781" s="5715"/>
      <c r="AK1781" s="5715"/>
      <c r="AL1781" s="5715"/>
    </row>
    <row r="1782" spans="1:41" ht="12" customHeight="1">
      <c r="A1782" s="1935"/>
      <c r="B1782" s="2281"/>
      <c r="C1782" s="1695"/>
      <c r="D1782" s="1596"/>
      <c r="E1782" s="685"/>
      <c r="F1782" s="523">
        <f t="shared" si="193"/>
        <v>0</v>
      </c>
      <c r="G1782" s="5713"/>
      <c r="H1782" s="5713"/>
      <c r="I1782" s="5713"/>
      <c r="J1782" s="5713"/>
      <c r="K1782" s="5713"/>
      <c r="L1782" s="5713"/>
      <c r="M1782" s="639"/>
      <c r="N1782" s="5714"/>
      <c r="O1782" s="5714"/>
      <c r="P1782" s="5714"/>
      <c r="R1782" s="5714"/>
      <c r="S1782" s="5714"/>
      <c r="T1782" s="5714"/>
      <c r="U1782" s="5714"/>
      <c r="V1782" s="5714"/>
      <c r="W1782" s="5714"/>
      <c r="X1782" s="5714"/>
      <c r="Y1782" s="5714"/>
      <c r="Z1782" s="5714"/>
      <c r="AA1782" s="5714"/>
      <c r="AB1782" s="5714"/>
      <c r="AC1782" s="5714"/>
      <c r="AD1782" s="5714"/>
      <c r="AE1782" s="5714"/>
      <c r="AG1782" s="5715"/>
      <c r="AH1782" s="5715"/>
      <c r="AI1782" s="5715"/>
      <c r="AJ1782" s="5715"/>
      <c r="AK1782" s="5715"/>
      <c r="AL1782" s="5715"/>
    </row>
    <row r="1783" spans="1:41" ht="17.100000000000001" customHeight="1">
      <c r="A1783" s="1935"/>
      <c r="B1783" s="2281"/>
      <c r="C1783" s="6923" t="s">
        <v>639</v>
      </c>
      <c r="D1783" s="6924"/>
      <c r="E1783" s="5718">
        <f>SUM(E1784)</f>
        <v>220000</v>
      </c>
      <c r="F1783" s="523">
        <f t="shared" si="193"/>
        <v>0</v>
      </c>
      <c r="G1783" s="5713"/>
      <c r="H1783" s="5713"/>
      <c r="I1783" s="5713"/>
      <c r="J1783" s="5713"/>
      <c r="K1783" s="5713"/>
      <c r="L1783" s="5713"/>
      <c r="N1783" s="5714"/>
      <c r="O1783" s="5714"/>
      <c r="P1783" s="5714"/>
      <c r="R1783" s="5714"/>
      <c r="S1783" s="5714"/>
      <c r="T1783" s="5714"/>
      <c r="U1783" s="5714"/>
      <c r="V1783" s="5714"/>
      <c r="W1783" s="5714"/>
      <c r="X1783" s="5714"/>
      <c r="Y1783" s="5714"/>
      <c r="Z1783" s="5714"/>
      <c r="AA1783" s="5714"/>
      <c r="AB1783" s="5714"/>
      <c r="AC1783" s="5714"/>
      <c r="AD1783" s="5714"/>
      <c r="AE1783" s="5714"/>
      <c r="AG1783" s="5715"/>
      <c r="AH1783" s="5715"/>
      <c r="AI1783" s="5715"/>
      <c r="AJ1783" s="5715"/>
      <c r="AK1783" s="5715"/>
      <c r="AL1783" s="5715"/>
    </row>
    <row r="1784" spans="1:41" ht="17.100000000000001" customHeight="1">
      <c r="A1784" s="1935"/>
      <c r="B1784" s="2281"/>
      <c r="C1784" s="6925" t="s">
        <v>640</v>
      </c>
      <c r="D1784" s="6926"/>
      <c r="E1784" s="5719">
        <f>SUM(E1785:E1785)</f>
        <v>220000</v>
      </c>
      <c r="F1784" s="523">
        <f t="shared" si="193"/>
        <v>0</v>
      </c>
      <c r="G1784" s="5713"/>
      <c r="H1784" s="5713"/>
      <c r="I1784" s="5713"/>
      <c r="J1784" s="5713"/>
      <c r="K1784" s="5713"/>
      <c r="L1784" s="5713"/>
      <c r="N1784" s="5714"/>
      <c r="O1784" s="5714"/>
      <c r="P1784" s="5714"/>
      <c r="R1784" s="5714"/>
      <c r="S1784" s="5714"/>
      <c r="T1784" s="5714"/>
      <c r="U1784" s="5714"/>
      <c r="V1784" s="5714"/>
      <c r="W1784" s="5714"/>
      <c r="X1784" s="5714"/>
      <c r="Y1784" s="5714"/>
      <c r="Z1784" s="5714"/>
      <c r="AA1784" s="5714"/>
      <c r="AB1784" s="5714"/>
      <c r="AC1784" s="5714"/>
      <c r="AD1784" s="5714"/>
      <c r="AE1784" s="5714"/>
      <c r="AG1784" s="5715"/>
      <c r="AH1784" s="5715"/>
      <c r="AI1784" s="5715"/>
      <c r="AJ1784" s="5715"/>
      <c r="AK1784" s="5715"/>
      <c r="AL1784" s="5715"/>
    </row>
    <row r="1785" spans="1:41" ht="54.75" customHeight="1" thickBot="1">
      <c r="A1785" s="1935"/>
      <c r="B1785" s="2281"/>
      <c r="C1785" s="3761" t="s">
        <v>986</v>
      </c>
      <c r="D1785" s="1946" t="s">
        <v>987</v>
      </c>
      <c r="E1785" s="1697">
        <f>F1785</f>
        <v>220000</v>
      </c>
      <c r="F1785" s="523">
        <f t="shared" si="193"/>
        <v>220000</v>
      </c>
      <c r="G1785" s="5713"/>
      <c r="H1785" s="5713"/>
      <c r="I1785" s="5713"/>
      <c r="J1785" s="5713"/>
      <c r="K1785" s="5713"/>
      <c r="L1785" s="5713"/>
      <c r="M1785" s="639"/>
      <c r="N1785" s="5714"/>
      <c r="O1785" s="5714"/>
      <c r="P1785" s="5714"/>
      <c r="R1785" s="5714"/>
      <c r="S1785" s="5714"/>
      <c r="T1785" s="5714"/>
      <c r="U1785" s="5714"/>
      <c r="V1785" s="5714"/>
      <c r="W1785" s="5714"/>
      <c r="X1785" s="5714"/>
      <c r="Y1785" s="5714"/>
      <c r="Z1785" s="5714"/>
      <c r="AA1785" s="5714">
        <v>220000</v>
      </c>
      <c r="AB1785" s="5714"/>
      <c r="AC1785" s="5714"/>
      <c r="AD1785" s="5714"/>
      <c r="AE1785" s="5714"/>
      <c r="AG1785" s="5715"/>
      <c r="AH1785" s="5715"/>
      <c r="AI1785" s="5715"/>
      <c r="AJ1785" s="5715"/>
      <c r="AK1785" s="5715"/>
      <c r="AL1785" s="5715"/>
    </row>
    <row r="1786" spans="1:41" ht="17.100000000000001" customHeight="1" thickBot="1">
      <c r="A1786" s="6927" t="s">
        <v>988</v>
      </c>
      <c r="B1786" s="6928"/>
      <c r="C1786" s="6928"/>
      <c r="D1786" s="6929"/>
      <c r="E1786" s="919">
        <f>SUM(E8,E144,E185,E231,E345,E385,E397,E411,E442,E469,E720,E738,E747,E757,E1038,E1139,E1274,E1359,E1429,E1479,E1624,E1720,E1759,E174)</f>
        <v>2678796781</v>
      </c>
      <c r="G1786" s="5649">
        <f>SUM(G8:G1785)</f>
        <v>2614984</v>
      </c>
      <c r="H1786" s="5649">
        <f>SUM(H8:H1785)</f>
        <v>1778068</v>
      </c>
      <c r="I1786" s="5649">
        <f>SUM(I8:I1785)</f>
        <v>203466627</v>
      </c>
      <c r="J1786" s="5649">
        <f>SUM(J8:J1785)</f>
        <v>10475948</v>
      </c>
      <c r="K1786" s="5649">
        <f>SUM(K8:K1785)</f>
        <v>0</v>
      </c>
      <c r="L1786" s="5649">
        <f>SUM(L8:L1785)-L1036-L1037-L1137-L1138-L1272-L1273</f>
        <v>81223106</v>
      </c>
      <c r="M1786" s="639">
        <f>SUM(M8:M1785)-M716-M717-M718-M719</f>
        <v>5983972</v>
      </c>
      <c r="N1786" s="5650">
        <f>SUM(N8:N1785)-N226-N1034-N1035</f>
        <v>68140181</v>
      </c>
      <c r="O1786" s="5650">
        <f t="shared" ref="O1786:T1786" si="195">SUM(O8:O1785)</f>
        <v>2140</v>
      </c>
      <c r="P1786" s="5650">
        <f t="shared" si="195"/>
        <v>220860693</v>
      </c>
      <c r="Q1786" s="5659">
        <f t="shared" si="195"/>
        <v>38911332</v>
      </c>
      <c r="R1786" s="5650">
        <f t="shared" si="195"/>
        <v>22560660</v>
      </c>
      <c r="S1786" s="5650">
        <f t="shared" si="195"/>
        <v>1641717</v>
      </c>
      <c r="T1786" s="5650">
        <f t="shared" si="195"/>
        <v>23512869</v>
      </c>
      <c r="U1786" s="5650">
        <f>SUM(U8:U1785)-U1543-U1544</f>
        <v>14731620</v>
      </c>
      <c r="V1786" s="5650">
        <f>SUM(V8:V1785)</f>
        <v>1158556</v>
      </c>
      <c r="W1786" s="5650">
        <f>SUM(W8:W1785)</f>
        <v>1361164</v>
      </c>
      <c r="X1786" s="5650">
        <f>SUM(X8:X1785)</f>
        <v>13391947</v>
      </c>
      <c r="Y1786" s="5650">
        <f>SUM(Y8:Y1785)</f>
        <v>257801573</v>
      </c>
      <c r="Z1786" s="5650">
        <f>SUM(Z8:Z1785)-Z312-Z313-Z314-Z315-Z316-Z317</f>
        <v>1126394352</v>
      </c>
      <c r="AA1786" s="5650">
        <f>SUM(AA8:AA1785)</f>
        <v>35012040</v>
      </c>
      <c r="AB1786" s="5650">
        <f>SUM(AB8:AB1785)</f>
        <v>186202773</v>
      </c>
      <c r="AC1786" s="5650">
        <f>SUM(AC8:AC1785)</f>
        <v>158642451</v>
      </c>
      <c r="AD1786" s="5650">
        <f>SUM(AD8:AD1785)</f>
        <v>32423668</v>
      </c>
      <c r="AE1786" s="5650">
        <f>SUM(AE8:AE1785)-AE440-AE441</f>
        <v>10695605</v>
      </c>
      <c r="AF1786" s="5650">
        <f>SUM(AF8:AF1785)</f>
        <v>15020913</v>
      </c>
      <c r="AG1786" s="5650">
        <f>SUM(AG8:AG1785)</f>
        <v>1900000</v>
      </c>
      <c r="AH1786" s="5650">
        <f>SUM(AH8:AH1785)</f>
        <v>916667</v>
      </c>
      <c r="AI1786" s="5650">
        <f>SUM(AI8:AI1785)</f>
        <v>125994490</v>
      </c>
      <c r="AJ1786" s="5650">
        <f>SUM(AJ8:AJ1785)</f>
        <v>15873046</v>
      </c>
      <c r="AN1786" s="526" t="e">
        <f>E1786/#REF!</f>
        <v>#REF!</v>
      </c>
    </row>
    <row r="1787" spans="1:41" ht="13.5" thickBot="1">
      <c r="A1787" s="6930"/>
      <c r="B1787" s="6931"/>
      <c r="C1787" s="6931"/>
      <c r="D1787" s="6931"/>
      <c r="E1787" s="5720"/>
      <c r="F1787" s="523">
        <f>SUM(F10:F1785)-F226-F312-F313-F314-F315-F316-F317-F440-F441-F716-F717-F718-F719-F1034-F1035-F1036-F1037-F1137-F1138-F1272-F1273-F1543-F1544</f>
        <v>2678693162</v>
      </c>
      <c r="G1787" s="5649" t="s">
        <v>571</v>
      </c>
      <c r="H1787" s="5649" t="s">
        <v>572</v>
      </c>
      <c r="I1787" s="5649" t="s">
        <v>573</v>
      </c>
      <c r="J1787" s="5649" t="s">
        <v>574</v>
      </c>
      <c r="K1787" s="5649" t="s">
        <v>575</v>
      </c>
      <c r="L1787" s="5649" t="s">
        <v>576</v>
      </c>
      <c r="M1787" s="5721" t="s">
        <v>577</v>
      </c>
      <c r="N1787" s="5649" t="s">
        <v>578</v>
      </c>
      <c r="O1787" s="5649" t="s">
        <v>579</v>
      </c>
      <c r="P1787" s="5649" t="s">
        <v>580</v>
      </c>
      <c r="Q1787" s="5722" t="s">
        <v>581</v>
      </c>
      <c r="R1787" s="5649" t="s">
        <v>550</v>
      </c>
      <c r="S1787" s="5649" t="s">
        <v>551</v>
      </c>
      <c r="T1787" s="5649" t="s">
        <v>552</v>
      </c>
      <c r="U1787" s="5649" t="s">
        <v>553</v>
      </c>
      <c r="V1787" s="5649" t="s">
        <v>989</v>
      </c>
      <c r="W1787" s="5649" t="s">
        <v>555</v>
      </c>
      <c r="X1787" s="5649" t="s">
        <v>556</v>
      </c>
      <c r="Y1787" s="5649" t="s">
        <v>557</v>
      </c>
      <c r="Z1787" s="5649" t="s">
        <v>558</v>
      </c>
      <c r="AA1787" s="5649" t="s">
        <v>559</v>
      </c>
      <c r="AB1787" s="5649" t="s">
        <v>560</v>
      </c>
      <c r="AC1787" s="5649" t="s">
        <v>561</v>
      </c>
      <c r="AD1787" s="5649" t="s">
        <v>562</v>
      </c>
      <c r="AE1787" s="5649" t="s">
        <v>563</v>
      </c>
      <c r="AF1787" s="5722" t="s">
        <v>564</v>
      </c>
      <c r="AG1787" s="5649" t="s">
        <v>565</v>
      </c>
      <c r="AH1787" s="5649" t="s">
        <v>990</v>
      </c>
      <c r="AI1787" s="5649" t="s">
        <v>567</v>
      </c>
      <c r="AJ1787" s="5723" t="s">
        <v>568</v>
      </c>
    </row>
    <row r="1788" spans="1:41" ht="17.100000000000001" customHeight="1" thickBot="1">
      <c r="A1788" s="6932" t="s">
        <v>165</v>
      </c>
      <c r="B1788" s="6933"/>
      <c r="C1788" s="6933"/>
      <c r="D1788" s="6934"/>
      <c r="E1788" s="5724"/>
      <c r="M1788" s="639"/>
    </row>
    <row r="1789" spans="1:41" ht="17.25" customHeight="1" thickBot="1">
      <c r="A1789" s="6935" t="s">
        <v>991</v>
      </c>
      <c r="B1789" s="6936"/>
      <c r="C1789" s="6936"/>
      <c r="D1789" s="6937"/>
      <c r="E1789" s="5725">
        <f t="shared" ref="E1789" si="196">E1790+E1793+E1794+E1795+E1796+E1797</f>
        <v>1295759845</v>
      </c>
      <c r="M1789" s="639"/>
      <c r="AM1789" s="5726" t="e">
        <f>E1789-#REF!</f>
        <v>#REF!</v>
      </c>
      <c r="AN1789" s="5727" t="e">
        <f>E1789/#REF!</f>
        <v>#REF!</v>
      </c>
      <c r="AO1789" s="526" t="e">
        <f>AM1789/#REF!</f>
        <v>#REF!</v>
      </c>
    </row>
    <row r="1790" spans="1:41" ht="17.100000000000001" customHeight="1">
      <c r="A1790" s="6955" t="s">
        <v>992</v>
      </c>
      <c r="B1790" s="6956"/>
      <c r="C1790" s="6956"/>
      <c r="D1790" s="6956"/>
      <c r="E1790" s="1115">
        <f>E1791+E1792</f>
        <v>534433062</v>
      </c>
      <c r="M1790" s="639"/>
      <c r="AM1790" s="5726" t="e">
        <f>E1790-#REF!</f>
        <v>#REF!</v>
      </c>
      <c r="AO1790" s="526" t="e">
        <f>AM1790/#REF!</f>
        <v>#REF!</v>
      </c>
    </row>
    <row r="1791" spans="1:41" ht="19.5" customHeight="1">
      <c r="A1791" s="6957" t="s">
        <v>993</v>
      </c>
      <c r="B1791" s="6808"/>
      <c r="C1791" s="6808"/>
      <c r="D1791" s="6808"/>
      <c r="E1791" s="5728">
        <f>E12+E178+E790+E401+E473+E482+E498+E582+E593+E626+E645+E761+E834+E852+E921+E969+E1099+E1111+E1147+E1284+E1363+E1404+E1443+E1483+E1573+E1712+E1724+E1767+E123+E329+E359+E1584+E1599+E1612</f>
        <v>241926706</v>
      </c>
      <c r="F1791" s="523">
        <f>E1786-F1787</f>
        <v>103619</v>
      </c>
      <c r="M1791" s="639"/>
      <c r="AM1791" s="5726" t="e">
        <f>E1791-#REF!</f>
        <v>#REF!</v>
      </c>
      <c r="AO1791" s="526" t="e">
        <f>AM1791/#REF!</f>
        <v>#REF!</v>
      </c>
    </row>
    <row r="1792" spans="1:41" ht="18.75" customHeight="1">
      <c r="A1792" s="6952" t="s">
        <v>994</v>
      </c>
      <c r="B1792" s="6808"/>
      <c r="C1792" s="6808"/>
      <c r="D1792" s="6808"/>
      <c r="E1792" s="5728">
        <f>E20+E82+E130+E235+E269+E276+E337+E349+E366+E389+E406+E415+E485+E506+E587+E598+E1553+E632+E648+E751+E771+E841+E862+E929+E972+E1073+E1089+E1106+E1119+E1155+E1410+E1292+E1372+E1433+E1451+E1474+E1489+E1578+E1589+E1594+E1607+E1620+E1628+E1717+E1732+E1754+E1771+E252+E800+E455+E258+E446+E1548</f>
        <v>292506356</v>
      </c>
      <c r="F1792" s="523">
        <f>E1789+E1798</f>
        <v>2678796781</v>
      </c>
      <c r="G1792" s="5650"/>
      <c r="M1792" s="639"/>
      <c r="AM1792" s="5726" t="e">
        <f>E1792-#REF!</f>
        <v>#REF!</v>
      </c>
      <c r="AO1792" s="526" t="e">
        <f>AM1792/#REF!</f>
        <v>#REF!</v>
      </c>
    </row>
    <row r="1793" spans="1:140" ht="17.100000000000001" customHeight="1">
      <c r="A1793" s="6943" t="s">
        <v>995</v>
      </c>
      <c r="B1793" s="6944"/>
      <c r="C1793" s="6944"/>
      <c r="D1793" s="6944"/>
      <c r="E1793" s="5729">
        <f>E86+E138+E241+E261+E170+E354+E608+E736+E1041+E1050++E1076+E1084+E1094+E1142+E1174+E1220+E1277+E1438+E1477+E1494+E1631+E1640+E1649+E1658+E1667+E1676+E1685+E1694+E1703+E1775+E1757+E458+E1122+E1427+E1060</f>
        <v>387029139</v>
      </c>
      <c r="F1793" s="523">
        <f>F1792-E1786</f>
        <v>0</v>
      </c>
      <c r="M1793" s="639"/>
      <c r="AM1793" s="5726" t="e">
        <f>E1793-#REF!</f>
        <v>#REF!</v>
      </c>
      <c r="AO1793" s="526" t="e">
        <f>AM1793/#REF!</f>
        <v>#REF!</v>
      </c>
    </row>
    <row r="1794" spans="1:140" ht="17.100000000000001" customHeight="1">
      <c r="A1794" s="6943" t="s">
        <v>996</v>
      </c>
      <c r="B1794" s="6944"/>
      <c r="C1794" s="6944"/>
      <c r="D1794" s="6944"/>
      <c r="E1794" s="5729">
        <f>E42+E817+E493+E530+E661+E786+E848+E878+E947+E978+E979+E1177+E1313+E1314+E1381+E1470+E1635+E1636+E1749+E1780+E1781+E640+E449+E1419</f>
        <v>7776589</v>
      </c>
      <c r="M1794" s="639"/>
      <c r="AM1794" s="5726" t="e">
        <f>E1794-#REF!</f>
        <v>#REF!</v>
      </c>
      <c r="AO1794" s="526" t="e">
        <f>AM1794/#REF!</f>
        <v>#REF!</v>
      </c>
    </row>
    <row r="1795" spans="1:140" ht="15.75" customHeight="1">
      <c r="A1795" s="6958" t="s">
        <v>997</v>
      </c>
      <c r="B1795" s="6944"/>
      <c r="C1795" s="6944"/>
      <c r="D1795" s="6944"/>
      <c r="E1795" s="5729">
        <f>E50+E147+E97+E820+E189+E461+E533+E611+E663+E880+E1186+E1223+E955+E1316+E1384+E1556+E1125+E1357+E981+E290+E425+E369+E229+E1497</f>
        <v>350648009</v>
      </c>
      <c r="M1795" s="639"/>
      <c r="AM1795" s="5726" t="e">
        <f>E1795-#REF!</f>
        <v>#REF!</v>
      </c>
      <c r="AO1795" s="526" t="e">
        <f>AM1795/#REF!</f>
        <v>#REF!</v>
      </c>
    </row>
    <row r="1796" spans="1:140" ht="17.100000000000001" customHeight="1">
      <c r="A1796" s="6943" t="s">
        <v>998</v>
      </c>
      <c r="B1796" s="6944"/>
      <c r="C1796" s="6944"/>
      <c r="D1796" s="6944"/>
      <c r="E1796" s="5730">
        <f>E746</f>
        <v>9720718</v>
      </c>
      <c r="M1796" s="639"/>
      <c r="AM1796" s="5726" t="e">
        <f>E1796-#REF!</f>
        <v>#REF!</v>
      </c>
      <c r="AO1796" s="526" t="e">
        <f>AM1796/#REF!</f>
        <v>#REF!</v>
      </c>
    </row>
    <row r="1797" spans="1:140" ht="17.100000000000001" customHeight="1" thickBot="1">
      <c r="A1797" s="6945" t="s">
        <v>1183</v>
      </c>
      <c r="B1797" s="6946"/>
      <c r="C1797" s="6946"/>
      <c r="D1797" s="6946"/>
      <c r="E1797" s="5731">
        <f>E742</f>
        <v>6152328</v>
      </c>
      <c r="M1797" s="639"/>
      <c r="AM1797" s="5726" t="e">
        <f>E1797-#REF!</f>
        <v>#REF!</v>
      </c>
      <c r="AO1797" s="526" t="e">
        <f>AM1797/#REF!</f>
        <v>#REF!</v>
      </c>
    </row>
    <row r="1798" spans="1:140" ht="15.75" customHeight="1" thickBot="1">
      <c r="A1798" s="6947" t="s">
        <v>999</v>
      </c>
      <c r="B1798" s="6948"/>
      <c r="C1798" s="6948"/>
      <c r="D1798" s="6948"/>
      <c r="E1798" s="5725">
        <f>E1799+E1801+E1802</f>
        <v>1383036936</v>
      </c>
      <c r="M1798" s="639"/>
      <c r="AM1798" s="5726" t="e">
        <f>E1798-#REF!</f>
        <v>#REF!</v>
      </c>
      <c r="AN1798" s="5727" t="e">
        <f>E1798/#REF!</f>
        <v>#REF!</v>
      </c>
      <c r="AO1798" s="526" t="e">
        <f>AM1798/#REF!</f>
        <v>#REF!</v>
      </c>
    </row>
    <row r="1799" spans="1:140" ht="17.100000000000001" customHeight="1">
      <c r="A1799" s="6949" t="s">
        <v>1000</v>
      </c>
      <c r="B1799" s="6950"/>
      <c r="C1799" s="6950"/>
      <c r="D1799" s="6951"/>
      <c r="E1799" s="1115">
        <f>E45+E1538+E91+E142+E222+E246+E297+E434+E576+E621+E708+E723+E728+E732+E755+E915+E1027+E1045+E1054+E1064+E1068+E1130+E1268+E1423+E1645+E1663+E1672+E1681+E1699+E1690+E950+E1762+E1080+E1784+E1707+E1181+E1654+E320+E324</f>
        <v>1368036936</v>
      </c>
      <c r="M1799" s="639"/>
      <c r="AM1799" s="5726" t="e">
        <f>E1799-#REF!</f>
        <v>#REF!</v>
      </c>
      <c r="AO1799" s="526" t="e">
        <f>AM1799/#REF!</f>
        <v>#REF!</v>
      </c>
    </row>
    <row r="1800" spans="1:140" ht="18" customHeight="1">
      <c r="A1800" s="6952" t="s">
        <v>1001</v>
      </c>
      <c r="B1800" s="6808"/>
      <c r="C1800" s="6808"/>
      <c r="D1800" s="6953"/>
      <c r="E1800" s="5732">
        <f>E1542+E311+E439+E715+E1136+E1271+E1033+E225</f>
        <v>366014851</v>
      </c>
      <c r="AM1800" s="5726" t="e">
        <f>E1800-#REF!</f>
        <v>#REF!</v>
      </c>
      <c r="AO1800" s="526" t="e">
        <f>AM1800/#REF!</f>
        <v>#REF!</v>
      </c>
    </row>
    <row r="1801" spans="1:140" ht="17.100000000000001" customHeight="1">
      <c r="A1801" s="6943" t="s">
        <v>1002</v>
      </c>
      <c r="B1801" s="6944"/>
      <c r="C1801" s="6944"/>
      <c r="D1801" s="6954"/>
      <c r="E1801" s="5730">
        <f>E343</f>
        <v>15000000</v>
      </c>
      <c r="AM1801" s="5726"/>
    </row>
    <row r="1802" spans="1:140" ht="17.100000000000001" customHeight="1" thickBot="1">
      <c r="A1802" s="6938" t="s">
        <v>1003</v>
      </c>
      <c r="B1802" s="6939"/>
      <c r="C1802" s="6939"/>
      <c r="D1802" s="6940"/>
      <c r="E1802" s="5733">
        <v>0</v>
      </c>
      <c r="AM1802" s="5726"/>
    </row>
    <row r="1803" spans="1:140" ht="17.100000000000001" hidden="1" customHeight="1">
      <c r="A1803" s="5734"/>
      <c r="B1803" s="5734"/>
      <c r="C1803" s="5734"/>
      <c r="D1803" s="5734"/>
      <c r="E1803" s="5735">
        <f>E1786</f>
        <v>2678796781</v>
      </c>
    </row>
    <row r="1804" spans="1:140" s="5736" customFormat="1" ht="17.100000000000001" hidden="1" customHeight="1">
      <c r="A1804" s="5734"/>
      <c r="B1804" s="5734"/>
      <c r="C1804" s="5734"/>
      <c r="D1804" s="5734"/>
      <c r="E1804" s="5735">
        <f>E1803-E1789-E1798</f>
        <v>0</v>
      </c>
      <c r="F1804" s="523"/>
      <c r="G1804" s="5649"/>
      <c r="H1804" s="5649"/>
      <c r="I1804" s="5649"/>
      <c r="J1804" s="5649"/>
      <c r="K1804" s="5649"/>
      <c r="L1804" s="5649"/>
      <c r="M1804" s="5658"/>
      <c r="N1804" s="5650"/>
      <c r="O1804" s="5650"/>
      <c r="P1804" s="5650"/>
      <c r="Q1804" s="5659"/>
      <c r="R1804" s="5650"/>
      <c r="S1804" s="5650"/>
      <c r="T1804" s="5650"/>
      <c r="U1804" s="5650"/>
      <c r="V1804" s="5650"/>
      <c r="W1804" s="5650"/>
      <c r="X1804" s="5650"/>
      <c r="Y1804" s="5650"/>
      <c r="Z1804" s="5650"/>
      <c r="AA1804" s="5650"/>
      <c r="AB1804" s="5650"/>
      <c r="AC1804" s="5650"/>
      <c r="AD1804" s="5650"/>
      <c r="AE1804" s="5650"/>
      <c r="AF1804" s="5659"/>
      <c r="AG1804" s="5651"/>
      <c r="AH1804" s="5651"/>
      <c r="AI1804" s="5651"/>
      <c r="AJ1804" s="5651"/>
      <c r="AK1804" s="5651"/>
      <c r="AL1804" s="5651"/>
      <c r="AM1804" s="526"/>
      <c r="AN1804" s="526"/>
      <c r="AO1804" s="526"/>
      <c r="AP1804" s="526"/>
      <c r="AQ1804" s="526"/>
      <c r="AR1804" s="526"/>
      <c r="AS1804" s="526"/>
      <c r="AT1804" s="526"/>
      <c r="AU1804" s="526"/>
      <c r="AV1804" s="526"/>
      <c r="AW1804" s="526"/>
      <c r="AX1804" s="526"/>
      <c r="AY1804" s="526"/>
      <c r="AZ1804" s="526"/>
      <c r="BA1804" s="526"/>
      <c r="BB1804" s="526"/>
      <c r="BC1804" s="526"/>
      <c r="BD1804" s="526"/>
      <c r="BE1804" s="526"/>
      <c r="BF1804" s="526"/>
      <c r="BG1804" s="526"/>
      <c r="BH1804" s="526"/>
      <c r="BI1804" s="526"/>
      <c r="BJ1804" s="526"/>
      <c r="BK1804" s="526"/>
      <c r="BL1804" s="526"/>
      <c r="BM1804" s="526"/>
      <c r="BN1804" s="526"/>
      <c r="BO1804" s="526"/>
      <c r="BP1804" s="526"/>
      <c r="BQ1804" s="526"/>
      <c r="BR1804" s="526"/>
      <c r="BS1804" s="526"/>
      <c r="BT1804" s="526"/>
      <c r="BU1804" s="526"/>
      <c r="BV1804" s="526"/>
      <c r="BW1804" s="526"/>
      <c r="BX1804" s="526"/>
      <c r="BY1804" s="526"/>
      <c r="BZ1804" s="526"/>
      <c r="CA1804" s="526"/>
      <c r="CB1804" s="526"/>
      <c r="CC1804" s="526"/>
      <c r="CD1804" s="526"/>
      <c r="CE1804" s="526"/>
      <c r="CF1804" s="526"/>
      <c r="CG1804" s="526"/>
      <c r="CH1804" s="526"/>
      <c r="CI1804" s="526"/>
      <c r="CJ1804" s="526"/>
      <c r="CK1804" s="526"/>
      <c r="CL1804" s="526"/>
      <c r="CM1804" s="526"/>
      <c r="CN1804" s="526"/>
      <c r="CO1804" s="526"/>
      <c r="CP1804" s="526"/>
      <c r="CQ1804" s="526"/>
      <c r="CR1804" s="526"/>
      <c r="CS1804" s="526"/>
      <c r="CT1804" s="526"/>
      <c r="CU1804" s="526"/>
      <c r="CV1804" s="526"/>
      <c r="CW1804" s="526"/>
      <c r="CX1804" s="526"/>
      <c r="CY1804" s="526"/>
      <c r="CZ1804" s="526"/>
      <c r="DA1804" s="526"/>
      <c r="DB1804" s="526"/>
      <c r="DC1804" s="526"/>
      <c r="DD1804" s="526"/>
      <c r="DE1804" s="526"/>
      <c r="DF1804" s="526"/>
      <c r="DG1804" s="526"/>
      <c r="DH1804" s="526"/>
      <c r="DI1804" s="526"/>
      <c r="DJ1804" s="526"/>
      <c r="DK1804" s="526"/>
      <c r="DL1804" s="526"/>
      <c r="DM1804" s="526"/>
      <c r="DN1804" s="526"/>
      <c r="DO1804" s="526"/>
      <c r="DP1804" s="526"/>
      <c r="DQ1804" s="526"/>
      <c r="DR1804" s="526"/>
      <c r="DS1804" s="526"/>
      <c r="DT1804" s="526"/>
      <c r="DU1804" s="526"/>
      <c r="DV1804" s="526"/>
      <c r="DW1804" s="526"/>
      <c r="DX1804" s="526"/>
      <c r="DY1804" s="526"/>
      <c r="DZ1804" s="526"/>
      <c r="EA1804" s="526"/>
      <c r="EB1804" s="526"/>
      <c r="EC1804" s="526"/>
      <c r="ED1804" s="526"/>
      <c r="EE1804" s="526"/>
      <c r="EF1804" s="526"/>
      <c r="EG1804" s="526"/>
      <c r="EH1804" s="526"/>
      <c r="EI1804" s="526"/>
      <c r="EJ1804" s="526"/>
    </row>
    <row r="1805" spans="1:140" s="5736" customFormat="1" ht="17.100000000000001" hidden="1" customHeight="1">
      <c r="A1805" s="5734"/>
      <c r="B1805" s="5734"/>
      <c r="C1805" s="5734"/>
      <c r="D1805" s="5734"/>
      <c r="E1805" s="5736">
        <f>E1789+E1798</f>
        <v>2678796781</v>
      </c>
      <c r="F1805" s="523"/>
      <c r="G1805" s="5649"/>
      <c r="H1805" s="5649"/>
      <c r="I1805" s="5649"/>
      <c r="J1805" s="5649"/>
      <c r="K1805" s="5649"/>
      <c r="L1805" s="5649"/>
      <c r="M1805" s="5658"/>
      <c r="N1805" s="5650"/>
      <c r="O1805" s="5650"/>
      <c r="P1805" s="5650"/>
      <c r="Q1805" s="5659"/>
      <c r="R1805" s="5650"/>
      <c r="S1805" s="5650"/>
      <c r="T1805" s="5650"/>
      <c r="U1805" s="5650"/>
      <c r="V1805" s="5650"/>
      <c r="W1805" s="5650"/>
      <c r="X1805" s="5650"/>
      <c r="Y1805" s="5650"/>
      <c r="Z1805" s="5650"/>
      <c r="AA1805" s="5650"/>
      <c r="AB1805" s="5650"/>
      <c r="AC1805" s="5650"/>
      <c r="AD1805" s="5650"/>
      <c r="AE1805" s="5650"/>
      <c r="AF1805" s="5659"/>
      <c r="AG1805" s="5651"/>
      <c r="AH1805" s="5651"/>
      <c r="AI1805" s="5651"/>
      <c r="AJ1805" s="5651"/>
      <c r="AK1805" s="5651"/>
      <c r="AL1805" s="5651"/>
      <c r="AM1805" s="526"/>
      <c r="AN1805" s="526"/>
      <c r="AO1805" s="526"/>
      <c r="AP1805" s="526"/>
      <c r="AQ1805" s="526"/>
      <c r="AR1805" s="526"/>
      <c r="AS1805" s="526"/>
      <c r="AT1805" s="526"/>
      <c r="AU1805" s="526"/>
      <c r="AV1805" s="526"/>
      <c r="AW1805" s="526"/>
      <c r="AX1805" s="526"/>
      <c r="AY1805" s="526"/>
      <c r="AZ1805" s="526"/>
      <c r="BA1805" s="526"/>
      <c r="BB1805" s="526"/>
      <c r="BC1805" s="526"/>
      <c r="BD1805" s="526"/>
      <c r="BE1805" s="526"/>
      <c r="BF1805" s="526"/>
      <c r="BG1805" s="526"/>
      <c r="BH1805" s="526"/>
      <c r="BI1805" s="526"/>
      <c r="BJ1805" s="526"/>
      <c r="BK1805" s="526"/>
      <c r="BL1805" s="526"/>
      <c r="BM1805" s="526"/>
      <c r="BN1805" s="526"/>
      <c r="BO1805" s="526"/>
      <c r="BP1805" s="526"/>
      <c r="BQ1805" s="526"/>
      <c r="BR1805" s="526"/>
      <c r="BS1805" s="526"/>
      <c r="BT1805" s="526"/>
      <c r="BU1805" s="526"/>
      <c r="BV1805" s="526"/>
      <c r="BW1805" s="526"/>
      <c r="BX1805" s="526"/>
      <c r="BY1805" s="526"/>
      <c r="BZ1805" s="526"/>
      <c r="CA1805" s="526"/>
      <c r="CB1805" s="526"/>
      <c r="CC1805" s="526"/>
      <c r="CD1805" s="526"/>
      <c r="CE1805" s="526"/>
      <c r="CF1805" s="526"/>
      <c r="CG1805" s="526"/>
      <c r="CH1805" s="526"/>
      <c r="CI1805" s="526"/>
      <c r="CJ1805" s="526"/>
      <c r="CK1805" s="526"/>
      <c r="CL1805" s="526"/>
      <c r="CM1805" s="526"/>
      <c r="CN1805" s="526"/>
      <c r="CO1805" s="526"/>
      <c r="CP1805" s="526"/>
      <c r="CQ1805" s="526"/>
      <c r="CR1805" s="526"/>
      <c r="CS1805" s="526"/>
      <c r="CT1805" s="526"/>
      <c r="CU1805" s="526"/>
      <c r="CV1805" s="526"/>
      <c r="CW1805" s="526"/>
      <c r="CX1805" s="526"/>
      <c r="CY1805" s="526"/>
      <c r="CZ1805" s="526"/>
      <c r="DA1805" s="526"/>
      <c r="DB1805" s="526"/>
      <c r="DC1805" s="526"/>
      <c r="DD1805" s="526"/>
      <c r="DE1805" s="526"/>
      <c r="DF1805" s="526"/>
      <c r="DG1805" s="526"/>
      <c r="DH1805" s="526"/>
      <c r="DI1805" s="526"/>
      <c r="DJ1805" s="526"/>
      <c r="DK1805" s="526"/>
      <c r="DL1805" s="526"/>
      <c r="DM1805" s="526"/>
      <c r="DN1805" s="526"/>
      <c r="DO1805" s="526"/>
      <c r="DP1805" s="526"/>
      <c r="DQ1805" s="526"/>
      <c r="DR1805" s="526"/>
      <c r="DS1805" s="526"/>
      <c r="DT1805" s="526"/>
      <c r="DU1805" s="526"/>
      <c r="DV1805" s="526"/>
      <c r="DW1805" s="526"/>
      <c r="DX1805" s="526"/>
      <c r="DY1805" s="526"/>
      <c r="DZ1805" s="526"/>
      <c r="EA1805" s="526"/>
      <c r="EB1805" s="526"/>
      <c r="EC1805" s="526"/>
      <c r="ED1805" s="526"/>
      <c r="EE1805" s="526"/>
      <c r="EF1805" s="526"/>
      <c r="EG1805" s="526"/>
      <c r="EH1805" s="526"/>
      <c r="EI1805" s="526"/>
      <c r="EJ1805" s="526"/>
    </row>
    <row r="1806" spans="1:140" s="5736" customFormat="1" ht="17.100000000000001" hidden="1" customHeight="1">
      <c r="A1806" s="5734"/>
      <c r="B1806" s="5734"/>
      <c r="C1806" s="5734"/>
      <c r="D1806" s="5734"/>
      <c r="E1806" s="5736">
        <f>E1786-E1805</f>
        <v>0</v>
      </c>
      <c r="F1806" s="523"/>
      <c r="G1806" s="5649"/>
      <c r="H1806" s="5649"/>
      <c r="I1806" s="5649"/>
      <c r="J1806" s="5649"/>
      <c r="K1806" s="5649"/>
      <c r="L1806" s="5649"/>
      <c r="M1806" s="5658"/>
      <c r="N1806" s="5650"/>
      <c r="O1806" s="5650"/>
      <c r="P1806" s="5650"/>
      <c r="Q1806" s="5659"/>
      <c r="R1806" s="5650"/>
      <c r="S1806" s="5650"/>
      <c r="T1806" s="5650"/>
      <c r="U1806" s="5650"/>
      <c r="V1806" s="5650"/>
      <c r="W1806" s="5650"/>
      <c r="X1806" s="5650"/>
      <c r="Y1806" s="5650"/>
      <c r="Z1806" s="5650"/>
      <c r="AA1806" s="5650"/>
      <c r="AB1806" s="5650"/>
      <c r="AC1806" s="5650"/>
      <c r="AD1806" s="5650"/>
      <c r="AE1806" s="5650"/>
      <c r="AF1806" s="5659"/>
      <c r="AG1806" s="5651"/>
      <c r="AH1806" s="5651"/>
      <c r="AI1806" s="5651"/>
      <c r="AJ1806" s="5651"/>
      <c r="AK1806" s="5651"/>
      <c r="AL1806" s="5651"/>
      <c r="AM1806" s="526"/>
      <c r="AN1806" s="526"/>
      <c r="AO1806" s="526"/>
      <c r="AP1806" s="526"/>
      <c r="AQ1806" s="526"/>
      <c r="AR1806" s="526"/>
      <c r="AS1806" s="526"/>
      <c r="AT1806" s="526"/>
      <c r="AU1806" s="526"/>
      <c r="AV1806" s="526"/>
      <c r="AW1806" s="526"/>
      <c r="AX1806" s="526"/>
      <c r="AY1806" s="526"/>
      <c r="AZ1806" s="526"/>
      <c r="BA1806" s="526"/>
      <c r="BB1806" s="526"/>
      <c r="BC1806" s="526"/>
      <c r="BD1806" s="526"/>
      <c r="BE1806" s="526"/>
      <c r="BF1806" s="526"/>
      <c r="BG1806" s="526"/>
      <c r="BH1806" s="526"/>
      <c r="BI1806" s="526"/>
      <c r="BJ1806" s="526"/>
      <c r="BK1806" s="526"/>
      <c r="BL1806" s="526"/>
      <c r="BM1806" s="526"/>
      <c r="BN1806" s="526"/>
      <c r="BO1806" s="526"/>
      <c r="BP1806" s="526"/>
      <c r="BQ1806" s="526"/>
      <c r="BR1806" s="526"/>
      <c r="BS1806" s="526"/>
      <c r="BT1806" s="526"/>
      <c r="BU1806" s="526"/>
      <c r="BV1806" s="526"/>
      <c r="BW1806" s="526"/>
      <c r="BX1806" s="526"/>
      <c r="BY1806" s="526"/>
      <c r="BZ1806" s="526"/>
      <c r="CA1806" s="526"/>
      <c r="CB1806" s="526"/>
      <c r="CC1806" s="526"/>
      <c r="CD1806" s="526"/>
      <c r="CE1806" s="526"/>
      <c r="CF1806" s="526"/>
      <c r="CG1806" s="526"/>
      <c r="CH1806" s="526"/>
      <c r="CI1806" s="526"/>
      <c r="CJ1806" s="526"/>
      <c r="CK1806" s="526"/>
      <c r="CL1806" s="526"/>
      <c r="CM1806" s="526"/>
      <c r="CN1806" s="526"/>
      <c r="CO1806" s="526"/>
      <c r="CP1806" s="526"/>
      <c r="CQ1806" s="526"/>
      <c r="CR1806" s="526"/>
      <c r="CS1806" s="526"/>
      <c r="CT1806" s="526"/>
      <c r="CU1806" s="526"/>
      <c r="CV1806" s="526"/>
      <c r="CW1806" s="526"/>
      <c r="CX1806" s="526"/>
      <c r="CY1806" s="526"/>
      <c r="CZ1806" s="526"/>
      <c r="DA1806" s="526"/>
      <c r="DB1806" s="526"/>
      <c r="DC1806" s="526"/>
      <c r="DD1806" s="526"/>
      <c r="DE1806" s="526"/>
      <c r="DF1806" s="526"/>
      <c r="DG1806" s="526"/>
      <c r="DH1806" s="526"/>
      <c r="DI1806" s="526"/>
      <c r="DJ1806" s="526"/>
      <c r="DK1806" s="526"/>
      <c r="DL1806" s="526"/>
      <c r="DM1806" s="526"/>
      <c r="DN1806" s="526"/>
      <c r="DO1806" s="526"/>
      <c r="DP1806" s="526"/>
      <c r="DQ1806" s="526"/>
      <c r="DR1806" s="526"/>
      <c r="DS1806" s="526"/>
      <c r="DT1806" s="526"/>
      <c r="DU1806" s="526"/>
      <c r="DV1806" s="526"/>
      <c r="DW1806" s="526"/>
      <c r="DX1806" s="526"/>
      <c r="DY1806" s="526"/>
      <c r="DZ1806" s="526"/>
      <c r="EA1806" s="526"/>
      <c r="EB1806" s="526"/>
      <c r="EC1806" s="526"/>
      <c r="ED1806" s="526"/>
      <c r="EE1806" s="526"/>
      <c r="EF1806" s="526"/>
      <c r="EG1806" s="526"/>
      <c r="EH1806" s="526"/>
      <c r="EI1806" s="526"/>
      <c r="EJ1806" s="526"/>
    </row>
    <row r="1807" spans="1:140" s="5736" customFormat="1" ht="17.100000000000001" hidden="1" customHeight="1">
      <c r="A1807" s="6941"/>
      <c r="B1807" s="6942"/>
      <c r="C1807" s="6942"/>
      <c r="D1807" s="6942"/>
      <c r="E1807" s="5736">
        <f>E1799-E1800</f>
        <v>1002022085</v>
      </c>
      <c r="F1807" s="523"/>
      <c r="G1807" s="5649"/>
      <c r="H1807" s="5649"/>
      <c r="I1807" s="5649"/>
      <c r="J1807" s="5649"/>
      <c r="K1807" s="5649"/>
      <c r="L1807" s="5649"/>
      <c r="M1807" s="5658"/>
      <c r="N1807" s="5650"/>
      <c r="O1807" s="5650"/>
      <c r="P1807" s="5650"/>
      <c r="Q1807" s="5659"/>
      <c r="R1807" s="5650"/>
      <c r="S1807" s="5650"/>
      <c r="T1807" s="5650"/>
      <c r="U1807" s="5650"/>
      <c r="V1807" s="5650"/>
      <c r="W1807" s="5650"/>
      <c r="X1807" s="5650"/>
      <c r="Y1807" s="5650"/>
      <c r="Z1807" s="5650"/>
      <c r="AA1807" s="5650"/>
      <c r="AB1807" s="5650"/>
      <c r="AC1807" s="5650"/>
      <c r="AD1807" s="5650"/>
      <c r="AE1807" s="5650"/>
      <c r="AF1807" s="5659"/>
      <c r="AG1807" s="5651"/>
      <c r="AH1807" s="5651"/>
      <c r="AI1807" s="5651"/>
      <c r="AJ1807" s="5651"/>
      <c r="AK1807" s="5651"/>
      <c r="AL1807" s="5651"/>
      <c r="AM1807" s="5726" t="e">
        <f>E1807-#REF!</f>
        <v>#REF!</v>
      </c>
      <c r="AN1807" s="526">
        <f>E1807/E1798</f>
        <v>0.72450854992928404</v>
      </c>
      <c r="AO1807" s="526" t="e">
        <f>AM1807/#REF!</f>
        <v>#REF!</v>
      </c>
      <c r="AP1807" s="526"/>
      <c r="AQ1807" s="526"/>
      <c r="AR1807" s="526"/>
      <c r="AS1807" s="526"/>
      <c r="AT1807" s="526"/>
      <c r="AU1807" s="526"/>
      <c r="AV1807" s="526"/>
      <c r="AW1807" s="526"/>
      <c r="AX1807" s="526"/>
      <c r="AY1807" s="526"/>
      <c r="AZ1807" s="526"/>
      <c r="BA1807" s="526"/>
      <c r="BB1807" s="526"/>
      <c r="BC1807" s="526"/>
      <c r="BD1807" s="526"/>
      <c r="BE1807" s="526"/>
      <c r="BF1807" s="526"/>
      <c r="BG1807" s="526"/>
      <c r="BH1807" s="526"/>
      <c r="BI1807" s="526"/>
      <c r="BJ1807" s="526"/>
      <c r="BK1807" s="526"/>
      <c r="BL1807" s="526"/>
      <c r="BM1807" s="526"/>
      <c r="BN1807" s="526"/>
      <c r="BO1807" s="526"/>
      <c r="BP1807" s="526"/>
      <c r="BQ1807" s="526"/>
      <c r="BR1807" s="526"/>
      <c r="BS1807" s="526"/>
      <c r="BT1807" s="526"/>
      <c r="BU1807" s="526"/>
      <c r="BV1807" s="526"/>
      <c r="BW1807" s="526"/>
      <c r="BX1807" s="526"/>
      <c r="BY1807" s="526"/>
      <c r="BZ1807" s="526"/>
      <c r="CA1807" s="526"/>
      <c r="CB1807" s="526"/>
      <c r="CC1807" s="526"/>
      <c r="CD1807" s="526"/>
      <c r="CE1807" s="526"/>
      <c r="CF1807" s="526"/>
      <c r="CG1807" s="526"/>
      <c r="CH1807" s="526"/>
      <c r="CI1807" s="526"/>
      <c r="CJ1807" s="526"/>
      <c r="CK1807" s="526"/>
      <c r="CL1807" s="526"/>
      <c r="CM1807" s="526"/>
      <c r="CN1807" s="526"/>
      <c r="CO1807" s="526"/>
      <c r="CP1807" s="526"/>
      <c r="CQ1807" s="526"/>
      <c r="CR1807" s="526"/>
      <c r="CS1807" s="526"/>
      <c r="CT1807" s="526"/>
      <c r="CU1807" s="526"/>
      <c r="CV1807" s="526"/>
      <c r="CW1807" s="526"/>
      <c r="CX1807" s="526"/>
      <c r="CY1807" s="526"/>
      <c r="CZ1807" s="526"/>
      <c r="DA1807" s="526"/>
      <c r="DB1807" s="526"/>
      <c r="DC1807" s="526"/>
      <c r="DD1807" s="526"/>
      <c r="DE1807" s="526"/>
      <c r="DF1807" s="526"/>
      <c r="DG1807" s="526"/>
      <c r="DH1807" s="526"/>
      <c r="DI1807" s="526"/>
      <c r="DJ1807" s="526"/>
      <c r="DK1807" s="526"/>
      <c r="DL1807" s="526"/>
      <c r="DM1807" s="526"/>
      <c r="DN1807" s="526"/>
      <c r="DO1807" s="526"/>
      <c r="DP1807" s="526"/>
      <c r="DQ1807" s="526"/>
      <c r="DR1807" s="526"/>
      <c r="DS1807" s="526"/>
      <c r="DT1807" s="526"/>
      <c r="DU1807" s="526"/>
      <c r="DV1807" s="526"/>
      <c r="DW1807" s="526"/>
      <c r="DX1807" s="526"/>
      <c r="DY1807" s="526"/>
      <c r="DZ1807" s="526"/>
      <c r="EA1807" s="526"/>
      <c r="EB1807" s="526"/>
      <c r="EC1807" s="526"/>
      <c r="ED1807" s="526"/>
      <c r="EE1807" s="526"/>
      <c r="EF1807" s="526"/>
      <c r="EG1807" s="526"/>
      <c r="EH1807" s="526"/>
      <c r="EI1807" s="526"/>
      <c r="EJ1807" s="526"/>
    </row>
    <row r="1808" spans="1:140" s="5736" customFormat="1" ht="17.100000000000001" customHeight="1">
      <c r="A1808" s="5734"/>
      <c r="B1808" s="5734"/>
      <c r="C1808" s="5734"/>
      <c r="D1808" s="5734"/>
      <c r="F1808" s="523"/>
      <c r="G1808" s="5649"/>
      <c r="H1808" s="5649"/>
      <c r="I1808" s="5649"/>
      <c r="J1808" s="5649"/>
      <c r="K1808" s="5649"/>
      <c r="L1808" s="5649"/>
      <c r="M1808" s="5658"/>
      <c r="N1808" s="5650"/>
      <c r="O1808" s="5650"/>
      <c r="P1808" s="5650"/>
      <c r="Q1808" s="5659"/>
      <c r="R1808" s="5650"/>
      <c r="S1808" s="5650"/>
      <c r="T1808" s="5650"/>
      <c r="U1808" s="5650"/>
      <c r="V1808" s="5650"/>
      <c r="W1808" s="5650"/>
      <c r="X1808" s="5650"/>
      <c r="Y1808" s="5650"/>
      <c r="Z1808" s="5650"/>
      <c r="AA1808" s="5650"/>
      <c r="AB1808" s="5650"/>
      <c r="AC1808" s="5650"/>
      <c r="AD1808" s="5650"/>
      <c r="AE1808" s="5650"/>
      <c r="AF1808" s="5659"/>
      <c r="AG1808" s="5651"/>
      <c r="AH1808" s="5651"/>
      <c r="AI1808" s="5651"/>
      <c r="AJ1808" s="5651"/>
      <c r="AK1808" s="5651"/>
      <c r="AL1808" s="5651"/>
      <c r="AM1808" s="526"/>
      <c r="AN1808" s="526"/>
      <c r="AO1808" s="526"/>
      <c r="AP1808" s="526"/>
      <c r="AQ1808" s="526"/>
      <c r="AR1808" s="526"/>
      <c r="AS1808" s="526"/>
      <c r="AT1808" s="526"/>
      <c r="AU1808" s="526"/>
      <c r="AV1808" s="526"/>
      <c r="AW1808" s="526"/>
      <c r="AX1808" s="526"/>
      <c r="AY1808" s="526"/>
      <c r="AZ1808" s="526"/>
      <c r="BA1808" s="526"/>
      <c r="BB1808" s="526"/>
      <c r="BC1808" s="526"/>
      <c r="BD1808" s="526"/>
      <c r="BE1808" s="526"/>
      <c r="BF1808" s="526"/>
      <c r="BG1808" s="526"/>
      <c r="BH1808" s="526"/>
      <c r="BI1808" s="526"/>
      <c r="BJ1808" s="526"/>
      <c r="BK1808" s="526"/>
      <c r="BL1808" s="526"/>
      <c r="BM1808" s="526"/>
      <c r="BN1808" s="526"/>
      <c r="BO1808" s="526"/>
      <c r="BP1808" s="526"/>
      <c r="BQ1808" s="526"/>
      <c r="BR1808" s="526"/>
      <c r="BS1808" s="526"/>
      <c r="BT1808" s="526"/>
      <c r="BU1808" s="526"/>
      <c r="BV1808" s="526"/>
      <c r="BW1808" s="526"/>
      <c r="BX1808" s="526"/>
      <c r="BY1808" s="526"/>
      <c r="BZ1808" s="526"/>
      <c r="CA1808" s="526"/>
      <c r="CB1808" s="526"/>
      <c r="CC1808" s="526"/>
      <c r="CD1808" s="526"/>
      <c r="CE1808" s="526"/>
      <c r="CF1808" s="526"/>
      <c r="CG1808" s="526"/>
      <c r="CH1808" s="526"/>
      <c r="CI1808" s="526"/>
      <c r="CJ1808" s="526"/>
      <c r="CK1808" s="526"/>
      <c r="CL1808" s="526"/>
      <c r="CM1808" s="526"/>
      <c r="CN1808" s="526"/>
      <c r="CO1808" s="526"/>
      <c r="CP1808" s="526"/>
      <c r="CQ1808" s="526"/>
      <c r="CR1808" s="526"/>
      <c r="CS1808" s="526"/>
      <c r="CT1808" s="526"/>
      <c r="CU1808" s="526"/>
      <c r="CV1808" s="526"/>
      <c r="CW1808" s="526"/>
      <c r="CX1808" s="526"/>
      <c r="CY1808" s="526"/>
      <c r="CZ1808" s="526"/>
      <c r="DA1808" s="526"/>
      <c r="DB1808" s="526"/>
      <c r="DC1808" s="526"/>
      <c r="DD1808" s="526"/>
      <c r="DE1808" s="526"/>
      <c r="DF1808" s="526"/>
      <c r="DG1808" s="526"/>
      <c r="DH1808" s="526"/>
      <c r="DI1808" s="526"/>
      <c r="DJ1808" s="526"/>
      <c r="DK1808" s="526"/>
      <c r="DL1808" s="526"/>
      <c r="DM1808" s="526"/>
      <c r="DN1808" s="526"/>
      <c r="DO1808" s="526"/>
      <c r="DP1808" s="526"/>
      <c r="DQ1808" s="526"/>
      <c r="DR1808" s="526"/>
      <c r="DS1808" s="526"/>
      <c r="DT1808" s="526"/>
      <c r="DU1808" s="526"/>
      <c r="DV1808" s="526"/>
      <c r="DW1808" s="526"/>
      <c r="DX1808" s="526"/>
      <c r="DY1808" s="526"/>
      <c r="DZ1808" s="526"/>
      <c r="EA1808" s="526"/>
      <c r="EB1808" s="526"/>
      <c r="EC1808" s="526"/>
      <c r="ED1808" s="526"/>
      <c r="EE1808" s="526"/>
      <c r="EF1808" s="526"/>
      <c r="EG1808" s="526"/>
      <c r="EH1808" s="526"/>
      <c r="EI1808" s="526"/>
      <c r="EJ1808" s="526"/>
    </row>
    <row r="1809" spans="1:140" s="5736" customFormat="1">
      <c r="A1809" s="5734"/>
      <c r="B1809" s="5734"/>
      <c r="C1809" s="5734"/>
      <c r="D1809" s="5734"/>
      <c r="F1809" s="523"/>
      <c r="G1809" s="5649"/>
      <c r="H1809" s="5649"/>
      <c r="I1809" s="5649"/>
      <c r="J1809" s="5649"/>
      <c r="K1809" s="5649"/>
      <c r="L1809" s="5649"/>
      <c r="M1809" s="5658"/>
      <c r="N1809" s="5650"/>
      <c r="O1809" s="5650"/>
      <c r="P1809" s="5650"/>
      <c r="Q1809" s="5659"/>
      <c r="R1809" s="5650"/>
      <c r="S1809" s="5650"/>
      <c r="T1809" s="5650"/>
      <c r="U1809" s="5650"/>
      <c r="V1809" s="5650"/>
      <c r="W1809" s="5650"/>
      <c r="X1809" s="5650"/>
      <c r="Y1809" s="5650"/>
      <c r="Z1809" s="5650"/>
      <c r="AA1809" s="5650"/>
      <c r="AB1809" s="5650"/>
      <c r="AC1809" s="5650"/>
      <c r="AD1809" s="5650"/>
      <c r="AE1809" s="5650"/>
      <c r="AF1809" s="5659"/>
      <c r="AG1809" s="5651"/>
      <c r="AH1809" s="5651"/>
      <c r="AI1809" s="5651"/>
      <c r="AJ1809" s="5651"/>
      <c r="AK1809" s="5651"/>
      <c r="AL1809" s="5651"/>
      <c r="AM1809" s="526"/>
      <c r="AN1809" s="526"/>
      <c r="AO1809" s="526"/>
      <c r="AP1809" s="526"/>
      <c r="AQ1809" s="526"/>
      <c r="AR1809" s="526"/>
      <c r="AS1809" s="526"/>
      <c r="AT1809" s="526"/>
      <c r="AU1809" s="526"/>
      <c r="AV1809" s="526"/>
      <c r="AW1809" s="526"/>
      <c r="AX1809" s="526"/>
      <c r="AY1809" s="526"/>
      <c r="AZ1809" s="526"/>
      <c r="BA1809" s="526"/>
      <c r="BB1809" s="526"/>
      <c r="BC1809" s="526"/>
      <c r="BD1809" s="526"/>
      <c r="BE1809" s="526"/>
      <c r="BF1809" s="526"/>
      <c r="BG1809" s="526"/>
      <c r="BH1809" s="526"/>
      <c r="BI1809" s="526"/>
      <c r="BJ1809" s="526"/>
      <c r="BK1809" s="526"/>
      <c r="BL1809" s="526"/>
      <c r="BM1809" s="526"/>
      <c r="BN1809" s="526"/>
      <c r="BO1809" s="526"/>
      <c r="BP1809" s="526"/>
      <c r="BQ1809" s="526"/>
      <c r="BR1809" s="526"/>
      <c r="BS1809" s="526"/>
      <c r="BT1809" s="526"/>
      <c r="BU1809" s="526"/>
      <c r="BV1809" s="526"/>
      <c r="BW1809" s="526"/>
      <c r="BX1809" s="526"/>
      <c r="BY1809" s="526"/>
      <c r="BZ1809" s="526"/>
      <c r="CA1809" s="526"/>
      <c r="CB1809" s="526"/>
      <c r="CC1809" s="526"/>
      <c r="CD1809" s="526"/>
      <c r="CE1809" s="526"/>
      <c r="CF1809" s="526"/>
      <c r="CG1809" s="526"/>
      <c r="CH1809" s="526"/>
      <c r="CI1809" s="526"/>
      <c r="CJ1809" s="526"/>
      <c r="CK1809" s="526"/>
      <c r="CL1809" s="526"/>
      <c r="CM1809" s="526"/>
      <c r="CN1809" s="526"/>
      <c r="CO1809" s="526"/>
      <c r="CP1809" s="526"/>
      <c r="CQ1809" s="526"/>
      <c r="CR1809" s="526"/>
      <c r="CS1809" s="526"/>
      <c r="CT1809" s="526"/>
      <c r="CU1809" s="526"/>
      <c r="CV1809" s="526"/>
      <c r="CW1809" s="526"/>
      <c r="CX1809" s="526"/>
      <c r="CY1809" s="526"/>
      <c r="CZ1809" s="526"/>
      <c r="DA1809" s="526"/>
      <c r="DB1809" s="526"/>
      <c r="DC1809" s="526"/>
      <c r="DD1809" s="526"/>
      <c r="DE1809" s="526"/>
      <c r="DF1809" s="526"/>
      <c r="DG1809" s="526"/>
      <c r="DH1809" s="526"/>
      <c r="DI1809" s="526"/>
      <c r="DJ1809" s="526"/>
      <c r="DK1809" s="526"/>
      <c r="DL1809" s="526"/>
      <c r="DM1809" s="526"/>
      <c r="DN1809" s="526"/>
      <c r="DO1809" s="526"/>
      <c r="DP1809" s="526"/>
      <c r="DQ1809" s="526"/>
      <c r="DR1809" s="526"/>
      <c r="DS1809" s="526"/>
      <c r="DT1809" s="526"/>
      <c r="DU1809" s="526"/>
      <c r="DV1809" s="526"/>
      <c r="DW1809" s="526"/>
      <c r="DX1809" s="526"/>
      <c r="DY1809" s="526"/>
      <c r="DZ1809" s="526"/>
      <c r="EA1809" s="526"/>
      <c r="EB1809" s="526"/>
      <c r="EC1809" s="526"/>
      <c r="ED1809" s="526"/>
      <c r="EE1809" s="526"/>
      <c r="EF1809" s="526"/>
      <c r="EG1809" s="526"/>
      <c r="EH1809" s="526"/>
      <c r="EI1809" s="526"/>
      <c r="EJ1809" s="526"/>
    </row>
    <row r="1810" spans="1:140" s="5736" customFormat="1">
      <c r="A1810" s="5734"/>
      <c r="B1810" s="5734"/>
      <c r="C1810" s="5734"/>
      <c r="D1810" s="5734"/>
      <c r="F1810" s="523"/>
      <c r="G1810" s="5649"/>
      <c r="H1810" s="5649"/>
      <c r="I1810" s="5649"/>
      <c r="J1810" s="5649"/>
      <c r="K1810" s="5649"/>
      <c r="L1810" s="5649"/>
      <c r="M1810" s="5658"/>
      <c r="N1810" s="5650"/>
      <c r="O1810" s="5650"/>
      <c r="P1810" s="5650"/>
      <c r="Q1810" s="5659"/>
      <c r="R1810" s="5650"/>
      <c r="S1810" s="5650"/>
      <c r="T1810" s="5650"/>
      <c r="U1810" s="5650"/>
      <c r="V1810" s="5650"/>
      <c r="W1810" s="5650"/>
      <c r="X1810" s="5650"/>
      <c r="Y1810" s="5650"/>
      <c r="Z1810" s="5650"/>
      <c r="AA1810" s="5650"/>
      <c r="AB1810" s="5650"/>
      <c r="AC1810" s="5650"/>
      <c r="AD1810" s="5650"/>
      <c r="AE1810" s="5650"/>
      <c r="AF1810" s="5659"/>
      <c r="AG1810" s="5651"/>
      <c r="AH1810" s="5651"/>
      <c r="AI1810" s="5651"/>
      <c r="AJ1810" s="5651"/>
      <c r="AK1810" s="5651"/>
      <c r="AL1810" s="5651"/>
      <c r="AM1810" s="526"/>
      <c r="AN1810" s="526"/>
      <c r="AO1810" s="526"/>
      <c r="AP1810" s="526"/>
      <c r="AQ1810" s="526"/>
      <c r="AR1810" s="526"/>
      <c r="AS1810" s="526"/>
      <c r="AT1810" s="526"/>
      <c r="AU1810" s="526"/>
      <c r="AV1810" s="526"/>
      <c r="AW1810" s="526"/>
      <c r="AX1810" s="526"/>
      <c r="AY1810" s="526"/>
      <c r="AZ1810" s="526"/>
      <c r="BA1810" s="526"/>
      <c r="BB1810" s="526"/>
      <c r="BC1810" s="526"/>
      <c r="BD1810" s="526"/>
      <c r="BE1810" s="526"/>
      <c r="BF1810" s="526"/>
      <c r="BG1810" s="526"/>
      <c r="BH1810" s="526"/>
      <c r="BI1810" s="526"/>
      <c r="BJ1810" s="526"/>
      <c r="BK1810" s="526"/>
      <c r="BL1810" s="526"/>
      <c r="BM1810" s="526"/>
      <c r="BN1810" s="526"/>
      <c r="BO1810" s="526"/>
      <c r="BP1810" s="526"/>
      <c r="BQ1810" s="526"/>
      <c r="BR1810" s="526"/>
      <c r="BS1810" s="526"/>
      <c r="BT1810" s="526"/>
      <c r="BU1810" s="526"/>
      <c r="BV1810" s="526"/>
      <c r="BW1810" s="526"/>
      <c r="BX1810" s="526"/>
      <c r="BY1810" s="526"/>
      <c r="BZ1810" s="526"/>
      <c r="CA1810" s="526"/>
      <c r="CB1810" s="526"/>
      <c r="CC1810" s="526"/>
      <c r="CD1810" s="526"/>
      <c r="CE1810" s="526"/>
      <c r="CF1810" s="526"/>
      <c r="CG1810" s="526"/>
      <c r="CH1810" s="526"/>
      <c r="CI1810" s="526"/>
      <c r="CJ1810" s="526"/>
      <c r="CK1810" s="526"/>
      <c r="CL1810" s="526"/>
      <c r="CM1810" s="526"/>
      <c r="CN1810" s="526"/>
      <c r="CO1810" s="526"/>
      <c r="CP1810" s="526"/>
      <c r="CQ1810" s="526"/>
      <c r="CR1810" s="526"/>
      <c r="CS1810" s="526"/>
      <c r="CT1810" s="526"/>
      <c r="CU1810" s="526"/>
      <c r="CV1810" s="526"/>
      <c r="CW1810" s="526"/>
      <c r="CX1810" s="526"/>
      <c r="CY1810" s="526"/>
      <c r="CZ1810" s="526"/>
      <c r="DA1810" s="526"/>
      <c r="DB1810" s="526"/>
      <c r="DC1810" s="526"/>
      <c r="DD1810" s="526"/>
      <c r="DE1810" s="526"/>
      <c r="DF1810" s="526"/>
      <c r="DG1810" s="526"/>
      <c r="DH1810" s="526"/>
      <c r="DI1810" s="526"/>
      <c r="DJ1810" s="526"/>
      <c r="DK1810" s="526"/>
      <c r="DL1810" s="526"/>
      <c r="DM1810" s="526"/>
      <c r="DN1810" s="526"/>
      <c r="DO1810" s="526"/>
      <c r="DP1810" s="526"/>
      <c r="DQ1810" s="526"/>
      <c r="DR1810" s="526"/>
      <c r="DS1810" s="526"/>
      <c r="DT1810" s="526"/>
      <c r="DU1810" s="526"/>
      <c r="DV1810" s="526"/>
      <c r="DW1810" s="526"/>
      <c r="DX1810" s="526"/>
      <c r="DY1810" s="526"/>
      <c r="DZ1810" s="526"/>
      <c r="EA1810" s="526"/>
      <c r="EB1810" s="526"/>
      <c r="EC1810" s="526"/>
      <c r="ED1810" s="526"/>
      <c r="EE1810" s="526"/>
      <c r="EF1810" s="526"/>
      <c r="EG1810" s="526"/>
      <c r="EH1810" s="526"/>
      <c r="EI1810" s="526"/>
      <c r="EJ1810" s="526"/>
    </row>
    <row r="1811" spans="1:140" s="5736" customFormat="1">
      <c r="A1811" s="526"/>
      <c r="B1811" s="526"/>
      <c r="C1811" s="5726"/>
      <c r="D1811" s="526"/>
      <c r="F1811" s="523"/>
      <c r="G1811" s="5649"/>
      <c r="H1811" s="5649"/>
      <c r="I1811" s="5649"/>
      <c r="J1811" s="5649"/>
      <c r="K1811" s="5649"/>
      <c r="L1811" s="5649"/>
      <c r="M1811" s="5658"/>
      <c r="N1811" s="5650"/>
      <c r="O1811" s="5650"/>
      <c r="P1811" s="5650"/>
      <c r="Q1811" s="5659"/>
      <c r="R1811" s="5650"/>
      <c r="S1811" s="5650"/>
      <c r="T1811" s="5650"/>
      <c r="U1811" s="5650"/>
      <c r="V1811" s="5650"/>
      <c r="W1811" s="5650"/>
      <c r="X1811" s="5650"/>
      <c r="Y1811" s="5650"/>
      <c r="Z1811" s="5650"/>
      <c r="AA1811" s="5650"/>
      <c r="AB1811" s="5650"/>
      <c r="AC1811" s="5650"/>
      <c r="AD1811" s="5650"/>
      <c r="AE1811" s="5650"/>
      <c r="AF1811" s="5659"/>
      <c r="AG1811" s="5651"/>
      <c r="AH1811" s="5651"/>
      <c r="AI1811" s="5651"/>
      <c r="AJ1811" s="5651"/>
      <c r="AK1811" s="5651"/>
      <c r="AL1811" s="5651"/>
      <c r="AM1811" s="526"/>
      <c r="AN1811" s="526"/>
      <c r="AO1811" s="526"/>
      <c r="AP1811" s="526"/>
      <c r="AQ1811" s="526"/>
      <c r="AR1811" s="526"/>
      <c r="AS1811" s="526"/>
      <c r="AT1811" s="526"/>
      <c r="AU1811" s="526"/>
      <c r="AV1811" s="526"/>
      <c r="AW1811" s="526"/>
      <c r="AX1811" s="526"/>
      <c r="AY1811" s="526"/>
      <c r="AZ1811" s="526"/>
      <c r="BA1811" s="526"/>
      <c r="BB1811" s="526"/>
      <c r="BC1811" s="526"/>
      <c r="BD1811" s="526"/>
      <c r="BE1811" s="526"/>
      <c r="BF1811" s="526"/>
      <c r="BG1811" s="526"/>
      <c r="BH1811" s="526"/>
      <c r="BI1811" s="526"/>
      <c r="BJ1811" s="526"/>
      <c r="BK1811" s="526"/>
      <c r="BL1811" s="526"/>
      <c r="BM1811" s="526"/>
      <c r="BN1811" s="526"/>
      <c r="BO1811" s="526"/>
      <c r="BP1811" s="526"/>
      <c r="BQ1811" s="526"/>
      <c r="BR1811" s="526"/>
      <c r="BS1811" s="526"/>
      <c r="BT1811" s="526"/>
      <c r="BU1811" s="526"/>
      <c r="BV1811" s="526"/>
      <c r="BW1811" s="526"/>
      <c r="BX1811" s="526"/>
      <c r="BY1811" s="526"/>
      <c r="BZ1811" s="526"/>
      <c r="CA1811" s="526"/>
      <c r="CB1811" s="526"/>
      <c r="CC1811" s="526"/>
      <c r="CD1811" s="526"/>
      <c r="CE1811" s="526"/>
      <c r="CF1811" s="526"/>
      <c r="CG1811" s="526"/>
      <c r="CH1811" s="526"/>
      <c r="CI1811" s="526"/>
      <c r="CJ1811" s="526"/>
      <c r="CK1811" s="526"/>
      <c r="CL1811" s="526"/>
      <c r="CM1811" s="526"/>
      <c r="CN1811" s="526"/>
      <c r="CO1811" s="526"/>
      <c r="CP1811" s="526"/>
      <c r="CQ1811" s="526"/>
      <c r="CR1811" s="526"/>
      <c r="CS1811" s="526"/>
      <c r="CT1811" s="526"/>
      <c r="CU1811" s="526"/>
      <c r="CV1811" s="526"/>
      <c r="CW1811" s="526"/>
      <c r="CX1811" s="526"/>
      <c r="CY1811" s="526"/>
      <c r="CZ1811" s="526"/>
      <c r="DA1811" s="526"/>
      <c r="DB1811" s="526"/>
      <c r="DC1811" s="526"/>
      <c r="DD1811" s="526"/>
      <c r="DE1811" s="526"/>
      <c r="DF1811" s="526"/>
      <c r="DG1811" s="526"/>
      <c r="DH1811" s="526"/>
      <c r="DI1811" s="526"/>
      <c r="DJ1811" s="526"/>
      <c r="DK1811" s="526"/>
      <c r="DL1811" s="526"/>
      <c r="DM1811" s="526"/>
      <c r="DN1811" s="526"/>
      <c r="DO1811" s="526"/>
      <c r="DP1811" s="526"/>
      <c r="DQ1811" s="526"/>
      <c r="DR1811" s="526"/>
      <c r="DS1811" s="526"/>
      <c r="DT1811" s="526"/>
      <c r="DU1811" s="526"/>
      <c r="DV1811" s="526"/>
      <c r="DW1811" s="526"/>
      <c r="DX1811" s="526"/>
      <c r="DY1811" s="526"/>
      <c r="DZ1811" s="526"/>
      <c r="EA1811" s="526"/>
      <c r="EB1811" s="526"/>
      <c r="EC1811" s="526"/>
      <c r="ED1811" s="526"/>
      <c r="EE1811" s="526"/>
      <c r="EF1811" s="526"/>
      <c r="EG1811" s="526"/>
      <c r="EH1811" s="526"/>
      <c r="EI1811" s="526"/>
      <c r="EJ1811" s="526"/>
    </row>
    <row r="1813" spans="1:140" s="5736" customFormat="1">
      <c r="A1813" s="526"/>
      <c r="B1813" s="526"/>
      <c r="C1813" s="5726"/>
      <c r="D1813" s="526"/>
      <c r="F1813" s="523"/>
      <c r="G1813" s="5649"/>
      <c r="H1813" s="5649"/>
      <c r="I1813" s="5649"/>
      <c r="J1813" s="5649"/>
      <c r="K1813" s="5649"/>
      <c r="L1813" s="5649"/>
      <c r="M1813" s="5658"/>
      <c r="N1813" s="5650"/>
      <c r="O1813" s="5650"/>
      <c r="P1813" s="5650"/>
      <c r="Q1813" s="5659"/>
      <c r="R1813" s="5650"/>
      <c r="S1813" s="5650"/>
      <c r="T1813" s="5650"/>
      <c r="U1813" s="5650"/>
      <c r="V1813" s="5650"/>
      <c r="W1813" s="5650"/>
      <c r="X1813" s="5650"/>
      <c r="Y1813" s="5650"/>
      <c r="Z1813" s="5650"/>
      <c r="AA1813" s="5650"/>
      <c r="AB1813" s="5650"/>
      <c r="AC1813" s="5650"/>
      <c r="AD1813" s="5650"/>
      <c r="AE1813" s="5650"/>
      <c r="AF1813" s="5659"/>
      <c r="AG1813" s="5651"/>
      <c r="AH1813" s="5651"/>
      <c r="AI1813" s="5651"/>
      <c r="AJ1813" s="5651"/>
      <c r="AK1813" s="5651"/>
      <c r="AL1813" s="5651"/>
      <c r="AM1813" s="526"/>
      <c r="AN1813" s="526"/>
      <c r="AO1813" s="526"/>
      <c r="AP1813" s="526"/>
      <c r="AQ1813" s="526"/>
      <c r="AR1813" s="526"/>
      <c r="AS1813" s="526"/>
      <c r="AT1813" s="526"/>
      <c r="AU1813" s="526"/>
      <c r="AV1813" s="526"/>
      <c r="AW1813" s="526"/>
      <c r="AX1813" s="526"/>
      <c r="AY1813" s="526"/>
      <c r="AZ1813" s="526"/>
      <c r="BA1813" s="526"/>
      <c r="BB1813" s="526"/>
      <c r="BC1813" s="526"/>
      <c r="BD1813" s="526"/>
      <c r="BE1813" s="526"/>
      <c r="BF1813" s="526"/>
      <c r="BG1813" s="526"/>
      <c r="BH1813" s="526"/>
      <c r="BI1813" s="526"/>
      <c r="BJ1813" s="526"/>
      <c r="BK1813" s="526"/>
      <c r="BL1813" s="526"/>
      <c r="BM1813" s="526"/>
      <c r="BN1813" s="526"/>
      <c r="BO1813" s="526"/>
      <c r="BP1813" s="526"/>
      <c r="BQ1813" s="526"/>
      <c r="BR1813" s="526"/>
      <c r="BS1813" s="526"/>
      <c r="BT1813" s="526"/>
      <c r="BU1813" s="526"/>
      <c r="BV1813" s="526"/>
      <c r="BW1813" s="526"/>
      <c r="BX1813" s="526"/>
      <c r="BY1813" s="526"/>
      <c r="BZ1813" s="526"/>
      <c r="CA1813" s="526"/>
      <c r="CB1813" s="526"/>
      <c r="CC1813" s="526"/>
      <c r="CD1813" s="526"/>
      <c r="CE1813" s="526"/>
      <c r="CF1813" s="526"/>
      <c r="CG1813" s="526"/>
      <c r="CH1813" s="526"/>
      <c r="CI1813" s="526"/>
      <c r="CJ1813" s="526"/>
      <c r="CK1813" s="526"/>
      <c r="CL1813" s="526"/>
      <c r="CM1813" s="526"/>
      <c r="CN1813" s="526"/>
      <c r="CO1813" s="526"/>
      <c r="CP1813" s="526"/>
      <c r="CQ1813" s="526"/>
      <c r="CR1813" s="526"/>
      <c r="CS1813" s="526"/>
      <c r="CT1813" s="526"/>
      <c r="CU1813" s="526"/>
      <c r="CV1813" s="526"/>
      <c r="CW1813" s="526"/>
      <c r="CX1813" s="526"/>
      <c r="CY1813" s="526"/>
      <c r="CZ1813" s="526"/>
      <c r="DA1813" s="526"/>
      <c r="DB1813" s="526"/>
      <c r="DC1813" s="526"/>
      <c r="DD1813" s="526"/>
      <c r="DE1813" s="526"/>
      <c r="DF1813" s="526"/>
      <c r="DG1813" s="526"/>
      <c r="DH1813" s="526"/>
      <c r="DI1813" s="526"/>
      <c r="DJ1813" s="526"/>
      <c r="DK1813" s="526"/>
      <c r="DL1813" s="526"/>
      <c r="DM1813" s="526"/>
      <c r="DN1813" s="526"/>
      <c r="DO1813" s="526"/>
      <c r="DP1813" s="526"/>
      <c r="DQ1813" s="526"/>
      <c r="DR1813" s="526"/>
      <c r="DS1813" s="526"/>
      <c r="DT1813" s="526"/>
      <c r="DU1813" s="526"/>
      <c r="DV1813" s="526"/>
      <c r="DW1813" s="526"/>
      <c r="DX1813" s="526"/>
      <c r="DY1813" s="526"/>
      <c r="DZ1813" s="526"/>
      <c r="EA1813" s="526"/>
      <c r="EB1813" s="526"/>
      <c r="EC1813" s="526"/>
      <c r="ED1813" s="526"/>
      <c r="EE1813" s="526"/>
      <c r="EF1813" s="526"/>
      <c r="EG1813" s="526"/>
      <c r="EH1813" s="526"/>
      <c r="EI1813" s="526"/>
      <c r="EJ1813" s="526"/>
    </row>
    <row r="1815" spans="1:140" s="5736" customFormat="1">
      <c r="A1815" s="526"/>
      <c r="B1815" s="526"/>
      <c r="C1815" s="5726"/>
      <c r="D1815" s="526"/>
      <c r="F1815" s="523"/>
      <c r="G1815" s="5649"/>
      <c r="H1815" s="5649"/>
      <c r="I1815" s="5649"/>
      <c r="J1815" s="5649"/>
      <c r="K1815" s="5649"/>
      <c r="L1815" s="5649"/>
      <c r="M1815" s="5658"/>
      <c r="N1815" s="5650"/>
      <c r="O1815" s="5650"/>
      <c r="P1815" s="5650"/>
      <c r="Q1815" s="5659"/>
      <c r="R1815" s="5650"/>
      <c r="S1815" s="5650"/>
      <c r="T1815" s="5650"/>
      <c r="U1815" s="5650"/>
      <c r="V1815" s="5650"/>
      <c r="W1815" s="5650"/>
      <c r="X1815" s="5650"/>
      <c r="Y1815" s="5650"/>
      <c r="Z1815" s="5650"/>
      <c r="AA1815" s="5650"/>
      <c r="AB1815" s="5650"/>
      <c r="AC1815" s="5650"/>
      <c r="AD1815" s="5650"/>
      <c r="AE1815" s="5650"/>
      <c r="AF1815" s="5659"/>
      <c r="AG1815" s="5651"/>
      <c r="AH1815" s="5651"/>
      <c r="AI1815" s="5651"/>
      <c r="AJ1815" s="5651"/>
      <c r="AK1815" s="5651"/>
      <c r="AL1815" s="5651"/>
      <c r="AM1815" s="526"/>
      <c r="AN1815" s="526"/>
      <c r="AO1815" s="526"/>
      <c r="AP1815" s="526"/>
      <c r="AQ1815" s="526"/>
      <c r="AR1815" s="526"/>
      <c r="AS1815" s="526"/>
      <c r="AT1815" s="526"/>
      <c r="AU1815" s="526"/>
      <c r="AV1815" s="526"/>
      <c r="AW1815" s="526"/>
      <c r="AX1815" s="526"/>
      <c r="AY1815" s="526"/>
      <c r="AZ1815" s="526"/>
      <c r="BA1815" s="526"/>
      <c r="BB1815" s="526"/>
      <c r="BC1815" s="526"/>
      <c r="BD1815" s="526"/>
      <c r="BE1815" s="526"/>
      <c r="BF1815" s="526"/>
      <c r="BG1815" s="526"/>
      <c r="BH1815" s="526"/>
      <c r="BI1815" s="526"/>
      <c r="BJ1815" s="526"/>
      <c r="BK1815" s="526"/>
      <c r="BL1815" s="526"/>
      <c r="BM1815" s="526"/>
      <c r="BN1815" s="526"/>
      <c r="BO1815" s="526"/>
      <c r="BP1815" s="526"/>
      <c r="BQ1815" s="526"/>
      <c r="BR1815" s="526"/>
      <c r="BS1815" s="526"/>
      <c r="BT1815" s="526"/>
      <c r="BU1815" s="526"/>
      <c r="BV1815" s="526"/>
      <c r="BW1815" s="526"/>
      <c r="BX1815" s="526"/>
      <c r="BY1815" s="526"/>
      <c r="BZ1815" s="526"/>
      <c r="CA1815" s="526"/>
      <c r="CB1815" s="526"/>
      <c r="CC1815" s="526"/>
      <c r="CD1815" s="526"/>
      <c r="CE1815" s="526"/>
      <c r="CF1815" s="526"/>
      <c r="CG1815" s="526"/>
      <c r="CH1815" s="526"/>
      <c r="CI1815" s="526"/>
      <c r="CJ1815" s="526"/>
      <c r="CK1815" s="526"/>
      <c r="CL1815" s="526"/>
      <c r="CM1815" s="526"/>
      <c r="CN1815" s="526"/>
      <c r="CO1815" s="526"/>
      <c r="CP1815" s="526"/>
      <c r="CQ1815" s="526"/>
      <c r="CR1815" s="526"/>
      <c r="CS1815" s="526"/>
      <c r="CT1815" s="526"/>
      <c r="CU1815" s="526"/>
      <c r="CV1815" s="526"/>
      <c r="CW1815" s="526"/>
      <c r="CX1815" s="526"/>
      <c r="CY1815" s="526"/>
      <c r="CZ1815" s="526"/>
      <c r="DA1815" s="526"/>
      <c r="DB1815" s="526"/>
      <c r="DC1815" s="526"/>
      <c r="DD1815" s="526"/>
      <c r="DE1815" s="526"/>
      <c r="DF1815" s="526"/>
      <c r="DG1815" s="526"/>
      <c r="DH1815" s="526"/>
      <c r="DI1815" s="526"/>
      <c r="DJ1815" s="526"/>
      <c r="DK1815" s="526"/>
      <c r="DL1815" s="526"/>
      <c r="DM1815" s="526"/>
      <c r="DN1815" s="526"/>
      <c r="DO1815" s="526"/>
      <c r="DP1815" s="526"/>
      <c r="DQ1815" s="526"/>
      <c r="DR1815" s="526"/>
      <c r="DS1815" s="526"/>
      <c r="DT1815" s="526"/>
      <c r="DU1815" s="526"/>
      <c r="DV1815" s="526"/>
      <c r="DW1815" s="526"/>
      <c r="DX1815" s="526"/>
      <c r="DY1815" s="526"/>
      <c r="DZ1815" s="526"/>
      <c r="EA1815" s="526"/>
      <c r="EB1815" s="526"/>
      <c r="EC1815" s="526"/>
      <c r="ED1815" s="526"/>
      <c r="EE1815" s="526"/>
      <c r="EF1815" s="526"/>
      <c r="EG1815" s="526"/>
      <c r="EH1815" s="526"/>
      <c r="EI1815" s="526"/>
      <c r="EJ1815" s="526"/>
    </row>
    <row r="1817" spans="1:140" s="5736" customFormat="1">
      <c r="A1817" s="526"/>
      <c r="B1817" s="526"/>
      <c r="C1817" s="5726"/>
      <c r="D1817" s="526"/>
      <c r="F1817" s="523"/>
      <c r="G1817" s="5649"/>
      <c r="H1817" s="5649"/>
      <c r="I1817" s="5649"/>
      <c r="J1817" s="5649"/>
      <c r="K1817" s="5649"/>
      <c r="L1817" s="5649"/>
      <c r="M1817" s="5658"/>
      <c r="N1817" s="5650"/>
      <c r="O1817" s="5650"/>
      <c r="P1817" s="5650"/>
      <c r="Q1817" s="5659"/>
      <c r="R1817" s="5650"/>
      <c r="S1817" s="5650"/>
      <c r="T1817" s="5650"/>
      <c r="U1817" s="5650"/>
      <c r="V1817" s="5650"/>
      <c r="W1817" s="5650"/>
      <c r="X1817" s="5650"/>
      <c r="Y1817" s="5650"/>
      <c r="Z1817" s="5650"/>
      <c r="AA1817" s="5650"/>
      <c r="AB1817" s="5650"/>
      <c r="AC1817" s="5650"/>
      <c r="AD1817" s="5650"/>
      <c r="AE1817" s="5650"/>
      <c r="AF1817" s="5659"/>
      <c r="AG1817" s="5651"/>
      <c r="AH1817" s="5651"/>
      <c r="AI1817" s="5651"/>
      <c r="AJ1817" s="5651"/>
      <c r="AK1817" s="5651"/>
      <c r="AL1817" s="5651"/>
      <c r="AM1817" s="526"/>
      <c r="AN1817" s="526"/>
      <c r="AO1817" s="526"/>
      <c r="AP1817" s="526"/>
      <c r="AQ1817" s="526"/>
      <c r="AR1817" s="526"/>
      <c r="AS1817" s="526"/>
      <c r="AT1817" s="526"/>
      <c r="AU1817" s="526"/>
      <c r="AV1817" s="526"/>
      <c r="AW1817" s="526"/>
      <c r="AX1817" s="526"/>
      <c r="AY1817" s="526"/>
      <c r="AZ1817" s="526"/>
      <c r="BA1817" s="526"/>
      <c r="BB1817" s="526"/>
      <c r="BC1817" s="526"/>
      <c r="BD1817" s="526"/>
      <c r="BE1817" s="526"/>
      <c r="BF1817" s="526"/>
      <c r="BG1817" s="526"/>
      <c r="BH1817" s="526"/>
      <c r="BI1817" s="526"/>
      <c r="BJ1817" s="526"/>
      <c r="BK1817" s="526"/>
      <c r="BL1817" s="526"/>
      <c r="BM1817" s="526"/>
      <c r="BN1817" s="526"/>
      <c r="BO1817" s="526"/>
      <c r="BP1817" s="526"/>
      <c r="BQ1817" s="526"/>
      <c r="BR1817" s="526"/>
      <c r="BS1817" s="526"/>
      <c r="BT1817" s="526"/>
      <c r="BU1817" s="526"/>
      <c r="BV1817" s="526"/>
      <c r="BW1817" s="526"/>
      <c r="BX1817" s="526"/>
      <c r="BY1817" s="526"/>
      <c r="BZ1817" s="526"/>
      <c r="CA1817" s="526"/>
      <c r="CB1817" s="526"/>
      <c r="CC1817" s="526"/>
      <c r="CD1817" s="526"/>
      <c r="CE1817" s="526"/>
      <c r="CF1817" s="526"/>
      <c r="CG1817" s="526"/>
      <c r="CH1817" s="526"/>
      <c r="CI1817" s="526"/>
      <c r="CJ1817" s="526"/>
      <c r="CK1817" s="526"/>
      <c r="CL1817" s="526"/>
      <c r="CM1817" s="526"/>
      <c r="CN1817" s="526"/>
      <c r="CO1817" s="526"/>
      <c r="CP1817" s="526"/>
      <c r="CQ1817" s="526"/>
      <c r="CR1817" s="526"/>
      <c r="CS1817" s="526"/>
      <c r="CT1817" s="526"/>
      <c r="CU1817" s="526"/>
      <c r="CV1817" s="526"/>
      <c r="CW1817" s="526"/>
      <c r="CX1817" s="526"/>
      <c r="CY1817" s="526"/>
      <c r="CZ1817" s="526"/>
      <c r="DA1817" s="526"/>
      <c r="DB1817" s="526"/>
      <c r="DC1817" s="526"/>
      <c r="DD1817" s="526"/>
      <c r="DE1817" s="526"/>
      <c r="DF1817" s="526"/>
      <c r="DG1817" s="526"/>
      <c r="DH1817" s="526"/>
      <c r="DI1817" s="526"/>
      <c r="DJ1817" s="526"/>
      <c r="DK1817" s="526"/>
      <c r="DL1817" s="526"/>
      <c r="DM1817" s="526"/>
      <c r="DN1817" s="526"/>
      <c r="DO1817" s="526"/>
      <c r="DP1817" s="526"/>
      <c r="DQ1817" s="526"/>
      <c r="DR1817" s="526"/>
      <c r="DS1817" s="526"/>
      <c r="DT1817" s="526"/>
      <c r="DU1817" s="526"/>
      <c r="DV1817" s="526"/>
      <c r="DW1817" s="526"/>
      <c r="DX1817" s="526"/>
      <c r="DY1817" s="526"/>
      <c r="DZ1817" s="526"/>
      <c r="EA1817" s="526"/>
      <c r="EB1817" s="526"/>
      <c r="EC1817" s="526"/>
      <c r="ED1817" s="526"/>
      <c r="EE1817" s="526"/>
      <c r="EF1817" s="526"/>
      <c r="EG1817" s="526"/>
      <c r="EH1817" s="526"/>
      <c r="EI1817" s="526"/>
      <c r="EJ1817" s="526"/>
    </row>
    <row r="1819" spans="1:140">
      <c r="C1819" s="5726"/>
    </row>
    <row r="1821" spans="1:140">
      <c r="C1821" s="5726"/>
    </row>
    <row r="1823" spans="1:140">
      <c r="C1823" s="5726"/>
    </row>
    <row r="1825" spans="3:3">
      <c r="C1825" s="5726"/>
    </row>
    <row r="1827" spans="3:3">
      <c r="C1827" s="5726"/>
    </row>
  </sheetData>
  <mergeCells count="472">
    <mergeCell ref="C1783:D1783"/>
    <mergeCell ref="C1784:D1784"/>
    <mergeCell ref="A1786:D1786"/>
    <mergeCell ref="A1787:D1787"/>
    <mergeCell ref="A1788:D1788"/>
    <mergeCell ref="A1789:D1789"/>
    <mergeCell ref="A1802:D1802"/>
    <mergeCell ref="A1807:D1807"/>
    <mergeCell ref="A1796:D1796"/>
    <mergeCell ref="A1797:D1797"/>
    <mergeCell ref="A1798:D1798"/>
    <mergeCell ref="A1799:D1799"/>
    <mergeCell ref="A1800:D1800"/>
    <mergeCell ref="A1801:D1801"/>
    <mergeCell ref="A1790:D1790"/>
    <mergeCell ref="A1791:D1791"/>
    <mergeCell ref="A1792:D1792"/>
    <mergeCell ref="A1793:D1793"/>
    <mergeCell ref="A1794:D1794"/>
    <mergeCell ref="A1795:D1795"/>
    <mergeCell ref="C1766:D1766"/>
    <mergeCell ref="C1767:D1767"/>
    <mergeCell ref="C1771:D1771"/>
    <mergeCell ref="C1775:D1775"/>
    <mergeCell ref="C1778:D1778"/>
    <mergeCell ref="C1779:D1779"/>
    <mergeCell ref="C1753:D1753"/>
    <mergeCell ref="C1754:D1754"/>
    <mergeCell ref="C1757:D1757"/>
    <mergeCell ref="C1761:D1761"/>
    <mergeCell ref="C1762:D1762"/>
    <mergeCell ref="C1765:D1765"/>
    <mergeCell ref="C1722:D1722"/>
    <mergeCell ref="C1723:D1723"/>
    <mergeCell ref="C1724:D1724"/>
    <mergeCell ref="C1732:D1732"/>
    <mergeCell ref="C1749:D1749"/>
    <mergeCell ref="C1752:D1752"/>
    <mergeCell ref="C1706:D1706"/>
    <mergeCell ref="C1707:D1707"/>
    <mergeCell ref="C1710:D1710"/>
    <mergeCell ref="C1711:D1711"/>
    <mergeCell ref="C1712:D1712"/>
    <mergeCell ref="C1717:D1717"/>
    <mergeCell ref="C1698:D1698"/>
    <mergeCell ref="C1699:D1699"/>
    <mergeCell ref="B1702:B1703"/>
    <mergeCell ref="C1702:D1702"/>
    <mergeCell ref="C1703:D1703"/>
    <mergeCell ref="C1705:D1705"/>
    <mergeCell ref="C1685:D1685"/>
    <mergeCell ref="C1688:D1688"/>
    <mergeCell ref="C1689:D1689"/>
    <mergeCell ref="C1690:D1690"/>
    <mergeCell ref="C1693:D1693"/>
    <mergeCell ref="C1694:D1694"/>
    <mergeCell ref="C1672:D1672"/>
    <mergeCell ref="C1675:D1675"/>
    <mergeCell ref="C1676:D1676"/>
    <mergeCell ref="C1680:D1680"/>
    <mergeCell ref="C1681:D1681"/>
    <mergeCell ref="C1684:D1684"/>
    <mergeCell ref="C1663:D1663"/>
    <mergeCell ref="B1666:B1669"/>
    <mergeCell ref="C1666:D1666"/>
    <mergeCell ref="C1667:D1667"/>
    <mergeCell ref="C1670:D1670"/>
    <mergeCell ref="C1671:D1671"/>
    <mergeCell ref="C1652:D1652"/>
    <mergeCell ref="C1653:D1653"/>
    <mergeCell ref="C1654:D1654"/>
    <mergeCell ref="C1657:D1657"/>
    <mergeCell ref="C1658:D1658"/>
    <mergeCell ref="C1662:D1662"/>
    <mergeCell ref="C1643:D1643"/>
    <mergeCell ref="C1644:D1644"/>
    <mergeCell ref="C1645:D1645"/>
    <mergeCell ref="B1648:B1650"/>
    <mergeCell ref="C1648:D1648"/>
    <mergeCell ref="C1649:D1649"/>
    <mergeCell ref="C1626:D1626"/>
    <mergeCell ref="C1627:D1627"/>
    <mergeCell ref="C1628:D1628"/>
    <mergeCell ref="C1631:D1631"/>
    <mergeCell ref="C1634:D1634"/>
    <mergeCell ref="B1639:B1642"/>
    <mergeCell ref="C1639:D1639"/>
    <mergeCell ref="C1640:D1640"/>
    <mergeCell ref="C1599:D1599"/>
    <mergeCell ref="C1607:D1607"/>
    <mergeCell ref="C1610:D1610"/>
    <mergeCell ref="C1611:D1611"/>
    <mergeCell ref="C1612:D1612"/>
    <mergeCell ref="C1620:D1620"/>
    <mergeCell ref="B1592:B1595"/>
    <mergeCell ref="C1592:D1592"/>
    <mergeCell ref="C1593:D1593"/>
    <mergeCell ref="C1594:D1594"/>
    <mergeCell ref="C1597:D1597"/>
    <mergeCell ref="C1598:D1598"/>
    <mergeCell ref="C1580:D1580"/>
    <mergeCell ref="C1582:D1582"/>
    <mergeCell ref="C1583:D1583"/>
    <mergeCell ref="C1584:D1584"/>
    <mergeCell ref="C1589:D1589"/>
    <mergeCell ref="C1552:D1552"/>
    <mergeCell ref="C1553:D1553"/>
    <mergeCell ref="C1556:D1556"/>
    <mergeCell ref="B1571:B1579"/>
    <mergeCell ref="C1571:D1571"/>
    <mergeCell ref="C1572:D1572"/>
    <mergeCell ref="C1573:D1573"/>
    <mergeCell ref="C1578:D1578"/>
    <mergeCell ref="C1494:D1494"/>
    <mergeCell ref="C1497:D1497"/>
    <mergeCell ref="C1537:D1537"/>
    <mergeCell ref="C1538:D1538"/>
    <mergeCell ref="C1542:D1542"/>
    <mergeCell ref="C1551:D1551"/>
    <mergeCell ref="C1472:D1472"/>
    <mergeCell ref="C1473:D1473"/>
    <mergeCell ref="C1474:D1474"/>
    <mergeCell ref="C1476:D1476"/>
    <mergeCell ref="C1477:D1477"/>
    <mergeCell ref="C1546:D1546"/>
    <mergeCell ref="C1547:D1547"/>
    <mergeCell ref="C1548:D1548"/>
    <mergeCell ref="B1481:B1491"/>
    <mergeCell ref="C1481:D1481"/>
    <mergeCell ref="C1482:D1482"/>
    <mergeCell ref="C1483:D1483"/>
    <mergeCell ref="C1489:D1489"/>
    <mergeCell ref="C1438:D1438"/>
    <mergeCell ref="C1441:D1441"/>
    <mergeCell ref="C1442:D1442"/>
    <mergeCell ref="C1443:D1443"/>
    <mergeCell ref="C1451:D1451"/>
    <mergeCell ref="C1469:D1469"/>
    <mergeCell ref="C1426:D1426"/>
    <mergeCell ref="C1427:D1427"/>
    <mergeCell ref="C1431:D1431"/>
    <mergeCell ref="C1432:D1432"/>
    <mergeCell ref="C1433:D1433"/>
    <mergeCell ref="C1437:D1437"/>
    <mergeCell ref="C1410:D1410"/>
    <mergeCell ref="B1416:B1420"/>
    <mergeCell ref="C1419:D1419"/>
    <mergeCell ref="C1421:D1421"/>
    <mergeCell ref="C1422:D1422"/>
    <mergeCell ref="C1423:D1423"/>
    <mergeCell ref="B1383:B1385"/>
    <mergeCell ref="C1383:D1383"/>
    <mergeCell ref="C1384:D1384"/>
    <mergeCell ref="C1402:D1402"/>
    <mergeCell ref="C1403:D1403"/>
    <mergeCell ref="C1404:D1404"/>
    <mergeCell ref="C1357:D1357"/>
    <mergeCell ref="C1361:D1361"/>
    <mergeCell ref="C1362:D1362"/>
    <mergeCell ref="C1363:D1363"/>
    <mergeCell ref="C1372:D1372"/>
    <mergeCell ref="B1377:B1381"/>
    <mergeCell ref="C1380:D1380"/>
    <mergeCell ref="C1283:D1283"/>
    <mergeCell ref="C1284:D1284"/>
    <mergeCell ref="C1292:D1292"/>
    <mergeCell ref="C1312:D1312"/>
    <mergeCell ref="C1316:D1316"/>
    <mergeCell ref="C1356:D1356"/>
    <mergeCell ref="C1268:D1268"/>
    <mergeCell ref="C1271:D1271"/>
    <mergeCell ref="B1276:B1278"/>
    <mergeCell ref="C1276:D1276"/>
    <mergeCell ref="C1277:D1277"/>
    <mergeCell ref="C1282:D1282"/>
    <mergeCell ref="C1185:D1185"/>
    <mergeCell ref="C1186:D1186"/>
    <mergeCell ref="C1219:D1219"/>
    <mergeCell ref="C1220:D1220"/>
    <mergeCell ref="C1223:D1223"/>
    <mergeCell ref="C1267:D1267"/>
    <mergeCell ref="C1147:D1147"/>
    <mergeCell ref="C1155:D1155"/>
    <mergeCell ref="C1174:D1174"/>
    <mergeCell ref="C1177:D1177"/>
    <mergeCell ref="C1180:D1180"/>
    <mergeCell ref="C1181:D1181"/>
    <mergeCell ref="C1136:D1136"/>
    <mergeCell ref="B1141:B1143"/>
    <mergeCell ref="C1141:D1141"/>
    <mergeCell ref="C1142:D1142"/>
    <mergeCell ref="C1145:D1145"/>
    <mergeCell ref="C1146:D1146"/>
    <mergeCell ref="C1121:D1121"/>
    <mergeCell ref="C1122:D1122"/>
    <mergeCell ref="C1125:D1125"/>
    <mergeCell ref="C1128:D1128"/>
    <mergeCell ref="C1129:D1129"/>
    <mergeCell ref="C1130:D1130"/>
    <mergeCell ref="C1099:D1099"/>
    <mergeCell ref="C1106:D1106"/>
    <mergeCell ref="C1109:D1109"/>
    <mergeCell ref="C1110:D1110"/>
    <mergeCell ref="C1111:D1111"/>
    <mergeCell ref="C1119:D1119"/>
    <mergeCell ref="C1087:D1087"/>
    <mergeCell ref="C1088:D1088"/>
    <mergeCell ref="C1089:D1089"/>
    <mergeCell ref="C1094:D1094"/>
    <mergeCell ref="C1097:D1097"/>
    <mergeCell ref="C1098:D1098"/>
    <mergeCell ref="C1076:D1076"/>
    <mergeCell ref="C1079:D1079"/>
    <mergeCell ref="C1080:D1080"/>
    <mergeCell ref="B1083:B1085"/>
    <mergeCell ref="C1083:D1083"/>
    <mergeCell ref="C1084:D1084"/>
    <mergeCell ref="B1067:B1069"/>
    <mergeCell ref="C1067:D1067"/>
    <mergeCell ref="C1068:D1068"/>
    <mergeCell ref="C1071:D1071"/>
    <mergeCell ref="C1072:D1072"/>
    <mergeCell ref="C1073:D1073"/>
    <mergeCell ref="C1053:D1053"/>
    <mergeCell ref="C1054:D1054"/>
    <mergeCell ref="C1059:D1059"/>
    <mergeCell ref="C1060:D1060"/>
    <mergeCell ref="B1063:B1065"/>
    <mergeCell ref="C1063:D1063"/>
    <mergeCell ref="C1064:D1064"/>
    <mergeCell ref="C1040:D1040"/>
    <mergeCell ref="C1041:D1041"/>
    <mergeCell ref="C1044:D1044"/>
    <mergeCell ref="C1045:D1045"/>
    <mergeCell ref="C1049:D1049"/>
    <mergeCell ref="C1050:D1050"/>
    <mergeCell ref="B1049:B1057"/>
    <mergeCell ref="C972:D972"/>
    <mergeCell ref="C977:D977"/>
    <mergeCell ref="C981:D981"/>
    <mergeCell ref="C1026:D1026"/>
    <mergeCell ref="C1027:D1027"/>
    <mergeCell ref="C1033:D1033"/>
    <mergeCell ref="C950:D950"/>
    <mergeCell ref="C954:D954"/>
    <mergeCell ref="C955:D955"/>
    <mergeCell ref="C967:D967"/>
    <mergeCell ref="C968:D968"/>
    <mergeCell ref="C969:D969"/>
    <mergeCell ref="C919:D919"/>
    <mergeCell ref="C920:D920"/>
    <mergeCell ref="C921:D921"/>
    <mergeCell ref="C929:D929"/>
    <mergeCell ref="C946:D946"/>
    <mergeCell ref="C949:D949"/>
    <mergeCell ref="C852:D852"/>
    <mergeCell ref="C862:D862"/>
    <mergeCell ref="C877:D877"/>
    <mergeCell ref="C880:D880"/>
    <mergeCell ref="C914:D914"/>
    <mergeCell ref="C915:D915"/>
    <mergeCell ref="C833:D833"/>
    <mergeCell ref="C834:D834"/>
    <mergeCell ref="C841:D841"/>
    <mergeCell ref="C847:D847"/>
    <mergeCell ref="C850:D850"/>
    <mergeCell ref="C851:D851"/>
    <mergeCell ref="C789:D789"/>
    <mergeCell ref="C790:D790"/>
    <mergeCell ref="C800:D800"/>
    <mergeCell ref="C817:D817"/>
    <mergeCell ref="C820:D820"/>
    <mergeCell ref="C832:D832"/>
    <mergeCell ref="C760:D760"/>
    <mergeCell ref="C761:D761"/>
    <mergeCell ref="C771:D771"/>
    <mergeCell ref="B783:B786"/>
    <mergeCell ref="C785:D785"/>
    <mergeCell ref="C788:D788"/>
    <mergeCell ref="C749:D749"/>
    <mergeCell ref="C750:D750"/>
    <mergeCell ref="C751:D751"/>
    <mergeCell ref="C754:D754"/>
    <mergeCell ref="C755:D755"/>
    <mergeCell ref="C759:D759"/>
    <mergeCell ref="B740:B742"/>
    <mergeCell ref="C740:D740"/>
    <mergeCell ref="C741:D741"/>
    <mergeCell ref="B744:B746"/>
    <mergeCell ref="C744:D744"/>
    <mergeCell ref="C745:D745"/>
    <mergeCell ref="B731:B733"/>
    <mergeCell ref="C731:D731"/>
    <mergeCell ref="C732:D732"/>
    <mergeCell ref="B735:B737"/>
    <mergeCell ref="C735:D735"/>
    <mergeCell ref="C736:D736"/>
    <mergeCell ref="B722:B724"/>
    <mergeCell ref="C722:D722"/>
    <mergeCell ref="C723:D723"/>
    <mergeCell ref="B726:B729"/>
    <mergeCell ref="C726:D726"/>
    <mergeCell ref="C727:D727"/>
    <mergeCell ref="C728:D728"/>
    <mergeCell ref="C660:D660"/>
    <mergeCell ref="C662:D662"/>
    <mergeCell ref="C663:D663"/>
    <mergeCell ref="C707:D707"/>
    <mergeCell ref="C708:D708"/>
    <mergeCell ref="C715:D715"/>
    <mergeCell ref="C640:D640"/>
    <mergeCell ref="A642:A643"/>
    <mergeCell ref="C643:D643"/>
    <mergeCell ref="C644:D644"/>
    <mergeCell ref="C645:D645"/>
    <mergeCell ref="C648:D648"/>
    <mergeCell ref="C620:D620"/>
    <mergeCell ref="C621:D621"/>
    <mergeCell ref="C624:D624"/>
    <mergeCell ref="C625:D625"/>
    <mergeCell ref="C626:D626"/>
    <mergeCell ref="C632:D632"/>
    <mergeCell ref="C591:D591"/>
    <mergeCell ref="C592:D592"/>
    <mergeCell ref="C593:D593"/>
    <mergeCell ref="C598:D598"/>
    <mergeCell ref="C608:D608"/>
    <mergeCell ref="C611:D611"/>
    <mergeCell ref="C576:D576"/>
    <mergeCell ref="B580:B584"/>
    <mergeCell ref="C580:D580"/>
    <mergeCell ref="C581:D581"/>
    <mergeCell ref="C582:D582"/>
    <mergeCell ref="C587:D587"/>
    <mergeCell ref="C497:D497"/>
    <mergeCell ref="C498:D498"/>
    <mergeCell ref="C506:D506"/>
    <mergeCell ref="C530:D530"/>
    <mergeCell ref="C533:D533"/>
    <mergeCell ref="C575:D575"/>
    <mergeCell ref="C481:D481"/>
    <mergeCell ref="C482:D482"/>
    <mergeCell ref="C485:D485"/>
    <mergeCell ref="C492:D492"/>
    <mergeCell ref="C494:D494"/>
    <mergeCell ref="C496:D496"/>
    <mergeCell ref="C468:D468"/>
    <mergeCell ref="B471:B475"/>
    <mergeCell ref="C471:D471"/>
    <mergeCell ref="C472:D472"/>
    <mergeCell ref="C473:D473"/>
    <mergeCell ref="C480:D480"/>
    <mergeCell ref="C448:D448"/>
    <mergeCell ref="C449:D449"/>
    <mergeCell ref="B453:B461"/>
    <mergeCell ref="C453:D453"/>
    <mergeCell ref="C454:D454"/>
    <mergeCell ref="C455:D455"/>
    <mergeCell ref="C458:D458"/>
    <mergeCell ref="C461:D461"/>
    <mergeCell ref="C434:D434"/>
    <mergeCell ref="C438:D438"/>
    <mergeCell ref="C439:D439"/>
    <mergeCell ref="C444:D444"/>
    <mergeCell ref="C445:D445"/>
    <mergeCell ref="C446:D446"/>
    <mergeCell ref="C406:D406"/>
    <mergeCell ref="C413:D413"/>
    <mergeCell ref="C414:D414"/>
    <mergeCell ref="C415:D415"/>
    <mergeCell ref="C425:D425"/>
    <mergeCell ref="C433:D433"/>
    <mergeCell ref="C387:D387"/>
    <mergeCell ref="C388:D388"/>
    <mergeCell ref="C389:D389"/>
    <mergeCell ref="C399:D399"/>
    <mergeCell ref="C400:D400"/>
    <mergeCell ref="C401:D401"/>
    <mergeCell ref="C357:D357"/>
    <mergeCell ref="C358:D358"/>
    <mergeCell ref="C359:D359"/>
    <mergeCell ref="C365:D365"/>
    <mergeCell ref="C366:D366"/>
    <mergeCell ref="C369:D369"/>
    <mergeCell ref="C342:D342"/>
    <mergeCell ref="C343:D343"/>
    <mergeCell ref="C347:D347"/>
    <mergeCell ref="C348:D348"/>
    <mergeCell ref="C349:D349"/>
    <mergeCell ref="C354:D354"/>
    <mergeCell ref="C297:D297"/>
    <mergeCell ref="C311:D311"/>
    <mergeCell ref="C327:D327"/>
    <mergeCell ref="C328:D328"/>
    <mergeCell ref="C329:D329"/>
    <mergeCell ref="C337:D337"/>
    <mergeCell ref="C319:D319"/>
    <mergeCell ref="C320:D320"/>
    <mergeCell ref="C323:D323"/>
    <mergeCell ref="C324:D324"/>
    <mergeCell ref="C273:D273"/>
    <mergeCell ref="C274:D274"/>
    <mergeCell ref="C275:D275"/>
    <mergeCell ref="C276:D276"/>
    <mergeCell ref="C290:D290"/>
    <mergeCell ref="C296:D296"/>
    <mergeCell ref="C258:D258"/>
    <mergeCell ref="C261:D261"/>
    <mergeCell ref="C267:D267"/>
    <mergeCell ref="C268:D268"/>
    <mergeCell ref="C269:D269"/>
    <mergeCell ref="C271:D271"/>
    <mergeCell ref="C246:D246"/>
    <mergeCell ref="C250:D250"/>
    <mergeCell ref="C251:D251"/>
    <mergeCell ref="C252:D252"/>
    <mergeCell ref="C256:D256"/>
    <mergeCell ref="C257:D257"/>
    <mergeCell ref="C229:D229"/>
    <mergeCell ref="C233:D233"/>
    <mergeCell ref="C234:D234"/>
    <mergeCell ref="C235:D235"/>
    <mergeCell ref="C241:D241"/>
    <mergeCell ref="C245:D245"/>
    <mergeCell ref="C189:D189"/>
    <mergeCell ref="C220:D220"/>
    <mergeCell ref="C221:D221"/>
    <mergeCell ref="C222:D222"/>
    <mergeCell ref="C225:D225"/>
    <mergeCell ref="C228:D228"/>
    <mergeCell ref="C172:D172"/>
    <mergeCell ref="C176:D176"/>
    <mergeCell ref="C177:D177"/>
    <mergeCell ref="C178:D178"/>
    <mergeCell ref="C184:D184"/>
    <mergeCell ref="C187:D187"/>
    <mergeCell ref="C141:D141"/>
    <mergeCell ref="C142:D142"/>
    <mergeCell ref="B146:B148"/>
    <mergeCell ref="C146:D146"/>
    <mergeCell ref="C147:D147"/>
    <mergeCell ref="C171:D171"/>
    <mergeCell ref="C121:D121"/>
    <mergeCell ref="C122:D122"/>
    <mergeCell ref="C123:D123"/>
    <mergeCell ref="C129:D129"/>
    <mergeCell ref="C130:D130"/>
    <mergeCell ref="C138:D138"/>
    <mergeCell ref="C86:D86"/>
    <mergeCell ref="C89:D89"/>
    <mergeCell ref="C90:D90"/>
    <mergeCell ref="C91:D91"/>
    <mergeCell ref="C96:D96"/>
    <mergeCell ref="C97:D97"/>
    <mergeCell ref="C49:D49"/>
    <mergeCell ref="C50:D50"/>
    <mergeCell ref="C80:D80"/>
    <mergeCell ref="C81:D81"/>
    <mergeCell ref="C82:D82"/>
    <mergeCell ref="C85:D85"/>
    <mergeCell ref="C20:D20"/>
    <mergeCell ref="C40:D40"/>
    <mergeCell ref="C41:D41"/>
    <mergeCell ref="C43:D43"/>
    <mergeCell ref="C44:D44"/>
    <mergeCell ref="C45:D45"/>
    <mergeCell ref="D1:E3"/>
    <mergeCell ref="A4:E4"/>
    <mergeCell ref="B10:B12"/>
    <mergeCell ref="C10:D10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Strona &amp;P z &amp;N</oddFooter>
  </headerFooter>
  <rowBreaks count="19" manualBreakCount="19">
    <brk id="47" max="4" man="1"/>
    <brk id="137" max="4" man="1"/>
    <brk id="173" max="4" man="1"/>
    <brk id="384" max="4" man="1"/>
    <brk id="432" max="4" man="1"/>
    <brk id="478" max="4" man="1"/>
    <brk id="574" max="4" man="1"/>
    <brk id="733" max="4" man="1"/>
    <brk id="913" max="4" man="1"/>
    <brk id="963" max="4" man="1"/>
    <brk id="1007" max="4" man="1"/>
    <brk id="1042" max="4" man="1"/>
    <brk id="1078" max="4" man="1"/>
    <brk id="1121" max="4" man="1"/>
    <brk id="1273" max="4" man="1"/>
    <brk id="1502" max="4" man="1"/>
    <brk id="1541" max="4" man="1"/>
    <brk id="1673" max="4" man="1"/>
    <brk id="1758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9391-7E4E-46DB-98C0-62731756D6C2}">
  <sheetPr>
    <tabColor theme="0" tint="-4.9989318521683403E-2"/>
  </sheetPr>
  <dimension ref="A1:L1486"/>
  <sheetViews>
    <sheetView view="pageBreakPreview" zoomScale="120" zoomScaleSheetLayoutView="120" workbookViewId="0">
      <pane ySplit="6" topLeftCell="A7" activePane="bottomLeft" state="frozen"/>
      <selection activeCell="Q9" sqref="Q9"/>
      <selection pane="bottomLeft" activeCell="H1" sqref="H1:J1"/>
    </sheetView>
  </sheetViews>
  <sheetFormatPr defaultRowHeight="12.75"/>
  <cols>
    <col min="1" max="1" width="3.5703125" style="105" customWidth="1"/>
    <col min="2" max="2" width="50.7109375" style="105" customWidth="1"/>
    <col min="3" max="4" width="7.7109375" style="325" customWidth="1"/>
    <col min="5" max="5" width="16.85546875" style="105" bestFit="1" customWidth="1"/>
    <col min="6" max="6" width="15.140625" style="105" customWidth="1"/>
    <col min="7" max="10" width="12.7109375" style="105" customWidth="1"/>
    <col min="11" max="235" width="9.140625" style="121"/>
    <col min="236" max="236" width="4.28515625" style="121" bestFit="1" customWidth="1"/>
    <col min="237" max="237" width="6.85546875" style="121" bestFit="1" customWidth="1"/>
    <col min="238" max="238" width="11" style="121" customWidth="1"/>
    <col min="239" max="239" width="11.140625" style="121" bestFit="1" customWidth="1"/>
    <col min="240" max="240" width="10.85546875" style="121" customWidth="1"/>
    <col min="241" max="241" width="11.5703125" style="121" customWidth="1"/>
    <col min="242" max="242" width="11.140625" style="121" bestFit="1" customWidth="1"/>
    <col min="243" max="243" width="11" style="121" customWidth="1"/>
    <col min="244" max="244" width="10.42578125" style="121" customWidth="1"/>
    <col min="245" max="245" width="11.28515625" style="121" customWidth="1"/>
    <col min="246" max="247" width="9.140625" style="121" bestFit="1" customWidth="1"/>
    <col min="248" max="249" width="11.140625" style="121" bestFit="1" customWidth="1"/>
    <col min="250" max="250" width="11.5703125" style="121" bestFit="1" customWidth="1"/>
    <col min="251" max="251" width="9.140625" style="121" bestFit="1" customWidth="1"/>
    <col min="252" max="252" width="10.28515625" style="121" customWidth="1"/>
    <col min="253" max="491" width="9.140625" style="121"/>
    <col min="492" max="492" width="4.28515625" style="121" bestFit="1" customWidth="1"/>
    <col min="493" max="493" width="6.85546875" style="121" bestFit="1" customWidth="1"/>
    <col min="494" max="494" width="11" style="121" customWidth="1"/>
    <col min="495" max="495" width="11.140625" style="121" bestFit="1" customWidth="1"/>
    <col min="496" max="496" width="10.85546875" style="121" customWidth="1"/>
    <col min="497" max="497" width="11.5703125" style="121" customWidth="1"/>
    <col min="498" max="498" width="11.140625" style="121" bestFit="1" customWidth="1"/>
    <col min="499" max="499" width="11" style="121" customWidth="1"/>
    <col min="500" max="500" width="10.42578125" style="121" customWidth="1"/>
    <col min="501" max="501" width="11.28515625" style="121" customWidth="1"/>
    <col min="502" max="503" width="9.140625" style="121" bestFit="1" customWidth="1"/>
    <col min="504" max="505" width="11.140625" style="121" bestFit="1" customWidth="1"/>
    <col min="506" max="506" width="11.5703125" style="121" bestFit="1" customWidth="1"/>
    <col min="507" max="507" width="9.140625" style="121" bestFit="1" customWidth="1"/>
    <col min="508" max="508" width="10.28515625" style="121" customWidth="1"/>
    <col min="509" max="747" width="9.140625" style="121"/>
    <col min="748" max="748" width="4.28515625" style="121" bestFit="1" customWidth="1"/>
    <col min="749" max="749" width="6.85546875" style="121" bestFit="1" customWidth="1"/>
    <col min="750" max="750" width="11" style="121" customWidth="1"/>
    <col min="751" max="751" width="11.140625" style="121" bestFit="1" customWidth="1"/>
    <col min="752" max="752" width="10.85546875" style="121" customWidth="1"/>
    <col min="753" max="753" width="11.5703125" style="121" customWidth="1"/>
    <col min="754" max="754" width="11.140625" style="121" bestFit="1" customWidth="1"/>
    <col min="755" max="755" width="11" style="121" customWidth="1"/>
    <col min="756" max="756" width="10.42578125" style="121" customWidth="1"/>
    <col min="757" max="757" width="11.28515625" style="121" customWidth="1"/>
    <col min="758" max="759" width="9.140625" style="121" bestFit="1" customWidth="1"/>
    <col min="760" max="761" width="11.140625" style="121" bestFit="1" customWidth="1"/>
    <col min="762" max="762" width="11.5703125" style="121" bestFit="1" customWidth="1"/>
    <col min="763" max="763" width="9.140625" style="121" bestFit="1" customWidth="1"/>
    <col min="764" max="764" width="10.28515625" style="121" customWidth="1"/>
    <col min="765" max="1003" width="9.140625" style="121"/>
    <col min="1004" max="1004" width="4.28515625" style="121" bestFit="1" customWidth="1"/>
    <col min="1005" max="1005" width="6.85546875" style="121" bestFit="1" customWidth="1"/>
    <col min="1006" max="1006" width="11" style="121" customWidth="1"/>
    <col min="1007" max="1007" width="11.140625" style="121" bestFit="1" customWidth="1"/>
    <col min="1008" max="1008" width="10.85546875" style="121" customWidth="1"/>
    <col min="1009" max="1009" width="11.5703125" style="121" customWidth="1"/>
    <col min="1010" max="1010" width="11.140625" style="121" bestFit="1" customWidth="1"/>
    <col min="1011" max="1011" width="11" style="121" customWidth="1"/>
    <col min="1012" max="1012" width="10.42578125" style="121" customWidth="1"/>
    <col min="1013" max="1013" width="11.28515625" style="121" customWidth="1"/>
    <col min="1014" max="1015" width="9.140625" style="121" bestFit="1" customWidth="1"/>
    <col min="1016" max="1017" width="11.140625" style="121" bestFit="1" customWidth="1"/>
    <col min="1018" max="1018" width="11.5703125" style="121" bestFit="1" customWidth="1"/>
    <col min="1019" max="1019" width="9.140625" style="121" bestFit="1" customWidth="1"/>
    <col min="1020" max="1020" width="10.28515625" style="121" customWidth="1"/>
    <col min="1021" max="1259" width="9.140625" style="121"/>
    <col min="1260" max="1260" width="4.28515625" style="121" bestFit="1" customWidth="1"/>
    <col min="1261" max="1261" width="6.85546875" style="121" bestFit="1" customWidth="1"/>
    <col min="1262" max="1262" width="11" style="121" customWidth="1"/>
    <col min="1263" max="1263" width="11.140625" style="121" bestFit="1" customWidth="1"/>
    <col min="1264" max="1264" width="10.85546875" style="121" customWidth="1"/>
    <col min="1265" max="1265" width="11.5703125" style="121" customWidth="1"/>
    <col min="1266" max="1266" width="11.140625" style="121" bestFit="1" customWidth="1"/>
    <col min="1267" max="1267" width="11" style="121" customWidth="1"/>
    <col min="1268" max="1268" width="10.42578125" style="121" customWidth="1"/>
    <col min="1269" max="1269" width="11.28515625" style="121" customWidth="1"/>
    <col min="1270" max="1271" width="9.140625" style="121" bestFit="1" customWidth="1"/>
    <col min="1272" max="1273" width="11.140625" style="121" bestFit="1" customWidth="1"/>
    <col min="1274" max="1274" width="11.5703125" style="121" bestFit="1" customWidth="1"/>
    <col min="1275" max="1275" width="9.140625" style="121" bestFit="1" customWidth="1"/>
    <col min="1276" max="1276" width="10.28515625" style="121" customWidth="1"/>
    <col min="1277" max="1515" width="9.140625" style="121"/>
    <col min="1516" max="1516" width="4.28515625" style="121" bestFit="1" customWidth="1"/>
    <col min="1517" max="1517" width="6.85546875" style="121" bestFit="1" customWidth="1"/>
    <col min="1518" max="1518" width="11" style="121" customWidth="1"/>
    <col min="1519" max="1519" width="11.140625" style="121" bestFit="1" customWidth="1"/>
    <col min="1520" max="1520" width="10.85546875" style="121" customWidth="1"/>
    <col min="1521" max="1521" width="11.5703125" style="121" customWidth="1"/>
    <col min="1522" max="1522" width="11.140625" style="121" bestFit="1" customWidth="1"/>
    <col min="1523" max="1523" width="11" style="121" customWidth="1"/>
    <col min="1524" max="1524" width="10.42578125" style="121" customWidth="1"/>
    <col min="1525" max="1525" width="11.28515625" style="121" customWidth="1"/>
    <col min="1526" max="1527" width="9.140625" style="121" bestFit="1" customWidth="1"/>
    <col min="1528" max="1529" width="11.140625" style="121" bestFit="1" customWidth="1"/>
    <col min="1530" max="1530" width="11.5703125" style="121" bestFit="1" customWidth="1"/>
    <col min="1531" max="1531" width="9.140625" style="121" bestFit="1" customWidth="1"/>
    <col min="1532" max="1532" width="10.28515625" style="121" customWidth="1"/>
    <col min="1533" max="1771" width="9.140625" style="121"/>
    <col min="1772" max="1772" width="4.28515625" style="121" bestFit="1" customWidth="1"/>
    <col min="1773" max="1773" width="6.85546875" style="121" bestFit="1" customWidth="1"/>
    <col min="1774" max="1774" width="11" style="121" customWidth="1"/>
    <col min="1775" max="1775" width="11.140625" style="121" bestFit="1" customWidth="1"/>
    <col min="1776" max="1776" width="10.85546875" style="121" customWidth="1"/>
    <col min="1777" max="1777" width="11.5703125" style="121" customWidth="1"/>
    <col min="1778" max="1778" width="11.140625" style="121" bestFit="1" customWidth="1"/>
    <col min="1779" max="1779" width="11" style="121" customWidth="1"/>
    <col min="1780" max="1780" width="10.42578125" style="121" customWidth="1"/>
    <col min="1781" max="1781" width="11.28515625" style="121" customWidth="1"/>
    <col min="1782" max="1783" width="9.140625" style="121" bestFit="1" customWidth="1"/>
    <col min="1784" max="1785" width="11.140625" style="121" bestFit="1" customWidth="1"/>
    <col min="1786" max="1786" width="11.5703125" style="121" bestFit="1" customWidth="1"/>
    <col min="1787" max="1787" width="9.140625" style="121" bestFit="1" customWidth="1"/>
    <col min="1788" max="1788" width="10.28515625" style="121" customWidth="1"/>
    <col min="1789" max="2027" width="9.140625" style="121"/>
    <col min="2028" max="2028" width="4.28515625" style="121" bestFit="1" customWidth="1"/>
    <col min="2029" max="2029" width="6.85546875" style="121" bestFit="1" customWidth="1"/>
    <col min="2030" max="2030" width="11" style="121" customWidth="1"/>
    <col min="2031" max="2031" width="11.140625" style="121" bestFit="1" customWidth="1"/>
    <col min="2032" max="2032" width="10.85546875" style="121" customWidth="1"/>
    <col min="2033" max="2033" width="11.5703125" style="121" customWidth="1"/>
    <col min="2034" max="2034" width="11.140625" style="121" bestFit="1" customWidth="1"/>
    <col min="2035" max="2035" width="11" style="121" customWidth="1"/>
    <col min="2036" max="2036" width="10.42578125" style="121" customWidth="1"/>
    <col min="2037" max="2037" width="11.28515625" style="121" customWidth="1"/>
    <col min="2038" max="2039" width="9.140625" style="121" bestFit="1" customWidth="1"/>
    <col min="2040" max="2041" width="11.140625" style="121" bestFit="1" customWidth="1"/>
    <col min="2042" max="2042" width="11.5703125" style="121" bestFit="1" customWidth="1"/>
    <col min="2043" max="2043" width="9.140625" style="121" bestFit="1" customWidth="1"/>
    <col min="2044" max="2044" width="10.28515625" style="121" customWidth="1"/>
    <col min="2045" max="2283" width="9.140625" style="121"/>
    <col min="2284" max="2284" width="4.28515625" style="121" bestFit="1" customWidth="1"/>
    <col min="2285" max="2285" width="6.85546875" style="121" bestFit="1" customWidth="1"/>
    <col min="2286" max="2286" width="11" style="121" customWidth="1"/>
    <col min="2287" max="2287" width="11.140625" style="121" bestFit="1" customWidth="1"/>
    <col min="2288" max="2288" width="10.85546875" style="121" customWidth="1"/>
    <col min="2289" max="2289" width="11.5703125" style="121" customWidth="1"/>
    <col min="2290" max="2290" width="11.140625" style="121" bestFit="1" customWidth="1"/>
    <col min="2291" max="2291" width="11" style="121" customWidth="1"/>
    <col min="2292" max="2292" width="10.42578125" style="121" customWidth="1"/>
    <col min="2293" max="2293" width="11.28515625" style="121" customWidth="1"/>
    <col min="2294" max="2295" width="9.140625" style="121" bestFit="1" customWidth="1"/>
    <col min="2296" max="2297" width="11.140625" style="121" bestFit="1" customWidth="1"/>
    <col min="2298" max="2298" width="11.5703125" style="121" bestFit="1" customWidth="1"/>
    <col min="2299" max="2299" width="9.140625" style="121" bestFit="1" customWidth="1"/>
    <col min="2300" max="2300" width="10.28515625" style="121" customWidth="1"/>
    <col min="2301" max="2539" width="9.140625" style="121"/>
    <col min="2540" max="2540" width="4.28515625" style="121" bestFit="1" customWidth="1"/>
    <col min="2541" max="2541" width="6.85546875" style="121" bestFit="1" customWidth="1"/>
    <col min="2542" max="2542" width="11" style="121" customWidth="1"/>
    <col min="2543" max="2543" width="11.140625" style="121" bestFit="1" customWidth="1"/>
    <col min="2544" max="2544" width="10.85546875" style="121" customWidth="1"/>
    <col min="2545" max="2545" width="11.5703125" style="121" customWidth="1"/>
    <col min="2546" max="2546" width="11.140625" style="121" bestFit="1" customWidth="1"/>
    <col min="2547" max="2547" width="11" style="121" customWidth="1"/>
    <col min="2548" max="2548" width="10.42578125" style="121" customWidth="1"/>
    <col min="2549" max="2549" width="11.28515625" style="121" customWidth="1"/>
    <col min="2550" max="2551" width="9.140625" style="121" bestFit="1" customWidth="1"/>
    <col min="2552" max="2553" width="11.140625" style="121" bestFit="1" customWidth="1"/>
    <col min="2554" max="2554" width="11.5703125" style="121" bestFit="1" customWidth="1"/>
    <col min="2555" max="2555" width="9.140625" style="121" bestFit="1" customWidth="1"/>
    <col min="2556" max="2556" width="10.28515625" style="121" customWidth="1"/>
    <col min="2557" max="2795" width="9.140625" style="121"/>
    <col min="2796" max="2796" width="4.28515625" style="121" bestFit="1" customWidth="1"/>
    <col min="2797" max="2797" width="6.85546875" style="121" bestFit="1" customWidth="1"/>
    <col min="2798" max="2798" width="11" style="121" customWidth="1"/>
    <col min="2799" max="2799" width="11.140625" style="121" bestFit="1" customWidth="1"/>
    <col min="2800" max="2800" width="10.85546875" style="121" customWidth="1"/>
    <col min="2801" max="2801" width="11.5703125" style="121" customWidth="1"/>
    <col min="2802" max="2802" width="11.140625" style="121" bestFit="1" customWidth="1"/>
    <col min="2803" max="2803" width="11" style="121" customWidth="1"/>
    <col min="2804" max="2804" width="10.42578125" style="121" customWidth="1"/>
    <col min="2805" max="2805" width="11.28515625" style="121" customWidth="1"/>
    <col min="2806" max="2807" width="9.140625" style="121" bestFit="1" customWidth="1"/>
    <col min="2808" max="2809" width="11.140625" style="121" bestFit="1" customWidth="1"/>
    <col min="2810" max="2810" width="11.5703125" style="121" bestFit="1" customWidth="1"/>
    <col min="2811" max="2811" width="9.140625" style="121" bestFit="1" customWidth="1"/>
    <col min="2812" max="2812" width="10.28515625" style="121" customWidth="1"/>
    <col min="2813" max="3051" width="9.140625" style="121"/>
    <col min="3052" max="3052" width="4.28515625" style="121" bestFit="1" customWidth="1"/>
    <col min="3053" max="3053" width="6.85546875" style="121" bestFit="1" customWidth="1"/>
    <col min="3054" max="3054" width="11" style="121" customWidth="1"/>
    <col min="3055" max="3055" width="11.140625" style="121" bestFit="1" customWidth="1"/>
    <col min="3056" max="3056" width="10.85546875" style="121" customWidth="1"/>
    <col min="3057" max="3057" width="11.5703125" style="121" customWidth="1"/>
    <col min="3058" max="3058" width="11.140625" style="121" bestFit="1" customWidth="1"/>
    <col min="3059" max="3059" width="11" style="121" customWidth="1"/>
    <col min="3060" max="3060" width="10.42578125" style="121" customWidth="1"/>
    <col min="3061" max="3061" width="11.28515625" style="121" customWidth="1"/>
    <col min="3062" max="3063" width="9.140625" style="121" bestFit="1" customWidth="1"/>
    <col min="3064" max="3065" width="11.140625" style="121" bestFit="1" customWidth="1"/>
    <col min="3066" max="3066" width="11.5703125" style="121" bestFit="1" customWidth="1"/>
    <col min="3067" max="3067" width="9.140625" style="121" bestFit="1" customWidth="1"/>
    <col min="3068" max="3068" width="10.28515625" style="121" customWidth="1"/>
    <col min="3069" max="3307" width="9.140625" style="121"/>
    <col min="3308" max="3308" width="4.28515625" style="121" bestFit="1" customWidth="1"/>
    <col min="3309" max="3309" width="6.85546875" style="121" bestFit="1" customWidth="1"/>
    <col min="3310" max="3310" width="11" style="121" customWidth="1"/>
    <col min="3311" max="3311" width="11.140625" style="121" bestFit="1" customWidth="1"/>
    <col min="3312" max="3312" width="10.85546875" style="121" customWidth="1"/>
    <col min="3313" max="3313" width="11.5703125" style="121" customWidth="1"/>
    <col min="3314" max="3314" width="11.140625" style="121" bestFit="1" customWidth="1"/>
    <col min="3315" max="3315" width="11" style="121" customWidth="1"/>
    <col min="3316" max="3316" width="10.42578125" style="121" customWidth="1"/>
    <col min="3317" max="3317" width="11.28515625" style="121" customWidth="1"/>
    <col min="3318" max="3319" width="9.140625" style="121" bestFit="1" customWidth="1"/>
    <col min="3320" max="3321" width="11.140625" style="121" bestFit="1" customWidth="1"/>
    <col min="3322" max="3322" width="11.5703125" style="121" bestFit="1" customWidth="1"/>
    <col min="3323" max="3323" width="9.140625" style="121" bestFit="1" customWidth="1"/>
    <col min="3324" max="3324" width="10.28515625" style="121" customWidth="1"/>
    <col min="3325" max="3563" width="9.140625" style="121"/>
    <col min="3564" max="3564" width="4.28515625" style="121" bestFit="1" customWidth="1"/>
    <col min="3565" max="3565" width="6.85546875" style="121" bestFit="1" customWidth="1"/>
    <col min="3566" max="3566" width="11" style="121" customWidth="1"/>
    <col min="3567" max="3567" width="11.140625" style="121" bestFit="1" customWidth="1"/>
    <col min="3568" max="3568" width="10.85546875" style="121" customWidth="1"/>
    <col min="3569" max="3569" width="11.5703125" style="121" customWidth="1"/>
    <col min="3570" max="3570" width="11.140625" style="121" bestFit="1" customWidth="1"/>
    <col min="3571" max="3571" width="11" style="121" customWidth="1"/>
    <col min="3572" max="3572" width="10.42578125" style="121" customWidth="1"/>
    <col min="3573" max="3573" width="11.28515625" style="121" customWidth="1"/>
    <col min="3574" max="3575" width="9.140625" style="121" bestFit="1" customWidth="1"/>
    <col min="3576" max="3577" width="11.140625" style="121" bestFit="1" customWidth="1"/>
    <col min="3578" max="3578" width="11.5703125" style="121" bestFit="1" customWidth="1"/>
    <col min="3579" max="3579" width="9.140625" style="121" bestFit="1" customWidth="1"/>
    <col min="3580" max="3580" width="10.28515625" style="121" customWidth="1"/>
    <col min="3581" max="3819" width="9.140625" style="121"/>
    <col min="3820" max="3820" width="4.28515625" style="121" bestFit="1" customWidth="1"/>
    <col min="3821" max="3821" width="6.85546875" style="121" bestFit="1" customWidth="1"/>
    <col min="3822" max="3822" width="11" style="121" customWidth="1"/>
    <col min="3823" max="3823" width="11.140625" style="121" bestFit="1" customWidth="1"/>
    <col min="3824" max="3824" width="10.85546875" style="121" customWidth="1"/>
    <col min="3825" max="3825" width="11.5703125" style="121" customWidth="1"/>
    <col min="3826" max="3826" width="11.140625" style="121" bestFit="1" customWidth="1"/>
    <col min="3827" max="3827" width="11" style="121" customWidth="1"/>
    <col min="3828" max="3828" width="10.42578125" style="121" customWidth="1"/>
    <col min="3829" max="3829" width="11.28515625" style="121" customWidth="1"/>
    <col min="3830" max="3831" width="9.140625" style="121" bestFit="1" customWidth="1"/>
    <col min="3832" max="3833" width="11.140625" style="121" bestFit="1" customWidth="1"/>
    <col min="3834" max="3834" width="11.5703125" style="121" bestFit="1" customWidth="1"/>
    <col min="3835" max="3835" width="9.140625" style="121" bestFit="1" customWidth="1"/>
    <col min="3836" max="3836" width="10.28515625" style="121" customWidth="1"/>
    <col min="3837" max="4075" width="9.140625" style="121"/>
    <col min="4076" max="4076" width="4.28515625" style="121" bestFit="1" customWidth="1"/>
    <col min="4077" max="4077" width="6.85546875" style="121" bestFit="1" customWidth="1"/>
    <col min="4078" max="4078" width="11" style="121" customWidth="1"/>
    <col min="4079" max="4079" width="11.140625" style="121" bestFit="1" customWidth="1"/>
    <col min="4080" max="4080" width="10.85546875" style="121" customWidth="1"/>
    <col min="4081" max="4081" width="11.5703125" style="121" customWidth="1"/>
    <col min="4082" max="4082" width="11.140625" style="121" bestFit="1" customWidth="1"/>
    <col min="4083" max="4083" width="11" style="121" customWidth="1"/>
    <col min="4084" max="4084" width="10.42578125" style="121" customWidth="1"/>
    <col min="4085" max="4085" width="11.28515625" style="121" customWidth="1"/>
    <col min="4086" max="4087" width="9.140625" style="121" bestFit="1" customWidth="1"/>
    <col min="4088" max="4089" width="11.140625" style="121" bestFit="1" customWidth="1"/>
    <col min="4090" max="4090" width="11.5703125" style="121" bestFit="1" customWidth="1"/>
    <col min="4091" max="4091" width="9.140625" style="121" bestFit="1" customWidth="1"/>
    <col min="4092" max="4092" width="10.28515625" style="121" customWidth="1"/>
    <col min="4093" max="4331" width="9.140625" style="121"/>
    <col min="4332" max="4332" width="4.28515625" style="121" bestFit="1" customWidth="1"/>
    <col min="4333" max="4333" width="6.85546875" style="121" bestFit="1" customWidth="1"/>
    <col min="4334" max="4334" width="11" style="121" customWidth="1"/>
    <col min="4335" max="4335" width="11.140625" style="121" bestFit="1" customWidth="1"/>
    <col min="4336" max="4336" width="10.85546875" style="121" customWidth="1"/>
    <col min="4337" max="4337" width="11.5703125" style="121" customWidth="1"/>
    <col min="4338" max="4338" width="11.140625" style="121" bestFit="1" customWidth="1"/>
    <col min="4339" max="4339" width="11" style="121" customWidth="1"/>
    <col min="4340" max="4340" width="10.42578125" style="121" customWidth="1"/>
    <col min="4341" max="4341" width="11.28515625" style="121" customWidth="1"/>
    <col min="4342" max="4343" width="9.140625" style="121" bestFit="1" customWidth="1"/>
    <col min="4344" max="4345" width="11.140625" style="121" bestFit="1" customWidth="1"/>
    <col min="4346" max="4346" width="11.5703125" style="121" bestFit="1" customWidth="1"/>
    <col min="4347" max="4347" width="9.140625" style="121" bestFit="1" customWidth="1"/>
    <col min="4348" max="4348" width="10.28515625" style="121" customWidth="1"/>
    <col min="4349" max="4587" width="9.140625" style="121"/>
    <col min="4588" max="4588" width="4.28515625" style="121" bestFit="1" customWidth="1"/>
    <col min="4589" max="4589" width="6.85546875" style="121" bestFit="1" customWidth="1"/>
    <col min="4590" max="4590" width="11" style="121" customWidth="1"/>
    <col min="4591" max="4591" width="11.140625" style="121" bestFit="1" customWidth="1"/>
    <col min="4592" max="4592" width="10.85546875" style="121" customWidth="1"/>
    <col min="4593" max="4593" width="11.5703125" style="121" customWidth="1"/>
    <col min="4594" max="4594" width="11.140625" style="121" bestFit="1" customWidth="1"/>
    <col min="4595" max="4595" width="11" style="121" customWidth="1"/>
    <col min="4596" max="4596" width="10.42578125" style="121" customWidth="1"/>
    <col min="4597" max="4597" width="11.28515625" style="121" customWidth="1"/>
    <col min="4598" max="4599" width="9.140625" style="121" bestFit="1" customWidth="1"/>
    <col min="4600" max="4601" width="11.140625" style="121" bestFit="1" customWidth="1"/>
    <col min="4602" max="4602" width="11.5703125" style="121" bestFit="1" customWidth="1"/>
    <col min="4603" max="4603" width="9.140625" style="121" bestFit="1" customWidth="1"/>
    <col min="4604" max="4604" width="10.28515625" style="121" customWidth="1"/>
    <col min="4605" max="4843" width="9.140625" style="121"/>
    <col min="4844" max="4844" width="4.28515625" style="121" bestFit="1" customWidth="1"/>
    <col min="4845" max="4845" width="6.85546875" style="121" bestFit="1" customWidth="1"/>
    <col min="4846" max="4846" width="11" style="121" customWidth="1"/>
    <col min="4847" max="4847" width="11.140625" style="121" bestFit="1" customWidth="1"/>
    <col min="4848" max="4848" width="10.85546875" style="121" customWidth="1"/>
    <col min="4849" max="4849" width="11.5703125" style="121" customWidth="1"/>
    <col min="4850" max="4850" width="11.140625" style="121" bestFit="1" customWidth="1"/>
    <col min="4851" max="4851" width="11" style="121" customWidth="1"/>
    <col min="4852" max="4852" width="10.42578125" style="121" customWidth="1"/>
    <col min="4853" max="4853" width="11.28515625" style="121" customWidth="1"/>
    <col min="4854" max="4855" width="9.140625" style="121" bestFit="1" customWidth="1"/>
    <col min="4856" max="4857" width="11.140625" style="121" bestFit="1" customWidth="1"/>
    <col min="4858" max="4858" width="11.5703125" style="121" bestFit="1" customWidth="1"/>
    <col min="4859" max="4859" width="9.140625" style="121" bestFit="1" customWidth="1"/>
    <col min="4860" max="4860" width="10.28515625" style="121" customWidth="1"/>
    <col min="4861" max="5099" width="9.140625" style="121"/>
    <col min="5100" max="5100" width="4.28515625" style="121" bestFit="1" customWidth="1"/>
    <col min="5101" max="5101" width="6.85546875" style="121" bestFit="1" customWidth="1"/>
    <col min="5102" max="5102" width="11" style="121" customWidth="1"/>
    <col min="5103" max="5103" width="11.140625" style="121" bestFit="1" customWidth="1"/>
    <col min="5104" max="5104" width="10.85546875" style="121" customWidth="1"/>
    <col min="5105" max="5105" width="11.5703125" style="121" customWidth="1"/>
    <col min="5106" max="5106" width="11.140625" style="121" bestFit="1" customWidth="1"/>
    <col min="5107" max="5107" width="11" style="121" customWidth="1"/>
    <col min="5108" max="5108" width="10.42578125" style="121" customWidth="1"/>
    <col min="5109" max="5109" width="11.28515625" style="121" customWidth="1"/>
    <col min="5110" max="5111" width="9.140625" style="121" bestFit="1" customWidth="1"/>
    <col min="5112" max="5113" width="11.140625" style="121" bestFit="1" customWidth="1"/>
    <col min="5114" max="5114" width="11.5703125" style="121" bestFit="1" customWidth="1"/>
    <col min="5115" max="5115" width="9.140625" style="121" bestFit="1" customWidth="1"/>
    <col min="5116" max="5116" width="10.28515625" style="121" customWidth="1"/>
    <col min="5117" max="5355" width="9.140625" style="121"/>
    <col min="5356" max="5356" width="4.28515625" style="121" bestFit="1" customWidth="1"/>
    <col min="5357" max="5357" width="6.85546875" style="121" bestFit="1" customWidth="1"/>
    <col min="5358" max="5358" width="11" style="121" customWidth="1"/>
    <col min="5359" max="5359" width="11.140625" style="121" bestFit="1" customWidth="1"/>
    <col min="5360" max="5360" width="10.85546875" style="121" customWidth="1"/>
    <col min="5361" max="5361" width="11.5703125" style="121" customWidth="1"/>
    <col min="5362" max="5362" width="11.140625" style="121" bestFit="1" customWidth="1"/>
    <col min="5363" max="5363" width="11" style="121" customWidth="1"/>
    <col min="5364" max="5364" width="10.42578125" style="121" customWidth="1"/>
    <col min="5365" max="5365" width="11.28515625" style="121" customWidth="1"/>
    <col min="5366" max="5367" width="9.140625" style="121" bestFit="1" customWidth="1"/>
    <col min="5368" max="5369" width="11.140625" style="121" bestFit="1" customWidth="1"/>
    <col min="5370" max="5370" width="11.5703125" style="121" bestFit="1" customWidth="1"/>
    <col min="5371" max="5371" width="9.140625" style="121" bestFit="1" customWidth="1"/>
    <col min="5372" max="5372" width="10.28515625" style="121" customWidth="1"/>
    <col min="5373" max="5611" width="9.140625" style="121"/>
    <col min="5612" max="5612" width="4.28515625" style="121" bestFit="1" customWidth="1"/>
    <col min="5613" max="5613" width="6.85546875" style="121" bestFit="1" customWidth="1"/>
    <col min="5614" max="5614" width="11" style="121" customWidth="1"/>
    <col min="5615" max="5615" width="11.140625" style="121" bestFit="1" customWidth="1"/>
    <col min="5616" max="5616" width="10.85546875" style="121" customWidth="1"/>
    <col min="5617" max="5617" width="11.5703125" style="121" customWidth="1"/>
    <col min="5618" max="5618" width="11.140625" style="121" bestFit="1" customWidth="1"/>
    <col min="5619" max="5619" width="11" style="121" customWidth="1"/>
    <col min="5620" max="5620" width="10.42578125" style="121" customWidth="1"/>
    <col min="5621" max="5621" width="11.28515625" style="121" customWidth="1"/>
    <col min="5622" max="5623" width="9.140625" style="121" bestFit="1" customWidth="1"/>
    <col min="5624" max="5625" width="11.140625" style="121" bestFit="1" customWidth="1"/>
    <col min="5626" max="5626" width="11.5703125" style="121" bestFit="1" customWidth="1"/>
    <col min="5627" max="5627" width="9.140625" style="121" bestFit="1" customWidth="1"/>
    <col min="5628" max="5628" width="10.28515625" style="121" customWidth="1"/>
    <col min="5629" max="5867" width="9.140625" style="121"/>
    <col min="5868" max="5868" width="4.28515625" style="121" bestFit="1" customWidth="1"/>
    <col min="5869" max="5869" width="6.85546875" style="121" bestFit="1" customWidth="1"/>
    <col min="5870" max="5870" width="11" style="121" customWidth="1"/>
    <col min="5871" max="5871" width="11.140625" style="121" bestFit="1" customWidth="1"/>
    <col min="5872" max="5872" width="10.85546875" style="121" customWidth="1"/>
    <col min="5873" max="5873" width="11.5703125" style="121" customWidth="1"/>
    <col min="5874" max="5874" width="11.140625" style="121" bestFit="1" customWidth="1"/>
    <col min="5875" max="5875" width="11" style="121" customWidth="1"/>
    <col min="5876" max="5876" width="10.42578125" style="121" customWidth="1"/>
    <col min="5877" max="5877" width="11.28515625" style="121" customWidth="1"/>
    <col min="5878" max="5879" width="9.140625" style="121" bestFit="1" customWidth="1"/>
    <col min="5880" max="5881" width="11.140625" style="121" bestFit="1" customWidth="1"/>
    <col min="5882" max="5882" width="11.5703125" style="121" bestFit="1" customWidth="1"/>
    <col min="5883" max="5883" width="9.140625" style="121" bestFit="1" customWidth="1"/>
    <col min="5884" max="5884" width="10.28515625" style="121" customWidth="1"/>
    <col min="5885" max="6123" width="9.140625" style="121"/>
    <col min="6124" max="6124" width="4.28515625" style="121" bestFit="1" customWidth="1"/>
    <col min="6125" max="6125" width="6.85546875" style="121" bestFit="1" customWidth="1"/>
    <col min="6126" max="6126" width="11" style="121" customWidth="1"/>
    <col min="6127" max="6127" width="11.140625" style="121" bestFit="1" customWidth="1"/>
    <col min="6128" max="6128" width="10.85546875" style="121" customWidth="1"/>
    <col min="6129" max="6129" width="11.5703125" style="121" customWidth="1"/>
    <col min="6130" max="6130" width="11.140625" style="121" bestFit="1" customWidth="1"/>
    <col min="6131" max="6131" width="11" style="121" customWidth="1"/>
    <col min="6132" max="6132" width="10.42578125" style="121" customWidth="1"/>
    <col min="6133" max="6133" width="11.28515625" style="121" customWidth="1"/>
    <col min="6134" max="6135" width="9.140625" style="121" bestFit="1" customWidth="1"/>
    <col min="6136" max="6137" width="11.140625" style="121" bestFit="1" customWidth="1"/>
    <col min="6138" max="6138" width="11.5703125" style="121" bestFit="1" customWidth="1"/>
    <col min="6139" max="6139" width="9.140625" style="121" bestFit="1" customWidth="1"/>
    <col min="6140" max="6140" width="10.28515625" style="121" customWidth="1"/>
    <col min="6141" max="6379" width="9.140625" style="121"/>
    <col min="6380" max="6380" width="4.28515625" style="121" bestFit="1" customWidth="1"/>
    <col min="6381" max="6381" width="6.85546875" style="121" bestFit="1" customWidth="1"/>
    <col min="6382" max="6382" width="11" style="121" customWidth="1"/>
    <col min="6383" max="6383" width="11.140625" style="121" bestFit="1" customWidth="1"/>
    <col min="6384" max="6384" width="10.85546875" style="121" customWidth="1"/>
    <col min="6385" max="6385" width="11.5703125" style="121" customWidth="1"/>
    <col min="6386" max="6386" width="11.140625" style="121" bestFit="1" customWidth="1"/>
    <col min="6387" max="6387" width="11" style="121" customWidth="1"/>
    <col min="6388" max="6388" width="10.42578125" style="121" customWidth="1"/>
    <col min="6389" max="6389" width="11.28515625" style="121" customWidth="1"/>
    <col min="6390" max="6391" width="9.140625" style="121" bestFit="1" customWidth="1"/>
    <col min="6392" max="6393" width="11.140625" style="121" bestFit="1" customWidth="1"/>
    <col min="6394" max="6394" width="11.5703125" style="121" bestFit="1" customWidth="1"/>
    <col min="6395" max="6395" width="9.140625" style="121" bestFit="1" customWidth="1"/>
    <col min="6396" max="6396" width="10.28515625" style="121" customWidth="1"/>
    <col min="6397" max="6635" width="9.140625" style="121"/>
    <col min="6636" max="6636" width="4.28515625" style="121" bestFit="1" customWidth="1"/>
    <col min="6637" max="6637" width="6.85546875" style="121" bestFit="1" customWidth="1"/>
    <col min="6638" max="6638" width="11" style="121" customWidth="1"/>
    <col min="6639" max="6639" width="11.140625" style="121" bestFit="1" customWidth="1"/>
    <col min="6640" max="6640" width="10.85546875" style="121" customWidth="1"/>
    <col min="6641" max="6641" width="11.5703125" style="121" customWidth="1"/>
    <col min="6642" max="6642" width="11.140625" style="121" bestFit="1" customWidth="1"/>
    <col min="6643" max="6643" width="11" style="121" customWidth="1"/>
    <col min="6644" max="6644" width="10.42578125" style="121" customWidth="1"/>
    <col min="6645" max="6645" width="11.28515625" style="121" customWidth="1"/>
    <col min="6646" max="6647" width="9.140625" style="121" bestFit="1" customWidth="1"/>
    <col min="6648" max="6649" width="11.140625" style="121" bestFit="1" customWidth="1"/>
    <col min="6650" max="6650" width="11.5703125" style="121" bestFit="1" customWidth="1"/>
    <col min="6651" max="6651" width="9.140625" style="121" bestFit="1" customWidth="1"/>
    <col min="6652" max="6652" width="10.28515625" style="121" customWidth="1"/>
    <col min="6653" max="6891" width="9.140625" style="121"/>
    <col min="6892" max="6892" width="4.28515625" style="121" bestFit="1" customWidth="1"/>
    <col min="6893" max="6893" width="6.85546875" style="121" bestFit="1" customWidth="1"/>
    <col min="6894" max="6894" width="11" style="121" customWidth="1"/>
    <col min="6895" max="6895" width="11.140625" style="121" bestFit="1" customWidth="1"/>
    <col min="6896" max="6896" width="10.85546875" style="121" customWidth="1"/>
    <col min="6897" max="6897" width="11.5703125" style="121" customWidth="1"/>
    <col min="6898" max="6898" width="11.140625" style="121" bestFit="1" customWidth="1"/>
    <col min="6899" max="6899" width="11" style="121" customWidth="1"/>
    <col min="6900" max="6900" width="10.42578125" style="121" customWidth="1"/>
    <col min="6901" max="6901" width="11.28515625" style="121" customWidth="1"/>
    <col min="6902" max="6903" width="9.140625" style="121" bestFit="1" customWidth="1"/>
    <col min="6904" max="6905" width="11.140625" style="121" bestFit="1" customWidth="1"/>
    <col min="6906" max="6906" width="11.5703125" style="121" bestFit="1" customWidth="1"/>
    <col min="6907" max="6907" width="9.140625" style="121" bestFit="1" customWidth="1"/>
    <col min="6908" max="6908" width="10.28515625" style="121" customWidth="1"/>
    <col min="6909" max="7147" width="9.140625" style="121"/>
    <col min="7148" max="7148" width="4.28515625" style="121" bestFit="1" customWidth="1"/>
    <col min="7149" max="7149" width="6.85546875" style="121" bestFit="1" customWidth="1"/>
    <col min="7150" max="7150" width="11" style="121" customWidth="1"/>
    <col min="7151" max="7151" width="11.140625" style="121" bestFit="1" customWidth="1"/>
    <col min="7152" max="7152" width="10.85546875" style="121" customWidth="1"/>
    <col min="7153" max="7153" width="11.5703125" style="121" customWidth="1"/>
    <col min="7154" max="7154" width="11.140625" style="121" bestFit="1" customWidth="1"/>
    <col min="7155" max="7155" width="11" style="121" customWidth="1"/>
    <col min="7156" max="7156" width="10.42578125" style="121" customWidth="1"/>
    <col min="7157" max="7157" width="11.28515625" style="121" customWidth="1"/>
    <col min="7158" max="7159" width="9.140625" style="121" bestFit="1" customWidth="1"/>
    <col min="7160" max="7161" width="11.140625" style="121" bestFit="1" customWidth="1"/>
    <col min="7162" max="7162" width="11.5703125" style="121" bestFit="1" customWidth="1"/>
    <col min="7163" max="7163" width="9.140625" style="121" bestFit="1" customWidth="1"/>
    <col min="7164" max="7164" width="10.28515625" style="121" customWidth="1"/>
    <col min="7165" max="7403" width="9.140625" style="121"/>
    <col min="7404" max="7404" width="4.28515625" style="121" bestFit="1" customWidth="1"/>
    <col min="7405" max="7405" width="6.85546875" style="121" bestFit="1" customWidth="1"/>
    <col min="7406" max="7406" width="11" style="121" customWidth="1"/>
    <col min="7407" max="7407" width="11.140625" style="121" bestFit="1" customWidth="1"/>
    <col min="7408" max="7408" width="10.85546875" style="121" customWidth="1"/>
    <col min="7409" max="7409" width="11.5703125" style="121" customWidth="1"/>
    <col min="7410" max="7410" width="11.140625" style="121" bestFit="1" customWidth="1"/>
    <col min="7411" max="7411" width="11" style="121" customWidth="1"/>
    <col min="7412" max="7412" width="10.42578125" style="121" customWidth="1"/>
    <col min="7413" max="7413" width="11.28515625" style="121" customWidth="1"/>
    <col min="7414" max="7415" width="9.140625" style="121" bestFit="1" customWidth="1"/>
    <col min="7416" max="7417" width="11.140625" style="121" bestFit="1" customWidth="1"/>
    <col min="7418" max="7418" width="11.5703125" style="121" bestFit="1" customWidth="1"/>
    <col min="7419" max="7419" width="9.140625" style="121" bestFit="1" customWidth="1"/>
    <col min="7420" max="7420" width="10.28515625" style="121" customWidth="1"/>
    <col min="7421" max="7659" width="9.140625" style="121"/>
    <col min="7660" max="7660" width="4.28515625" style="121" bestFit="1" customWidth="1"/>
    <col min="7661" max="7661" width="6.85546875" style="121" bestFit="1" customWidth="1"/>
    <col min="7662" max="7662" width="11" style="121" customWidth="1"/>
    <col min="7663" max="7663" width="11.140625" style="121" bestFit="1" customWidth="1"/>
    <col min="7664" max="7664" width="10.85546875" style="121" customWidth="1"/>
    <col min="7665" max="7665" width="11.5703125" style="121" customWidth="1"/>
    <col min="7666" max="7666" width="11.140625" style="121" bestFit="1" customWidth="1"/>
    <col min="7667" max="7667" width="11" style="121" customWidth="1"/>
    <col min="7668" max="7668" width="10.42578125" style="121" customWidth="1"/>
    <col min="7669" max="7669" width="11.28515625" style="121" customWidth="1"/>
    <col min="7670" max="7671" width="9.140625" style="121" bestFit="1" customWidth="1"/>
    <col min="7672" max="7673" width="11.140625" style="121" bestFit="1" customWidth="1"/>
    <col min="7674" max="7674" width="11.5703125" style="121" bestFit="1" customWidth="1"/>
    <col min="7675" max="7675" width="9.140625" style="121" bestFit="1" customWidth="1"/>
    <col min="7676" max="7676" width="10.28515625" style="121" customWidth="1"/>
    <col min="7677" max="7915" width="9.140625" style="121"/>
    <col min="7916" max="7916" width="4.28515625" style="121" bestFit="1" customWidth="1"/>
    <col min="7917" max="7917" width="6.85546875" style="121" bestFit="1" customWidth="1"/>
    <col min="7918" max="7918" width="11" style="121" customWidth="1"/>
    <col min="7919" max="7919" width="11.140625" style="121" bestFit="1" customWidth="1"/>
    <col min="7920" max="7920" width="10.85546875" style="121" customWidth="1"/>
    <col min="7921" max="7921" width="11.5703125" style="121" customWidth="1"/>
    <col min="7922" max="7922" width="11.140625" style="121" bestFit="1" customWidth="1"/>
    <col min="7923" max="7923" width="11" style="121" customWidth="1"/>
    <col min="7924" max="7924" width="10.42578125" style="121" customWidth="1"/>
    <col min="7925" max="7925" width="11.28515625" style="121" customWidth="1"/>
    <col min="7926" max="7927" width="9.140625" style="121" bestFit="1" customWidth="1"/>
    <col min="7928" max="7929" width="11.140625" style="121" bestFit="1" customWidth="1"/>
    <col min="7930" max="7930" width="11.5703125" style="121" bestFit="1" customWidth="1"/>
    <col min="7931" max="7931" width="9.140625" style="121" bestFit="1" customWidth="1"/>
    <col min="7932" max="7932" width="10.28515625" style="121" customWidth="1"/>
    <col min="7933" max="8171" width="9.140625" style="121"/>
    <col min="8172" max="8172" width="4.28515625" style="121" bestFit="1" customWidth="1"/>
    <col min="8173" max="8173" width="6.85546875" style="121" bestFit="1" customWidth="1"/>
    <col min="8174" max="8174" width="11" style="121" customWidth="1"/>
    <col min="8175" max="8175" width="11.140625" style="121" bestFit="1" customWidth="1"/>
    <col min="8176" max="8176" width="10.85546875" style="121" customWidth="1"/>
    <col min="8177" max="8177" width="11.5703125" style="121" customWidth="1"/>
    <col min="8178" max="8178" width="11.140625" style="121" bestFit="1" customWidth="1"/>
    <col min="8179" max="8179" width="11" style="121" customWidth="1"/>
    <col min="8180" max="8180" width="10.42578125" style="121" customWidth="1"/>
    <col min="8181" max="8181" width="11.28515625" style="121" customWidth="1"/>
    <col min="8182" max="8183" width="9.140625" style="121" bestFit="1" customWidth="1"/>
    <col min="8184" max="8185" width="11.140625" style="121" bestFit="1" customWidth="1"/>
    <col min="8186" max="8186" width="11.5703125" style="121" bestFit="1" customWidth="1"/>
    <col min="8187" max="8187" width="9.140625" style="121" bestFit="1" customWidth="1"/>
    <col min="8188" max="8188" width="10.28515625" style="121" customWidth="1"/>
    <col min="8189" max="8427" width="9.140625" style="121"/>
    <col min="8428" max="8428" width="4.28515625" style="121" bestFit="1" customWidth="1"/>
    <col min="8429" max="8429" width="6.85546875" style="121" bestFit="1" customWidth="1"/>
    <col min="8430" max="8430" width="11" style="121" customWidth="1"/>
    <col min="8431" max="8431" width="11.140625" style="121" bestFit="1" customWidth="1"/>
    <col min="8432" max="8432" width="10.85546875" style="121" customWidth="1"/>
    <col min="8433" max="8433" width="11.5703125" style="121" customWidth="1"/>
    <col min="8434" max="8434" width="11.140625" style="121" bestFit="1" customWidth="1"/>
    <col min="8435" max="8435" width="11" style="121" customWidth="1"/>
    <col min="8436" max="8436" width="10.42578125" style="121" customWidth="1"/>
    <col min="8437" max="8437" width="11.28515625" style="121" customWidth="1"/>
    <col min="8438" max="8439" width="9.140625" style="121" bestFit="1" customWidth="1"/>
    <col min="8440" max="8441" width="11.140625" style="121" bestFit="1" customWidth="1"/>
    <col min="8442" max="8442" width="11.5703125" style="121" bestFit="1" customWidth="1"/>
    <col min="8443" max="8443" width="9.140625" style="121" bestFit="1" customWidth="1"/>
    <col min="8444" max="8444" width="10.28515625" style="121" customWidth="1"/>
    <col min="8445" max="8683" width="9.140625" style="121"/>
    <col min="8684" max="8684" width="4.28515625" style="121" bestFit="1" customWidth="1"/>
    <col min="8685" max="8685" width="6.85546875" style="121" bestFit="1" customWidth="1"/>
    <col min="8686" max="8686" width="11" style="121" customWidth="1"/>
    <col min="8687" max="8687" width="11.140625" style="121" bestFit="1" customWidth="1"/>
    <col min="8688" max="8688" width="10.85546875" style="121" customWidth="1"/>
    <col min="8689" max="8689" width="11.5703125" style="121" customWidth="1"/>
    <col min="8690" max="8690" width="11.140625" style="121" bestFit="1" customWidth="1"/>
    <col min="8691" max="8691" width="11" style="121" customWidth="1"/>
    <col min="8692" max="8692" width="10.42578125" style="121" customWidth="1"/>
    <col min="8693" max="8693" width="11.28515625" style="121" customWidth="1"/>
    <col min="8694" max="8695" width="9.140625" style="121" bestFit="1" customWidth="1"/>
    <col min="8696" max="8697" width="11.140625" style="121" bestFit="1" customWidth="1"/>
    <col min="8698" max="8698" width="11.5703125" style="121" bestFit="1" customWidth="1"/>
    <col min="8699" max="8699" width="9.140625" style="121" bestFit="1" customWidth="1"/>
    <col min="8700" max="8700" width="10.28515625" style="121" customWidth="1"/>
    <col min="8701" max="8939" width="9.140625" style="121"/>
    <col min="8940" max="8940" width="4.28515625" style="121" bestFit="1" customWidth="1"/>
    <col min="8941" max="8941" width="6.85546875" style="121" bestFit="1" customWidth="1"/>
    <col min="8942" max="8942" width="11" style="121" customWidth="1"/>
    <col min="8943" max="8943" width="11.140625" style="121" bestFit="1" customWidth="1"/>
    <col min="8944" max="8944" width="10.85546875" style="121" customWidth="1"/>
    <col min="8945" max="8945" width="11.5703125" style="121" customWidth="1"/>
    <col min="8946" max="8946" width="11.140625" style="121" bestFit="1" customWidth="1"/>
    <col min="8947" max="8947" width="11" style="121" customWidth="1"/>
    <col min="8948" max="8948" width="10.42578125" style="121" customWidth="1"/>
    <col min="8949" max="8949" width="11.28515625" style="121" customWidth="1"/>
    <col min="8950" max="8951" width="9.140625" style="121" bestFit="1" customWidth="1"/>
    <col min="8952" max="8953" width="11.140625" style="121" bestFit="1" customWidth="1"/>
    <col min="8954" max="8954" width="11.5703125" style="121" bestFit="1" customWidth="1"/>
    <col min="8955" max="8955" width="9.140625" style="121" bestFit="1" customWidth="1"/>
    <col min="8956" max="8956" width="10.28515625" style="121" customWidth="1"/>
    <col min="8957" max="9195" width="9.140625" style="121"/>
    <col min="9196" max="9196" width="4.28515625" style="121" bestFit="1" customWidth="1"/>
    <col min="9197" max="9197" width="6.85546875" style="121" bestFit="1" customWidth="1"/>
    <col min="9198" max="9198" width="11" style="121" customWidth="1"/>
    <col min="9199" max="9199" width="11.140625" style="121" bestFit="1" customWidth="1"/>
    <col min="9200" max="9200" width="10.85546875" style="121" customWidth="1"/>
    <col min="9201" max="9201" width="11.5703125" style="121" customWidth="1"/>
    <col min="9202" max="9202" width="11.140625" style="121" bestFit="1" customWidth="1"/>
    <col min="9203" max="9203" width="11" style="121" customWidth="1"/>
    <col min="9204" max="9204" width="10.42578125" style="121" customWidth="1"/>
    <col min="9205" max="9205" width="11.28515625" style="121" customWidth="1"/>
    <col min="9206" max="9207" width="9.140625" style="121" bestFit="1" customWidth="1"/>
    <col min="9208" max="9209" width="11.140625" style="121" bestFit="1" customWidth="1"/>
    <col min="9210" max="9210" width="11.5703125" style="121" bestFit="1" customWidth="1"/>
    <col min="9211" max="9211" width="9.140625" style="121" bestFit="1" customWidth="1"/>
    <col min="9212" max="9212" width="10.28515625" style="121" customWidth="1"/>
    <col min="9213" max="9451" width="9.140625" style="121"/>
    <col min="9452" max="9452" width="4.28515625" style="121" bestFit="1" customWidth="1"/>
    <col min="9453" max="9453" width="6.85546875" style="121" bestFit="1" customWidth="1"/>
    <col min="9454" max="9454" width="11" style="121" customWidth="1"/>
    <col min="9455" max="9455" width="11.140625" style="121" bestFit="1" customWidth="1"/>
    <col min="9456" max="9456" width="10.85546875" style="121" customWidth="1"/>
    <col min="9457" max="9457" width="11.5703125" style="121" customWidth="1"/>
    <col min="9458" max="9458" width="11.140625" style="121" bestFit="1" customWidth="1"/>
    <col min="9459" max="9459" width="11" style="121" customWidth="1"/>
    <col min="9460" max="9460" width="10.42578125" style="121" customWidth="1"/>
    <col min="9461" max="9461" width="11.28515625" style="121" customWidth="1"/>
    <col min="9462" max="9463" width="9.140625" style="121" bestFit="1" customWidth="1"/>
    <col min="9464" max="9465" width="11.140625" style="121" bestFit="1" customWidth="1"/>
    <col min="9466" max="9466" width="11.5703125" style="121" bestFit="1" customWidth="1"/>
    <col min="9467" max="9467" width="9.140625" style="121" bestFit="1" customWidth="1"/>
    <col min="9468" max="9468" width="10.28515625" style="121" customWidth="1"/>
    <col min="9469" max="9707" width="9.140625" style="121"/>
    <col min="9708" max="9708" width="4.28515625" style="121" bestFit="1" customWidth="1"/>
    <col min="9709" max="9709" width="6.85546875" style="121" bestFit="1" customWidth="1"/>
    <col min="9710" max="9710" width="11" style="121" customWidth="1"/>
    <col min="9711" max="9711" width="11.140625" style="121" bestFit="1" customWidth="1"/>
    <col min="9712" max="9712" width="10.85546875" style="121" customWidth="1"/>
    <col min="9713" max="9713" width="11.5703125" style="121" customWidth="1"/>
    <col min="9714" max="9714" width="11.140625" style="121" bestFit="1" customWidth="1"/>
    <col min="9715" max="9715" width="11" style="121" customWidth="1"/>
    <col min="9716" max="9716" width="10.42578125" style="121" customWidth="1"/>
    <col min="9717" max="9717" width="11.28515625" style="121" customWidth="1"/>
    <col min="9718" max="9719" width="9.140625" style="121" bestFit="1" customWidth="1"/>
    <col min="9720" max="9721" width="11.140625" style="121" bestFit="1" customWidth="1"/>
    <col min="9722" max="9722" width="11.5703125" style="121" bestFit="1" customWidth="1"/>
    <col min="9723" max="9723" width="9.140625" style="121" bestFit="1" customWidth="1"/>
    <col min="9724" max="9724" width="10.28515625" style="121" customWidth="1"/>
    <col min="9725" max="9963" width="9.140625" style="121"/>
    <col min="9964" max="9964" width="4.28515625" style="121" bestFit="1" customWidth="1"/>
    <col min="9965" max="9965" width="6.85546875" style="121" bestFit="1" customWidth="1"/>
    <col min="9966" max="9966" width="11" style="121" customWidth="1"/>
    <col min="9967" max="9967" width="11.140625" style="121" bestFit="1" customWidth="1"/>
    <col min="9968" max="9968" width="10.85546875" style="121" customWidth="1"/>
    <col min="9969" max="9969" width="11.5703125" style="121" customWidth="1"/>
    <col min="9970" max="9970" width="11.140625" style="121" bestFit="1" customWidth="1"/>
    <col min="9971" max="9971" width="11" style="121" customWidth="1"/>
    <col min="9972" max="9972" width="10.42578125" style="121" customWidth="1"/>
    <col min="9973" max="9973" width="11.28515625" style="121" customWidth="1"/>
    <col min="9974" max="9975" width="9.140625" style="121" bestFit="1" customWidth="1"/>
    <col min="9976" max="9977" width="11.140625" style="121" bestFit="1" customWidth="1"/>
    <col min="9978" max="9978" width="11.5703125" style="121" bestFit="1" customWidth="1"/>
    <col min="9979" max="9979" width="9.140625" style="121" bestFit="1" customWidth="1"/>
    <col min="9980" max="9980" width="10.28515625" style="121" customWidth="1"/>
    <col min="9981" max="10219" width="9.140625" style="121"/>
    <col min="10220" max="10220" width="4.28515625" style="121" bestFit="1" customWidth="1"/>
    <col min="10221" max="10221" width="6.85546875" style="121" bestFit="1" customWidth="1"/>
    <col min="10222" max="10222" width="11" style="121" customWidth="1"/>
    <col min="10223" max="10223" width="11.140625" style="121" bestFit="1" customWidth="1"/>
    <col min="10224" max="10224" width="10.85546875" style="121" customWidth="1"/>
    <col min="10225" max="10225" width="11.5703125" style="121" customWidth="1"/>
    <col min="10226" max="10226" width="11.140625" style="121" bestFit="1" customWidth="1"/>
    <col min="10227" max="10227" width="11" style="121" customWidth="1"/>
    <col min="10228" max="10228" width="10.42578125" style="121" customWidth="1"/>
    <col min="10229" max="10229" width="11.28515625" style="121" customWidth="1"/>
    <col min="10230" max="10231" width="9.140625" style="121" bestFit="1" customWidth="1"/>
    <col min="10232" max="10233" width="11.140625" style="121" bestFit="1" customWidth="1"/>
    <col min="10234" max="10234" width="11.5703125" style="121" bestFit="1" customWidth="1"/>
    <col min="10235" max="10235" width="9.140625" style="121" bestFit="1" customWidth="1"/>
    <col min="10236" max="10236" width="10.28515625" style="121" customWidth="1"/>
    <col min="10237" max="10475" width="9.140625" style="121"/>
    <col min="10476" max="10476" width="4.28515625" style="121" bestFit="1" customWidth="1"/>
    <col min="10477" max="10477" width="6.85546875" style="121" bestFit="1" customWidth="1"/>
    <col min="10478" max="10478" width="11" style="121" customWidth="1"/>
    <col min="10479" max="10479" width="11.140625" style="121" bestFit="1" customWidth="1"/>
    <col min="10480" max="10480" width="10.85546875" style="121" customWidth="1"/>
    <col min="10481" max="10481" width="11.5703125" style="121" customWidth="1"/>
    <col min="10482" max="10482" width="11.140625" style="121" bestFit="1" customWidth="1"/>
    <col min="10483" max="10483" width="11" style="121" customWidth="1"/>
    <col min="10484" max="10484" width="10.42578125" style="121" customWidth="1"/>
    <col min="10485" max="10485" width="11.28515625" style="121" customWidth="1"/>
    <col min="10486" max="10487" width="9.140625" style="121" bestFit="1" customWidth="1"/>
    <col min="10488" max="10489" width="11.140625" style="121" bestFit="1" customWidth="1"/>
    <col min="10490" max="10490" width="11.5703125" style="121" bestFit="1" customWidth="1"/>
    <col min="10491" max="10491" width="9.140625" style="121" bestFit="1" customWidth="1"/>
    <col min="10492" max="10492" width="10.28515625" style="121" customWidth="1"/>
    <col min="10493" max="10731" width="9.140625" style="121"/>
    <col min="10732" max="10732" width="4.28515625" style="121" bestFit="1" customWidth="1"/>
    <col min="10733" max="10733" width="6.85546875" style="121" bestFit="1" customWidth="1"/>
    <col min="10734" max="10734" width="11" style="121" customWidth="1"/>
    <col min="10735" max="10735" width="11.140625" style="121" bestFit="1" customWidth="1"/>
    <col min="10736" max="10736" width="10.85546875" style="121" customWidth="1"/>
    <col min="10737" max="10737" width="11.5703125" style="121" customWidth="1"/>
    <col min="10738" max="10738" width="11.140625" style="121" bestFit="1" customWidth="1"/>
    <col min="10739" max="10739" width="11" style="121" customWidth="1"/>
    <col min="10740" max="10740" width="10.42578125" style="121" customWidth="1"/>
    <col min="10741" max="10741" width="11.28515625" style="121" customWidth="1"/>
    <col min="10742" max="10743" width="9.140625" style="121" bestFit="1" customWidth="1"/>
    <col min="10744" max="10745" width="11.140625" style="121" bestFit="1" customWidth="1"/>
    <col min="10746" max="10746" width="11.5703125" style="121" bestFit="1" customWidth="1"/>
    <col min="10747" max="10747" width="9.140625" style="121" bestFit="1" customWidth="1"/>
    <col min="10748" max="10748" width="10.28515625" style="121" customWidth="1"/>
    <col min="10749" max="10987" width="9.140625" style="121"/>
    <col min="10988" max="10988" width="4.28515625" style="121" bestFit="1" customWidth="1"/>
    <col min="10989" max="10989" width="6.85546875" style="121" bestFit="1" customWidth="1"/>
    <col min="10990" max="10990" width="11" style="121" customWidth="1"/>
    <col min="10991" max="10991" width="11.140625" style="121" bestFit="1" customWidth="1"/>
    <col min="10992" max="10992" width="10.85546875" style="121" customWidth="1"/>
    <col min="10993" max="10993" width="11.5703125" style="121" customWidth="1"/>
    <col min="10994" max="10994" width="11.140625" style="121" bestFit="1" customWidth="1"/>
    <col min="10995" max="10995" width="11" style="121" customWidth="1"/>
    <col min="10996" max="10996" width="10.42578125" style="121" customWidth="1"/>
    <col min="10997" max="10997" width="11.28515625" style="121" customWidth="1"/>
    <col min="10998" max="10999" width="9.140625" style="121" bestFit="1" customWidth="1"/>
    <col min="11000" max="11001" width="11.140625" style="121" bestFit="1" customWidth="1"/>
    <col min="11002" max="11002" width="11.5703125" style="121" bestFit="1" customWidth="1"/>
    <col min="11003" max="11003" width="9.140625" style="121" bestFit="1" customWidth="1"/>
    <col min="11004" max="11004" width="10.28515625" style="121" customWidth="1"/>
    <col min="11005" max="11243" width="9.140625" style="121"/>
    <col min="11244" max="11244" width="4.28515625" style="121" bestFit="1" customWidth="1"/>
    <col min="11245" max="11245" width="6.85546875" style="121" bestFit="1" customWidth="1"/>
    <col min="11246" max="11246" width="11" style="121" customWidth="1"/>
    <col min="11247" max="11247" width="11.140625" style="121" bestFit="1" customWidth="1"/>
    <col min="11248" max="11248" width="10.85546875" style="121" customWidth="1"/>
    <col min="11249" max="11249" width="11.5703125" style="121" customWidth="1"/>
    <col min="11250" max="11250" width="11.140625" style="121" bestFit="1" customWidth="1"/>
    <col min="11251" max="11251" width="11" style="121" customWidth="1"/>
    <col min="11252" max="11252" width="10.42578125" style="121" customWidth="1"/>
    <col min="11253" max="11253" width="11.28515625" style="121" customWidth="1"/>
    <col min="11254" max="11255" width="9.140625" style="121" bestFit="1" customWidth="1"/>
    <col min="11256" max="11257" width="11.140625" style="121" bestFit="1" customWidth="1"/>
    <col min="11258" max="11258" width="11.5703125" style="121" bestFit="1" customWidth="1"/>
    <col min="11259" max="11259" width="9.140625" style="121" bestFit="1" customWidth="1"/>
    <col min="11260" max="11260" width="10.28515625" style="121" customWidth="1"/>
    <col min="11261" max="11499" width="9.140625" style="121"/>
    <col min="11500" max="11500" width="4.28515625" style="121" bestFit="1" customWidth="1"/>
    <col min="11501" max="11501" width="6.85546875" style="121" bestFit="1" customWidth="1"/>
    <col min="11502" max="11502" width="11" style="121" customWidth="1"/>
    <col min="11503" max="11503" width="11.140625" style="121" bestFit="1" customWidth="1"/>
    <col min="11504" max="11504" width="10.85546875" style="121" customWidth="1"/>
    <col min="11505" max="11505" width="11.5703125" style="121" customWidth="1"/>
    <col min="11506" max="11506" width="11.140625" style="121" bestFit="1" customWidth="1"/>
    <col min="11507" max="11507" width="11" style="121" customWidth="1"/>
    <col min="11508" max="11508" width="10.42578125" style="121" customWidth="1"/>
    <col min="11509" max="11509" width="11.28515625" style="121" customWidth="1"/>
    <col min="11510" max="11511" width="9.140625" style="121" bestFit="1" customWidth="1"/>
    <col min="11512" max="11513" width="11.140625" style="121" bestFit="1" customWidth="1"/>
    <col min="11514" max="11514" width="11.5703125" style="121" bestFit="1" customWidth="1"/>
    <col min="11515" max="11515" width="9.140625" style="121" bestFit="1" customWidth="1"/>
    <col min="11516" max="11516" width="10.28515625" style="121" customWidth="1"/>
    <col min="11517" max="11755" width="9.140625" style="121"/>
    <col min="11756" max="11756" width="4.28515625" style="121" bestFit="1" customWidth="1"/>
    <col min="11757" max="11757" width="6.85546875" style="121" bestFit="1" customWidth="1"/>
    <col min="11758" max="11758" width="11" style="121" customWidth="1"/>
    <col min="11759" max="11759" width="11.140625" style="121" bestFit="1" customWidth="1"/>
    <col min="11760" max="11760" width="10.85546875" style="121" customWidth="1"/>
    <col min="11761" max="11761" width="11.5703125" style="121" customWidth="1"/>
    <col min="11762" max="11762" width="11.140625" style="121" bestFit="1" customWidth="1"/>
    <col min="11763" max="11763" width="11" style="121" customWidth="1"/>
    <col min="11764" max="11764" width="10.42578125" style="121" customWidth="1"/>
    <col min="11765" max="11765" width="11.28515625" style="121" customWidth="1"/>
    <col min="11766" max="11767" width="9.140625" style="121" bestFit="1" customWidth="1"/>
    <col min="11768" max="11769" width="11.140625" style="121" bestFit="1" customWidth="1"/>
    <col min="11770" max="11770" width="11.5703125" style="121" bestFit="1" customWidth="1"/>
    <col min="11771" max="11771" width="9.140625" style="121" bestFit="1" customWidth="1"/>
    <col min="11772" max="11772" width="10.28515625" style="121" customWidth="1"/>
    <col min="11773" max="12011" width="9.140625" style="121"/>
    <col min="12012" max="12012" width="4.28515625" style="121" bestFit="1" customWidth="1"/>
    <col min="12013" max="12013" width="6.85546875" style="121" bestFit="1" customWidth="1"/>
    <col min="12014" max="12014" width="11" style="121" customWidth="1"/>
    <col min="12015" max="12015" width="11.140625" style="121" bestFit="1" customWidth="1"/>
    <col min="12016" max="12016" width="10.85546875" style="121" customWidth="1"/>
    <col min="12017" max="12017" width="11.5703125" style="121" customWidth="1"/>
    <col min="12018" max="12018" width="11.140625" style="121" bestFit="1" customWidth="1"/>
    <col min="12019" max="12019" width="11" style="121" customWidth="1"/>
    <col min="12020" max="12020" width="10.42578125" style="121" customWidth="1"/>
    <col min="12021" max="12021" width="11.28515625" style="121" customWidth="1"/>
    <col min="12022" max="12023" width="9.140625" style="121" bestFit="1" customWidth="1"/>
    <col min="12024" max="12025" width="11.140625" style="121" bestFit="1" customWidth="1"/>
    <col min="12026" max="12026" width="11.5703125" style="121" bestFit="1" customWidth="1"/>
    <col min="12027" max="12027" width="9.140625" style="121" bestFit="1" customWidth="1"/>
    <col min="12028" max="12028" width="10.28515625" style="121" customWidth="1"/>
    <col min="12029" max="12267" width="9.140625" style="121"/>
    <col min="12268" max="12268" width="4.28515625" style="121" bestFit="1" customWidth="1"/>
    <col min="12269" max="12269" width="6.85546875" style="121" bestFit="1" customWidth="1"/>
    <col min="12270" max="12270" width="11" style="121" customWidth="1"/>
    <col min="12271" max="12271" width="11.140625" style="121" bestFit="1" customWidth="1"/>
    <col min="12272" max="12272" width="10.85546875" style="121" customWidth="1"/>
    <col min="12273" max="12273" width="11.5703125" style="121" customWidth="1"/>
    <col min="12274" max="12274" width="11.140625" style="121" bestFit="1" customWidth="1"/>
    <col min="12275" max="12275" width="11" style="121" customWidth="1"/>
    <col min="12276" max="12276" width="10.42578125" style="121" customWidth="1"/>
    <col min="12277" max="12277" width="11.28515625" style="121" customWidth="1"/>
    <col min="12278" max="12279" width="9.140625" style="121" bestFit="1" customWidth="1"/>
    <col min="12280" max="12281" width="11.140625" style="121" bestFit="1" customWidth="1"/>
    <col min="12282" max="12282" width="11.5703125" style="121" bestFit="1" customWidth="1"/>
    <col min="12283" max="12283" width="9.140625" style="121" bestFit="1" customWidth="1"/>
    <col min="12284" max="12284" width="10.28515625" style="121" customWidth="1"/>
    <col min="12285" max="12523" width="9.140625" style="121"/>
    <col min="12524" max="12524" width="4.28515625" style="121" bestFit="1" customWidth="1"/>
    <col min="12525" max="12525" width="6.85546875" style="121" bestFit="1" customWidth="1"/>
    <col min="12526" max="12526" width="11" style="121" customWidth="1"/>
    <col min="12527" max="12527" width="11.140625" style="121" bestFit="1" customWidth="1"/>
    <col min="12528" max="12528" width="10.85546875" style="121" customWidth="1"/>
    <col min="12529" max="12529" width="11.5703125" style="121" customWidth="1"/>
    <col min="12530" max="12530" width="11.140625" style="121" bestFit="1" customWidth="1"/>
    <col min="12531" max="12531" width="11" style="121" customWidth="1"/>
    <col min="12532" max="12532" width="10.42578125" style="121" customWidth="1"/>
    <col min="12533" max="12533" width="11.28515625" style="121" customWidth="1"/>
    <col min="12534" max="12535" width="9.140625" style="121" bestFit="1" customWidth="1"/>
    <col min="12536" max="12537" width="11.140625" style="121" bestFit="1" customWidth="1"/>
    <col min="12538" max="12538" width="11.5703125" style="121" bestFit="1" customWidth="1"/>
    <col min="12539" max="12539" width="9.140625" style="121" bestFit="1" customWidth="1"/>
    <col min="12540" max="12540" width="10.28515625" style="121" customWidth="1"/>
    <col min="12541" max="12779" width="9.140625" style="121"/>
    <col min="12780" max="12780" width="4.28515625" style="121" bestFit="1" customWidth="1"/>
    <col min="12781" max="12781" width="6.85546875" style="121" bestFit="1" customWidth="1"/>
    <col min="12782" max="12782" width="11" style="121" customWidth="1"/>
    <col min="12783" max="12783" width="11.140625" style="121" bestFit="1" customWidth="1"/>
    <col min="12784" max="12784" width="10.85546875" style="121" customWidth="1"/>
    <col min="12785" max="12785" width="11.5703125" style="121" customWidth="1"/>
    <col min="12786" max="12786" width="11.140625" style="121" bestFit="1" customWidth="1"/>
    <col min="12787" max="12787" width="11" style="121" customWidth="1"/>
    <col min="12788" max="12788" width="10.42578125" style="121" customWidth="1"/>
    <col min="12789" max="12789" width="11.28515625" style="121" customWidth="1"/>
    <col min="12790" max="12791" width="9.140625" style="121" bestFit="1" customWidth="1"/>
    <col min="12792" max="12793" width="11.140625" style="121" bestFit="1" customWidth="1"/>
    <col min="12794" max="12794" width="11.5703125" style="121" bestFit="1" customWidth="1"/>
    <col min="12795" max="12795" width="9.140625" style="121" bestFit="1" customWidth="1"/>
    <col min="12796" max="12796" width="10.28515625" style="121" customWidth="1"/>
    <col min="12797" max="13035" width="9.140625" style="121"/>
    <col min="13036" max="13036" width="4.28515625" style="121" bestFit="1" customWidth="1"/>
    <col min="13037" max="13037" width="6.85546875" style="121" bestFit="1" customWidth="1"/>
    <col min="13038" max="13038" width="11" style="121" customWidth="1"/>
    <col min="13039" max="13039" width="11.140625" style="121" bestFit="1" customWidth="1"/>
    <col min="13040" max="13040" width="10.85546875" style="121" customWidth="1"/>
    <col min="13041" max="13041" width="11.5703125" style="121" customWidth="1"/>
    <col min="13042" max="13042" width="11.140625" style="121" bestFit="1" customWidth="1"/>
    <col min="13043" max="13043" width="11" style="121" customWidth="1"/>
    <col min="13044" max="13044" width="10.42578125" style="121" customWidth="1"/>
    <col min="13045" max="13045" width="11.28515625" style="121" customWidth="1"/>
    <col min="13046" max="13047" width="9.140625" style="121" bestFit="1" customWidth="1"/>
    <col min="13048" max="13049" width="11.140625" style="121" bestFit="1" customWidth="1"/>
    <col min="13050" max="13050" width="11.5703125" style="121" bestFit="1" customWidth="1"/>
    <col min="13051" max="13051" width="9.140625" style="121" bestFit="1" customWidth="1"/>
    <col min="13052" max="13052" width="10.28515625" style="121" customWidth="1"/>
    <col min="13053" max="13291" width="9.140625" style="121"/>
    <col min="13292" max="13292" width="4.28515625" style="121" bestFit="1" customWidth="1"/>
    <col min="13293" max="13293" width="6.85546875" style="121" bestFit="1" customWidth="1"/>
    <col min="13294" max="13294" width="11" style="121" customWidth="1"/>
    <col min="13295" max="13295" width="11.140625" style="121" bestFit="1" customWidth="1"/>
    <col min="13296" max="13296" width="10.85546875" style="121" customWidth="1"/>
    <col min="13297" max="13297" width="11.5703125" style="121" customWidth="1"/>
    <col min="13298" max="13298" width="11.140625" style="121" bestFit="1" customWidth="1"/>
    <col min="13299" max="13299" width="11" style="121" customWidth="1"/>
    <col min="13300" max="13300" width="10.42578125" style="121" customWidth="1"/>
    <col min="13301" max="13301" width="11.28515625" style="121" customWidth="1"/>
    <col min="13302" max="13303" width="9.140625" style="121" bestFit="1" customWidth="1"/>
    <col min="13304" max="13305" width="11.140625" style="121" bestFit="1" customWidth="1"/>
    <col min="13306" max="13306" width="11.5703125" style="121" bestFit="1" customWidth="1"/>
    <col min="13307" max="13307" width="9.140625" style="121" bestFit="1" customWidth="1"/>
    <col min="13308" max="13308" width="10.28515625" style="121" customWidth="1"/>
    <col min="13309" max="13547" width="9.140625" style="121"/>
    <col min="13548" max="13548" width="4.28515625" style="121" bestFit="1" customWidth="1"/>
    <col min="13549" max="13549" width="6.85546875" style="121" bestFit="1" customWidth="1"/>
    <col min="13550" max="13550" width="11" style="121" customWidth="1"/>
    <col min="13551" max="13551" width="11.140625" style="121" bestFit="1" customWidth="1"/>
    <col min="13552" max="13552" width="10.85546875" style="121" customWidth="1"/>
    <col min="13553" max="13553" width="11.5703125" style="121" customWidth="1"/>
    <col min="13554" max="13554" width="11.140625" style="121" bestFit="1" customWidth="1"/>
    <col min="13555" max="13555" width="11" style="121" customWidth="1"/>
    <col min="13556" max="13556" width="10.42578125" style="121" customWidth="1"/>
    <col min="13557" max="13557" width="11.28515625" style="121" customWidth="1"/>
    <col min="13558" max="13559" width="9.140625" style="121" bestFit="1" customWidth="1"/>
    <col min="13560" max="13561" width="11.140625" style="121" bestFit="1" customWidth="1"/>
    <col min="13562" max="13562" width="11.5703125" style="121" bestFit="1" customWidth="1"/>
    <col min="13563" max="13563" width="9.140625" style="121" bestFit="1" customWidth="1"/>
    <col min="13564" max="13564" width="10.28515625" style="121" customWidth="1"/>
    <col min="13565" max="13803" width="9.140625" style="121"/>
    <col min="13804" max="13804" width="4.28515625" style="121" bestFit="1" customWidth="1"/>
    <col min="13805" max="13805" width="6.85546875" style="121" bestFit="1" customWidth="1"/>
    <col min="13806" max="13806" width="11" style="121" customWidth="1"/>
    <col min="13807" max="13807" width="11.140625" style="121" bestFit="1" customWidth="1"/>
    <col min="13808" max="13808" width="10.85546875" style="121" customWidth="1"/>
    <col min="13809" max="13809" width="11.5703125" style="121" customWidth="1"/>
    <col min="13810" max="13810" width="11.140625" style="121" bestFit="1" customWidth="1"/>
    <col min="13811" max="13811" width="11" style="121" customWidth="1"/>
    <col min="13812" max="13812" width="10.42578125" style="121" customWidth="1"/>
    <col min="13813" max="13813" width="11.28515625" style="121" customWidth="1"/>
    <col min="13814" max="13815" width="9.140625" style="121" bestFit="1" customWidth="1"/>
    <col min="13816" max="13817" width="11.140625" style="121" bestFit="1" customWidth="1"/>
    <col min="13818" max="13818" width="11.5703125" style="121" bestFit="1" customWidth="1"/>
    <col min="13819" max="13819" width="9.140625" style="121" bestFit="1" customWidth="1"/>
    <col min="13820" max="13820" width="10.28515625" style="121" customWidth="1"/>
    <col min="13821" max="14059" width="9.140625" style="121"/>
    <col min="14060" max="14060" width="4.28515625" style="121" bestFit="1" customWidth="1"/>
    <col min="14061" max="14061" width="6.85546875" style="121" bestFit="1" customWidth="1"/>
    <col min="14062" max="14062" width="11" style="121" customWidth="1"/>
    <col min="14063" max="14063" width="11.140625" style="121" bestFit="1" customWidth="1"/>
    <col min="14064" max="14064" width="10.85546875" style="121" customWidth="1"/>
    <col min="14065" max="14065" width="11.5703125" style="121" customWidth="1"/>
    <col min="14066" max="14066" width="11.140625" style="121" bestFit="1" customWidth="1"/>
    <col min="14067" max="14067" width="11" style="121" customWidth="1"/>
    <col min="14068" max="14068" width="10.42578125" style="121" customWidth="1"/>
    <col min="14069" max="14069" width="11.28515625" style="121" customWidth="1"/>
    <col min="14070" max="14071" width="9.140625" style="121" bestFit="1" customWidth="1"/>
    <col min="14072" max="14073" width="11.140625" style="121" bestFit="1" customWidth="1"/>
    <col min="14074" max="14074" width="11.5703125" style="121" bestFit="1" customWidth="1"/>
    <col min="14075" max="14075" width="9.140625" style="121" bestFit="1" customWidth="1"/>
    <col min="14076" max="14076" width="10.28515625" style="121" customWidth="1"/>
    <col min="14077" max="14315" width="9.140625" style="121"/>
    <col min="14316" max="14316" width="4.28515625" style="121" bestFit="1" customWidth="1"/>
    <col min="14317" max="14317" width="6.85546875" style="121" bestFit="1" customWidth="1"/>
    <col min="14318" max="14318" width="11" style="121" customWidth="1"/>
    <col min="14319" max="14319" width="11.140625" style="121" bestFit="1" customWidth="1"/>
    <col min="14320" max="14320" width="10.85546875" style="121" customWidth="1"/>
    <col min="14321" max="14321" width="11.5703125" style="121" customWidth="1"/>
    <col min="14322" max="14322" width="11.140625" style="121" bestFit="1" customWidth="1"/>
    <col min="14323" max="14323" width="11" style="121" customWidth="1"/>
    <col min="14324" max="14324" width="10.42578125" style="121" customWidth="1"/>
    <col min="14325" max="14325" width="11.28515625" style="121" customWidth="1"/>
    <col min="14326" max="14327" width="9.140625" style="121" bestFit="1" customWidth="1"/>
    <col min="14328" max="14329" width="11.140625" style="121" bestFit="1" customWidth="1"/>
    <col min="14330" max="14330" width="11.5703125" style="121" bestFit="1" customWidth="1"/>
    <col min="14331" max="14331" width="9.140625" style="121" bestFit="1" customWidth="1"/>
    <col min="14332" max="14332" width="10.28515625" style="121" customWidth="1"/>
    <col min="14333" max="14571" width="9.140625" style="121"/>
    <col min="14572" max="14572" width="4.28515625" style="121" bestFit="1" customWidth="1"/>
    <col min="14573" max="14573" width="6.85546875" style="121" bestFit="1" customWidth="1"/>
    <col min="14574" max="14574" width="11" style="121" customWidth="1"/>
    <col min="14575" max="14575" width="11.140625" style="121" bestFit="1" customWidth="1"/>
    <col min="14576" max="14576" width="10.85546875" style="121" customWidth="1"/>
    <col min="14577" max="14577" width="11.5703125" style="121" customWidth="1"/>
    <col min="14578" max="14578" width="11.140625" style="121" bestFit="1" customWidth="1"/>
    <col min="14579" max="14579" width="11" style="121" customWidth="1"/>
    <col min="14580" max="14580" width="10.42578125" style="121" customWidth="1"/>
    <col min="14581" max="14581" width="11.28515625" style="121" customWidth="1"/>
    <col min="14582" max="14583" width="9.140625" style="121" bestFit="1" customWidth="1"/>
    <col min="14584" max="14585" width="11.140625" style="121" bestFit="1" customWidth="1"/>
    <col min="14586" max="14586" width="11.5703125" style="121" bestFit="1" customWidth="1"/>
    <col min="14587" max="14587" width="9.140625" style="121" bestFit="1" customWidth="1"/>
    <col min="14588" max="14588" width="10.28515625" style="121" customWidth="1"/>
    <col min="14589" max="14827" width="9.140625" style="121"/>
    <col min="14828" max="14828" width="4.28515625" style="121" bestFit="1" customWidth="1"/>
    <col min="14829" max="14829" width="6.85546875" style="121" bestFit="1" customWidth="1"/>
    <col min="14830" max="14830" width="11" style="121" customWidth="1"/>
    <col min="14831" max="14831" width="11.140625" style="121" bestFit="1" customWidth="1"/>
    <col min="14832" max="14832" width="10.85546875" style="121" customWidth="1"/>
    <col min="14833" max="14833" width="11.5703125" style="121" customWidth="1"/>
    <col min="14834" max="14834" width="11.140625" style="121" bestFit="1" customWidth="1"/>
    <col min="14835" max="14835" width="11" style="121" customWidth="1"/>
    <col min="14836" max="14836" width="10.42578125" style="121" customWidth="1"/>
    <col min="14837" max="14837" width="11.28515625" style="121" customWidth="1"/>
    <col min="14838" max="14839" width="9.140625" style="121" bestFit="1" customWidth="1"/>
    <col min="14840" max="14841" width="11.140625" style="121" bestFit="1" customWidth="1"/>
    <col min="14842" max="14842" width="11.5703125" style="121" bestFit="1" customWidth="1"/>
    <col min="14843" max="14843" width="9.140625" style="121" bestFit="1" customWidth="1"/>
    <col min="14844" max="14844" width="10.28515625" style="121" customWidth="1"/>
    <col min="14845" max="15083" width="9.140625" style="121"/>
    <col min="15084" max="15084" width="4.28515625" style="121" bestFit="1" customWidth="1"/>
    <col min="15085" max="15085" width="6.85546875" style="121" bestFit="1" customWidth="1"/>
    <col min="15086" max="15086" width="11" style="121" customWidth="1"/>
    <col min="15087" max="15087" width="11.140625" style="121" bestFit="1" customWidth="1"/>
    <col min="15088" max="15088" width="10.85546875" style="121" customWidth="1"/>
    <col min="15089" max="15089" width="11.5703125" style="121" customWidth="1"/>
    <col min="15090" max="15090" width="11.140625" style="121" bestFit="1" customWidth="1"/>
    <col min="15091" max="15091" width="11" style="121" customWidth="1"/>
    <col min="15092" max="15092" width="10.42578125" style="121" customWidth="1"/>
    <col min="15093" max="15093" width="11.28515625" style="121" customWidth="1"/>
    <col min="15094" max="15095" width="9.140625" style="121" bestFit="1" customWidth="1"/>
    <col min="15096" max="15097" width="11.140625" style="121" bestFit="1" customWidth="1"/>
    <col min="15098" max="15098" width="11.5703125" style="121" bestFit="1" customWidth="1"/>
    <col min="15099" max="15099" width="9.140625" style="121" bestFit="1" customWidth="1"/>
    <col min="15100" max="15100" width="10.28515625" style="121" customWidth="1"/>
    <col min="15101" max="15339" width="9.140625" style="121"/>
    <col min="15340" max="15340" width="4.28515625" style="121" bestFit="1" customWidth="1"/>
    <col min="15341" max="15341" width="6.85546875" style="121" bestFit="1" customWidth="1"/>
    <col min="15342" max="15342" width="11" style="121" customWidth="1"/>
    <col min="15343" max="15343" width="11.140625" style="121" bestFit="1" customWidth="1"/>
    <col min="15344" max="15344" width="10.85546875" style="121" customWidth="1"/>
    <col min="15345" max="15345" width="11.5703125" style="121" customWidth="1"/>
    <col min="15346" max="15346" width="11.140625" style="121" bestFit="1" customWidth="1"/>
    <col min="15347" max="15347" width="11" style="121" customWidth="1"/>
    <col min="15348" max="15348" width="10.42578125" style="121" customWidth="1"/>
    <col min="15349" max="15349" width="11.28515625" style="121" customWidth="1"/>
    <col min="15350" max="15351" width="9.140625" style="121" bestFit="1" customWidth="1"/>
    <col min="15352" max="15353" width="11.140625" style="121" bestFit="1" customWidth="1"/>
    <col min="15354" max="15354" width="11.5703125" style="121" bestFit="1" customWidth="1"/>
    <col min="15355" max="15355" width="9.140625" style="121" bestFit="1" customWidth="1"/>
    <col min="15356" max="15356" width="10.28515625" style="121" customWidth="1"/>
    <col min="15357" max="15595" width="9.140625" style="121"/>
    <col min="15596" max="15596" width="4.28515625" style="121" bestFit="1" customWidth="1"/>
    <col min="15597" max="15597" width="6.85546875" style="121" bestFit="1" customWidth="1"/>
    <col min="15598" max="15598" width="11" style="121" customWidth="1"/>
    <col min="15599" max="15599" width="11.140625" style="121" bestFit="1" customWidth="1"/>
    <col min="15600" max="15600" width="10.85546875" style="121" customWidth="1"/>
    <col min="15601" max="15601" width="11.5703125" style="121" customWidth="1"/>
    <col min="15602" max="15602" width="11.140625" style="121" bestFit="1" customWidth="1"/>
    <col min="15603" max="15603" width="11" style="121" customWidth="1"/>
    <col min="15604" max="15604" width="10.42578125" style="121" customWidth="1"/>
    <col min="15605" max="15605" width="11.28515625" style="121" customWidth="1"/>
    <col min="15606" max="15607" width="9.140625" style="121" bestFit="1" customWidth="1"/>
    <col min="15608" max="15609" width="11.140625" style="121" bestFit="1" customWidth="1"/>
    <col min="15610" max="15610" width="11.5703125" style="121" bestFit="1" customWidth="1"/>
    <col min="15611" max="15611" width="9.140625" style="121" bestFit="1" customWidth="1"/>
    <col min="15612" max="15612" width="10.28515625" style="121" customWidth="1"/>
    <col min="15613" max="15851" width="9.140625" style="121"/>
    <col min="15852" max="15852" width="4.28515625" style="121" bestFit="1" customWidth="1"/>
    <col min="15853" max="15853" width="6.85546875" style="121" bestFit="1" customWidth="1"/>
    <col min="15854" max="15854" width="11" style="121" customWidth="1"/>
    <col min="15855" max="15855" width="11.140625" style="121" bestFit="1" customWidth="1"/>
    <col min="15856" max="15856" width="10.85546875" style="121" customWidth="1"/>
    <col min="15857" max="15857" width="11.5703125" style="121" customWidth="1"/>
    <col min="15858" max="15858" width="11.140625" style="121" bestFit="1" customWidth="1"/>
    <col min="15859" max="15859" width="11" style="121" customWidth="1"/>
    <col min="15860" max="15860" width="10.42578125" style="121" customWidth="1"/>
    <col min="15861" max="15861" width="11.28515625" style="121" customWidth="1"/>
    <col min="15862" max="15863" width="9.140625" style="121" bestFit="1" customWidth="1"/>
    <col min="15864" max="15865" width="11.140625" style="121" bestFit="1" customWidth="1"/>
    <col min="15866" max="15866" width="11.5703125" style="121" bestFit="1" customWidth="1"/>
    <col min="15867" max="15867" width="9.140625" style="121" bestFit="1" customWidth="1"/>
    <col min="15868" max="15868" width="10.28515625" style="121" customWidth="1"/>
    <col min="15869" max="16107" width="9.140625" style="121"/>
    <col min="16108" max="16108" width="4.28515625" style="121" bestFit="1" customWidth="1"/>
    <col min="16109" max="16109" width="6.85546875" style="121" bestFit="1" customWidth="1"/>
    <col min="16110" max="16110" width="11" style="121" customWidth="1"/>
    <col min="16111" max="16111" width="11.140625" style="121" bestFit="1" customWidth="1"/>
    <col min="16112" max="16112" width="10.85546875" style="121" customWidth="1"/>
    <col min="16113" max="16113" width="11.5703125" style="121" customWidth="1"/>
    <col min="16114" max="16114" width="11.140625" style="121" bestFit="1" customWidth="1"/>
    <col min="16115" max="16115" width="11" style="121" customWidth="1"/>
    <col min="16116" max="16116" width="10.42578125" style="121" customWidth="1"/>
    <col min="16117" max="16117" width="11.28515625" style="121" customWidth="1"/>
    <col min="16118" max="16119" width="9.140625" style="121" bestFit="1" customWidth="1"/>
    <col min="16120" max="16121" width="11.140625" style="121" bestFit="1" customWidth="1"/>
    <col min="16122" max="16122" width="11.5703125" style="121" bestFit="1" customWidth="1"/>
    <col min="16123" max="16123" width="9.140625" style="121" bestFit="1" customWidth="1"/>
    <col min="16124" max="16124" width="10.28515625" style="121" customWidth="1"/>
    <col min="16125" max="16384" width="9.140625" style="121"/>
  </cols>
  <sheetData>
    <row r="1" spans="1:10" ht="35.1" customHeight="1">
      <c r="A1" s="6062"/>
      <c r="B1" s="6062"/>
      <c r="C1" s="6062"/>
      <c r="D1" s="6062"/>
      <c r="E1" s="6063"/>
      <c r="F1" s="6062"/>
      <c r="G1" s="6062"/>
      <c r="H1" s="7030" t="s">
        <v>1215</v>
      </c>
      <c r="I1" s="7030"/>
      <c r="J1" s="7030"/>
    </row>
    <row r="2" spans="1:10" ht="65.099999999999994" customHeight="1">
      <c r="A2" s="7031" t="s">
        <v>1023</v>
      </c>
      <c r="B2" s="7031"/>
      <c r="C2" s="7031"/>
      <c r="D2" s="7031"/>
      <c r="E2" s="7031"/>
      <c r="F2" s="7031"/>
      <c r="G2" s="7031"/>
      <c r="H2" s="7031"/>
      <c r="I2" s="7031"/>
      <c r="J2" s="7031"/>
    </row>
    <row r="3" spans="1:10" ht="12" customHeight="1" thickBot="1">
      <c r="A3" s="7032" t="s">
        <v>0</v>
      </c>
      <c r="B3" s="7032"/>
      <c r="C3" s="7032"/>
      <c r="D3" s="7032"/>
      <c r="E3" s="7032"/>
      <c r="F3" s="7032"/>
      <c r="G3" s="7032"/>
      <c r="H3" s="7032"/>
      <c r="I3" s="7032"/>
      <c r="J3" s="7032"/>
    </row>
    <row r="4" spans="1:10" ht="13.5" customHeight="1">
      <c r="A4" s="7033" t="s">
        <v>331</v>
      </c>
      <c r="B4" s="7035" t="s">
        <v>1024</v>
      </c>
      <c r="C4" s="7037" t="s">
        <v>1</v>
      </c>
      <c r="D4" s="7038" t="s">
        <v>272</v>
      </c>
      <c r="E4" s="7040" t="s">
        <v>4</v>
      </c>
      <c r="F4" s="7041" t="s">
        <v>1025</v>
      </c>
      <c r="G4" s="7043" t="s">
        <v>165</v>
      </c>
      <c r="H4" s="7043"/>
      <c r="I4" s="7043"/>
      <c r="J4" s="7044"/>
    </row>
    <row r="5" spans="1:10" ht="22.5">
      <c r="A5" s="7034"/>
      <c r="B5" s="7036"/>
      <c r="C5" s="7036"/>
      <c r="D5" s="7039"/>
      <c r="E5" s="7039"/>
      <c r="F5" s="7042"/>
      <c r="G5" s="6065" t="s">
        <v>1026</v>
      </c>
      <c r="H5" s="6065" t="s">
        <v>1027</v>
      </c>
      <c r="I5" s="6065" t="s">
        <v>1028</v>
      </c>
      <c r="J5" s="6066" t="s">
        <v>1029</v>
      </c>
    </row>
    <row r="6" spans="1:10" ht="9.9499999999999993" customHeight="1" thickBot="1">
      <c r="A6" s="6231" t="s">
        <v>5</v>
      </c>
      <c r="B6" s="6232" t="s">
        <v>6</v>
      </c>
      <c r="C6" s="6232" t="s">
        <v>7</v>
      </c>
      <c r="D6" s="6232" t="s">
        <v>8</v>
      </c>
      <c r="E6" s="6232" t="s">
        <v>9</v>
      </c>
      <c r="F6" s="6233" t="s">
        <v>1030</v>
      </c>
      <c r="G6" s="6233" t="s">
        <v>1031</v>
      </c>
      <c r="H6" s="6233" t="s">
        <v>1032</v>
      </c>
      <c r="I6" s="6233" t="s">
        <v>1033</v>
      </c>
      <c r="J6" s="6234" t="s">
        <v>1034</v>
      </c>
    </row>
    <row r="7" spans="1:10" ht="30" customHeight="1" thickBot="1">
      <c r="A7" s="6132" t="s">
        <v>1035</v>
      </c>
      <c r="B7" s="6964" t="s">
        <v>1036</v>
      </c>
      <c r="C7" s="6964"/>
      <c r="D7" s="6964"/>
      <c r="E7" s="6964"/>
      <c r="F7" s="6235">
        <f>F25+F42+F60+F101+F112+F132+F151+F176+F201+F226+F266+F302+F331+F369+F399+F422+F445+F466+F485+F508+F531+F565+F613</f>
        <v>122104751</v>
      </c>
      <c r="G7" s="6235">
        <f t="shared" ref="G7:J7" si="0">G25+G42+G60+G101+G112+G132+G151+G176+G201+G226+G266+G302+G331+G369+G399+G422+G445+G466+G485+G508+G531+G565+G613</f>
        <v>18214977</v>
      </c>
      <c r="H7" s="6235">
        <f t="shared" si="0"/>
        <v>19452475</v>
      </c>
      <c r="I7" s="6235">
        <f t="shared" si="0"/>
        <v>76181590</v>
      </c>
      <c r="J7" s="6236">
        <f t="shared" si="0"/>
        <v>8255709</v>
      </c>
    </row>
    <row r="8" spans="1:10" s="105" customFormat="1">
      <c r="A8" s="6998"/>
      <c r="B8" s="6999"/>
      <c r="C8" s="6999"/>
      <c r="D8" s="6999"/>
      <c r="E8" s="6999"/>
      <c r="F8" s="6999"/>
      <c r="G8" s="6999"/>
      <c r="H8" s="6999"/>
      <c r="I8" s="6999"/>
      <c r="J8" s="7000"/>
    </row>
    <row r="9" spans="1:10" s="6070" customFormat="1" ht="22.5" hidden="1">
      <c r="A9" s="7013" t="s">
        <v>1037</v>
      </c>
      <c r="B9" s="7014" t="s">
        <v>1038</v>
      </c>
      <c r="C9" s="7011"/>
      <c r="D9" s="7011"/>
      <c r="E9" s="6067" t="s">
        <v>1039</v>
      </c>
      <c r="F9" s="6068">
        <f>SUM(F10,F14)</f>
        <v>0</v>
      </c>
      <c r="G9" s="6068">
        <f>SUM(G10,G14)</f>
        <v>0</v>
      </c>
      <c r="H9" s="6068">
        <f>SUM(H10,H14)</f>
        <v>0</v>
      </c>
      <c r="I9" s="6068">
        <f>SUM(I10,I14)</f>
        <v>0</v>
      </c>
      <c r="J9" s="6069">
        <f>SUM(J10,J14)</f>
        <v>0</v>
      </c>
    </row>
    <row r="10" spans="1:10" s="6070" customFormat="1" ht="20.100000000000001" hidden="1" customHeight="1">
      <c r="A10" s="7013"/>
      <c r="B10" s="7014"/>
      <c r="C10" s="7011"/>
      <c r="D10" s="7011"/>
      <c r="E10" s="6071" t="s">
        <v>776</v>
      </c>
      <c r="F10" s="6072">
        <f>SUM(F11:F13)</f>
        <v>0</v>
      </c>
      <c r="G10" s="6072">
        <f>SUM(G11:G13)</f>
        <v>0</v>
      </c>
      <c r="H10" s="6072">
        <f>SUM(H11:H13)</f>
        <v>0</v>
      </c>
      <c r="I10" s="6072">
        <f>SUM(I11:I13)</f>
        <v>0</v>
      </c>
      <c r="J10" s="6073">
        <f>SUM(J11:J13)</f>
        <v>0</v>
      </c>
    </row>
    <row r="11" spans="1:10" s="6070" customFormat="1" ht="15" hidden="1" customHeight="1">
      <c r="A11" s="7013"/>
      <c r="B11" s="7014"/>
      <c r="C11" s="7011"/>
      <c r="D11" s="7011"/>
      <c r="E11" s="6074"/>
      <c r="F11" s="6075">
        <f>SUM(G11:J11)</f>
        <v>0</v>
      </c>
      <c r="G11" s="6075"/>
      <c r="H11" s="6075"/>
      <c r="I11" s="6075"/>
      <c r="J11" s="6076"/>
    </row>
    <row r="12" spans="1:10" s="6070" customFormat="1" ht="15" hidden="1" customHeight="1">
      <c r="A12" s="7013"/>
      <c r="B12" s="7014"/>
      <c r="C12" s="7011"/>
      <c r="D12" s="7011"/>
      <c r="E12" s="6074"/>
      <c r="F12" s="6075">
        <f>SUM(G12:J12)</f>
        <v>0</v>
      </c>
      <c r="G12" s="6075"/>
      <c r="H12" s="6075"/>
      <c r="I12" s="6075"/>
      <c r="J12" s="6076"/>
    </row>
    <row r="13" spans="1:10" s="6070" customFormat="1" ht="15" hidden="1" customHeight="1">
      <c r="A13" s="7013"/>
      <c r="B13" s="7014"/>
      <c r="C13" s="7011"/>
      <c r="D13" s="7011"/>
      <c r="E13" s="6074"/>
      <c r="F13" s="6075">
        <f>SUM(G13:J13)</f>
        <v>0</v>
      </c>
      <c r="G13" s="6075"/>
      <c r="H13" s="6075"/>
      <c r="I13" s="6075"/>
      <c r="J13" s="6076"/>
    </row>
    <row r="14" spans="1:10" s="6070" customFormat="1" ht="20.100000000000001" hidden="1" customHeight="1">
      <c r="A14" s="7013"/>
      <c r="B14" s="7014"/>
      <c r="C14" s="7011"/>
      <c r="D14" s="7011"/>
      <c r="E14" s="6077" t="s">
        <v>1040</v>
      </c>
      <c r="F14" s="6072">
        <f>SUM(F15:F15)</f>
        <v>0</v>
      </c>
      <c r="G14" s="6072">
        <f>SUM(G15:G15)</f>
        <v>0</v>
      </c>
      <c r="H14" s="6072">
        <f>SUM(H15:H15)</f>
        <v>0</v>
      </c>
      <c r="I14" s="6072">
        <f>SUM(I15:I15)</f>
        <v>0</v>
      </c>
      <c r="J14" s="6073">
        <f>SUM(J15:J15)</f>
        <v>0</v>
      </c>
    </row>
    <row r="15" spans="1:10" s="6070" customFormat="1" ht="24" hidden="1" customHeight="1">
      <c r="A15" s="7013"/>
      <c r="B15" s="7014"/>
      <c r="C15" s="6078">
        <v>700</v>
      </c>
      <c r="D15" s="6079" t="s">
        <v>753</v>
      </c>
      <c r="E15" s="6074" t="s">
        <v>183</v>
      </c>
      <c r="F15" s="6075">
        <f>SUM(G15:J15)</f>
        <v>0</v>
      </c>
      <c r="G15" s="6075"/>
      <c r="H15" s="6075"/>
      <c r="I15" s="6075"/>
      <c r="J15" s="6076"/>
    </row>
    <row r="16" spans="1:10" s="6070" customFormat="1" ht="22.5" hidden="1" customHeight="1">
      <c r="A16" s="7022" t="s">
        <v>1041</v>
      </c>
      <c r="B16" s="7023" t="s">
        <v>1042</v>
      </c>
      <c r="C16" s="7024"/>
      <c r="D16" s="7025"/>
      <c r="E16" s="6067" t="s">
        <v>1039</v>
      </c>
      <c r="F16" s="6068">
        <f>SUM(F17,F21)</f>
        <v>0</v>
      </c>
      <c r="G16" s="6068">
        <f>SUM(G17,G21)</f>
        <v>0</v>
      </c>
      <c r="H16" s="6068">
        <f>SUM(H17,H21)</f>
        <v>0</v>
      </c>
      <c r="I16" s="6068">
        <f>SUM(I17,I21)</f>
        <v>0</v>
      </c>
      <c r="J16" s="6069">
        <f>SUM(J17,J21)</f>
        <v>0</v>
      </c>
    </row>
    <row r="17" spans="1:12" s="6070" customFormat="1" ht="17.25" hidden="1" customHeight="1">
      <c r="A17" s="7002"/>
      <c r="B17" s="7005"/>
      <c r="C17" s="7026"/>
      <c r="D17" s="7027"/>
      <c r="E17" s="6071" t="s">
        <v>776</v>
      </c>
      <c r="F17" s="6072">
        <f>SUM(F18:F20)</f>
        <v>0</v>
      </c>
      <c r="G17" s="6072">
        <f>SUM(G18:G20)</f>
        <v>0</v>
      </c>
      <c r="H17" s="6072">
        <f>SUM(H18:H20)</f>
        <v>0</v>
      </c>
      <c r="I17" s="6072">
        <f>SUM(I18:I20)</f>
        <v>0</v>
      </c>
      <c r="J17" s="6073">
        <f>SUM(J18:J20)</f>
        <v>0</v>
      </c>
    </row>
    <row r="18" spans="1:12" s="6070" customFormat="1" ht="15" hidden="1" customHeight="1">
      <c r="A18" s="7002"/>
      <c r="B18" s="7005"/>
      <c r="C18" s="7026"/>
      <c r="D18" s="7027"/>
      <c r="E18" s="6074"/>
      <c r="F18" s="6075">
        <f>SUM(G18:J18)</f>
        <v>0</v>
      </c>
      <c r="G18" s="6075"/>
      <c r="H18" s="6075"/>
      <c r="I18" s="6075"/>
      <c r="J18" s="6076"/>
    </row>
    <row r="19" spans="1:12" s="6070" customFormat="1" ht="15" hidden="1" customHeight="1">
      <c r="A19" s="7002"/>
      <c r="B19" s="7005"/>
      <c r="C19" s="7026"/>
      <c r="D19" s="7027"/>
      <c r="E19" s="6074"/>
      <c r="F19" s="6075">
        <f>SUM(G19:J19)</f>
        <v>0</v>
      </c>
      <c r="G19" s="6075"/>
      <c r="H19" s="6075"/>
      <c r="I19" s="6075"/>
      <c r="J19" s="6076"/>
    </row>
    <row r="20" spans="1:12" s="6070" customFormat="1" ht="15" hidden="1" customHeight="1">
      <c r="A20" s="7002"/>
      <c r="B20" s="7005"/>
      <c r="C20" s="7026"/>
      <c r="D20" s="7027"/>
      <c r="E20" s="6074"/>
      <c r="F20" s="6075">
        <f>SUM(G20:J20)</f>
        <v>0</v>
      </c>
      <c r="G20" s="6075"/>
      <c r="H20" s="6075"/>
      <c r="I20" s="6075"/>
      <c r="J20" s="6076"/>
    </row>
    <row r="21" spans="1:12" s="6070" customFormat="1" ht="17.25" hidden="1" customHeight="1">
      <c r="A21" s="7002"/>
      <c r="B21" s="7005"/>
      <c r="C21" s="7028"/>
      <c r="D21" s="7029"/>
      <c r="E21" s="6077" t="s">
        <v>1040</v>
      </c>
      <c r="F21" s="6072">
        <f>SUM(F22:F24)</f>
        <v>0</v>
      </c>
      <c r="G21" s="6072">
        <f t="shared" ref="G21:J21" si="1">SUM(G22:G24)</f>
        <v>0</v>
      </c>
      <c r="H21" s="6072">
        <f t="shared" si="1"/>
        <v>0</v>
      </c>
      <c r="I21" s="6072">
        <f t="shared" si="1"/>
        <v>0</v>
      </c>
      <c r="J21" s="6073">
        <f t="shared" si="1"/>
        <v>0</v>
      </c>
    </row>
    <row r="22" spans="1:12" s="6070" customFormat="1" ht="17.25" hidden="1" customHeight="1">
      <c r="A22" s="7002"/>
      <c r="B22" s="7005"/>
      <c r="C22" s="6079">
        <v>150</v>
      </c>
      <c r="D22" s="6079">
        <v>15011</v>
      </c>
      <c r="E22" s="6074" t="s">
        <v>1043</v>
      </c>
      <c r="F22" s="6075">
        <f>SUM(G22:J22)</f>
        <v>0</v>
      </c>
      <c r="G22" s="6075"/>
      <c r="H22" s="6075"/>
      <c r="I22" s="6075"/>
      <c r="J22" s="6076"/>
    </row>
    <row r="23" spans="1:12" s="6070" customFormat="1" ht="15" hidden="1" customHeight="1">
      <c r="A23" s="7002"/>
      <c r="B23" s="7005"/>
      <c r="C23" s="7011">
        <v>851</v>
      </c>
      <c r="D23" s="6074" t="s">
        <v>882</v>
      </c>
      <c r="E23" s="6074" t="s">
        <v>809</v>
      </c>
      <c r="F23" s="6075">
        <f t="shared" ref="F23:F24" si="2">SUM(G23:J23)</f>
        <v>0</v>
      </c>
      <c r="G23" s="6075"/>
      <c r="H23" s="6075"/>
      <c r="I23" s="6075"/>
      <c r="J23" s="6076"/>
    </row>
    <row r="24" spans="1:12" s="6070" customFormat="1" ht="15" hidden="1" customHeight="1">
      <c r="A24" s="7003"/>
      <c r="B24" s="7006"/>
      <c r="C24" s="7011"/>
      <c r="D24" s="6074" t="s">
        <v>1044</v>
      </c>
      <c r="E24" s="6074" t="s">
        <v>809</v>
      </c>
      <c r="F24" s="6075">
        <f t="shared" si="2"/>
        <v>0</v>
      </c>
      <c r="G24" s="6075"/>
      <c r="H24" s="6075"/>
      <c r="I24" s="6075"/>
      <c r="J24" s="6076"/>
    </row>
    <row r="25" spans="1:12" s="6084" customFormat="1" ht="22.5" customHeight="1">
      <c r="A25" s="6968" t="s">
        <v>1037</v>
      </c>
      <c r="B25" s="7017" t="s">
        <v>1176</v>
      </c>
      <c r="C25" s="6974">
        <v>750</v>
      </c>
      <c r="D25" s="6977" t="s">
        <v>775</v>
      </c>
      <c r="E25" s="6080" t="s">
        <v>1039</v>
      </c>
      <c r="F25" s="6081">
        <f>SUM(F26,F39)</f>
        <v>4500000</v>
      </c>
      <c r="G25" s="6081">
        <f>SUM(G26,G39)</f>
        <v>675000</v>
      </c>
      <c r="H25" s="6081">
        <f>SUM(H26,H39)</f>
        <v>0</v>
      </c>
      <c r="I25" s="6081">
        <f>SUM(I26,I39)</f>
        <v>3825000</v>
      </c>
      <c r="J25" s="6082">
        <f>SUM(J26,J39)</f>
        <v>0</v>
      </c>
      <c r="K25" s="6083"/>
      <c r="L25" s="6083"/>
    </row>
    <row r="26" spans="1:12" s="6084" customFormat="1" ht="21">
      <c r="A26" s="6969"/>
      <c r="B26" s="7018"/>
      <c r="C26" s="6975"/>
      <c r="D26" s="6978"/>
      <c r="E26" s="6085" t="s">
        <v>1045</v>
      </c>
      <c r="F26" s="6086">
        <f>SUM(F27,F30)</f>
        <v>4500000</v>
      </c>
      <c r="G26" s="6086">
        <f>SUM(G27,G30)</f>
        <v>675000</v>
      </c>
      <c r="H26" s="6086">
        <f>SUM(H27,H30)</f>
        <v>0</v>
      </c>
      <c r="I26" s="6086">
        <f>SUM(I27,I30)</f>
        <v>3825000</v>
      </c>
      <c r="J26" s="6087">
        <f>SUM(J27,J30)</f>
        <v>0</v>
      </c>
    </row>
    <row r="27" spans="1:12" s="6084" customFormat="1" ht="22.5">
      <c r="A27" s="6969"/>
      <c r="B27" s="7018"/>
      <c r="C27" s="6975"/>
      <c r="D27" s="6978"/>
      <c r="E27" s="6088" t="s">
        <v>1046</v>
      </c>
      <c r="F27" s="6089">
        <f>SUM(F28:F29)</f>
        <v>15000</v>
      </c>
      <c r="G27" s="6089">
        <f>SUM(G28:G29)</f>
        <v>2250</v>
      </c>
      <c r="H27" s="6089">
        <f>SUM(H28:H29)</f>
        <v>0</v>
      </c>
      <c r="I27" s="6089">
        <f>SUM(I28:I29)</f>
        <v>12750</v>
      </c>
      <c r="J27" s="6090">
        <f>SUM(J28:J29)</f>
        <v>0</v>
      </c>
    </row>
    <row r="28" spans="1:12" s="6084" customFormat="1" ht="15" customHeight="1">
      <c r="A28" s="6969"/>
      <c r="B28" s="7018"/>
      <c r="C28" s="6975"/>
      <c r="D28" s="6978"/>
      <c r="E28" s="6091" t="s">
        <v>655</v>
      </c>
      <c r="F28" s="6092">
        <f>SUM(G28:J28)</f>
        <v>12750</v>
      </c>
      <c r="G28" s="6092"/>
      <c r="H28" s="6092"/>
      <c r="I28" s="6092">
        <v>12750</v>
      </c>
      <c r="J28" s="6093"/>
    </row>
    <row r="29" spans="1:12" s="6084" customFormat="1" ht="15" customHeight="1">
      <c r="A29" s="6969"/>
      <c r="B29" s="7018"/>
      <c r="C29" s="6975"/>
      <c r="D29" s="6978"/>
      <c r="E29" s="6091" t="s">
        <v>656</v>
      </c>
      <c r="F29" s="6092">
        <f>SUM(G29:J29)</f>
        <v>2250</v>
      </c>
      <c r="G29" s="6092">
        <v>2250</v>
      </c>
      <c r="H29" s="6092"/>
      <c r="I29" s="6092"/>
      <c r="J29" s="6093"/>
    </row>
    <row r="30" spans="1:12" s="6084" customFormat="1" ht="22.5">
      <c r="A30" s="6969"/>
      <c r="B30" s="7018"/>
      <c r="C30" s="6975"/>
      <c r="D30" s="6978"/>
      <c r="E30" s="6088" t="s">
        <v>1047</v>
      </c>
      <c r="F30" s="6089">
        <f>SUM(F31:F38)</f>
        <v>4485000</v>
      </c>
      <c r="G30" s="6089">
        <f>SUM(G31:G38)</f>
        <v>672750</v>
      </c>
      <c r="H30" s="6089">
        <f>SUM(H31:H38)</f>
        <v>0</v>
      </c>
      <c r="I30" s="6089">
        <f>SUM(I31:I38)</f>
        <v>3812250</v>
      </c>
      <c r="J30" s="6090">
        <f>SUM(J31:J38)</f>
        <v>0</v>
      </c>
    </row>
    <row r="31" spans="1:12" s="6084" customFormat="1" ht="15" customHeight="1">
      <c r="A31" s="6969"/>
      <c r="B31" s="7018"/>
      <c r="C31" s="6975"/>
      <c r="D31" s="6978"/>
      <c r="E31" s="6091" t="s">
        <v>660</v>
      </c>
      <c r="F31" s="6092">
        <f>SUM(G31:J31)</f>
        <v>85000</v>
      </c>
      <c r="G31" s="6092"/>
      <c r="H31" s="6092"/>
      <c r="I31" s="6092">
        <v>85000</v>
      </c>
      <c r="J31" s="6093"/>
    </row>
    <row r="32" spans="1:12" s="6084" customFormat="1" ht="15" customHeight="1">
      <c r="A32" s="6969"/>
      <c r="B32" s="7018"/>
      <c r="C32" s="6975"/>
      <c r="D32" s="6978"/>
      <c r="E32" s="6091" t="s">
        <v>661</v>
      </c>
      <c r="F32" s="6092">
        <f t="shared" ref="F32:F38" si="3">SUM(G32:J32)</f>
        <v>15000</v>
      </c>
      <c r="G32" s="6092">
        <v>15000</v>
      </c>
      <c r="H32" s="6092"/>
      <c r="I32" s="6092"/>
      <c r="J32" s="6093"/>
    </row>
    <row r="33" spans="1:10" s="6084" customFormat="1" ht="15" customHeight="1">
      <c r="A33" s="6969"/>
      <c r="B33" s="7018"/>
      <c r="C33" s="6975"/>
      <c r="D33" s="6978"/>
      <c r="E33" s="6091" t="s">
        <v>664</v>
      </c>
      <c r="F33" s="6092">
        <f t="shared" si="3"/>
        <v>3695800</v>
      </c>
      <c r="G33" s="6092"/>
      <c r="H33" s="6092"/>
      <c r="I33" s="6092">
        <v>3695800</v>
      </c>
      <c r="J33" s="6093"/>
    </row>
    <row r="34" spans="1:10" s="6084" customFormat="1" ht="15" customHeight="1">
      <c r="A34" s="6969"/>
      <c r="B34" s="7018"/>
      <c r="C34" s="6975"/>
      <c r="D34" s="6978"/>
      <c r="E34" s="6091" t="s">
        <v>665</v>
      </c>
      <c r="F34" s="6092">
        <f t="shared" si="3"/>
        <v>652200</v>
      </c>
      <c r="G34" s="6092">
        <v>652200</v>
      </c>
      <c r="H34" s="6092"/>
      <c r="I34" s="6092"/>
      <c r="J34" s="6093"/>
    </row>
    <row r="35" spans="1:10" s="6084" customFormat="1" ht="15" customHeight="1">
      <c r="A35" s="6969"/>
      <c r="B35" s="7018"/>
      <c r="C35" s="6975"/>
      <c r="D35" s="6978"/>
      <c r="E35" s="6091" t="s">
        <v>668</v>
      </c>
      <c r="F35" s="6092">
        <f t="shared" si="3"/>
        <v>10200</v>
      </c>
      <c r="G35" s="6092"/>
      <c r="H35" s="6092"/>
      <c r="I35" s="6092">
        <v>10200</v>
      </c>
      <c r="J35" s="6093"/>
    </row>
    <row r="36" spans="1:10" s="6084" customFormat="1" ht="15" customHeight="1">
      <c r="A36" s="6969"/>
      <c r="B36" s="7018"/>
      <c r="C36" s="6975"/>
      <c r="D36" s="6978"/>
      <c r="E36" s="6091" t="s">
        <v>669</v>
      </c>
      <c r="F36" s="6092">
        <f t="shared" si="3"/>
        <v>1800</v>
      </c>
      <c r="G36" s="6092">
        <v>1800</v>
      </c>
      <c r="H36" s="6092"/>
      <c r="I36" s="6092"/>
      <c r="J36" s="6093"/>
    </row>
    <row r="37" spans="1:10" s="6084" customFormat="1" ht="15" customHeight="1">
      <c r="A37" s="6969"/>
      <c r="B37" s="7018"/>
      <c r="C37" s="6975"/>
      <c r="D37" s="6978"/>
      <c r="E37" s="6091" t="s">
        <v>709</v>
      </c>
      <c r="F37" s="6092">
        <f>SUM(G37:J37)</f>
        <v>21250</v>
      </c>
      <c r="G37" s="6092"/>
      <c r="H37" s="6092"/>
      <c r="I37" s="6092">
        <v>21250</v>
      </c>
      <c r="J37" s="6093"/>
    </row>
    <row r="38" spans="1:10" s="6084" customFormat="1" ht="15" customHeight="1">
      <c r="A38" s="6969"/>
      <c r="B38" s="7018"/>
      <c r="C38" s="6975"/>
      <c r="D38" s="6978"/>
      <c r="E38" s="6091" t="s">
        <v>710</v>
      </c>
      <c r="F38" s="6092">
        <f t="shared" si="3"/>
        <v>3750</v>
      </c>
      <c r="G38" s="6092">
        <v>3750</v>
      </c>
      <c r="H38" s="6092"/>
      <c r="I38" s="6092"/>
      <c r="J38" s="6093"/>
    </row>
    <row r="39" spans="1:10" s="6084" customFormat="1" ht="15" customHeight="1">
      <c r="A39" s="6969"/>
      <c r="B39" s="7018"/>
      <c r="C39" s="6975"/>
      <c r="D39" s="6978"/>
      <c r="E39" s="6094" t="s">
        <v>1040</v>
      </c>
      <c r="F39" s="6086">
        <f>SUM(F40:F41)</f>
        <v>0</v>
      </c>
      <c r="G39" s="6086">
        <f>SUM(G40:G41)</f>
        <v>0</v>
      </c>
      <c r="H39" s="6086">
        <f>SUM(H40:H41)</f>
        <v>0</v>
      </c>
      <c r="I39" s="6086">
        <f>SUM(I40:I41)</f>
        <v>0</v>
      </c>
      <c r="J39" s="6087">
        <f>SUM(J40:J41)</f>
        <v>0</v>
      </c>
    </row>
    <row r="40" spans="1:10" s="6070" customFormat="1" ht="15" hidden="1" customHeight="1">
      <c r="A40" s="6969"/>
      <c r="B40" s="7018"/>
      <c r="C40" s="6975"/>
      <c r="D40" s="6978"/>
      <c r="E40" s="6091" t="s">
        <v>1048</v>
      </c>
      <c r="F40" s="6092">
        <f>SUM(G40:J40)</f>
        <v>0</v>
      </c>
      <c r="G40" s="6092"/>
      <c r="H40" s="6092"/>
      <c r="I40" s="6092"/>
      <c r="J40" s="6093"/>
    </row>
    <row r="41" spans="1:10" s="6070" customFormat="1" ht="15" hidden="1" customHeight="1">
      <c r="A41" s="6981"/>
      <c r="B41" s="7019"/>
      <c r="C41" s="6985"/>
      <c r="D41" s="6987"/>
      <c r="E41" s="6095">
        <v>6069</v>
      </c>
      <c r="F41" s="6092">
        <f>SUM(G41:J41)</f>
        <v>0</v>
      </c>
      <c r="G41" s="6092"/>
      <c r="H41" s="6092"/>
      <c r="I41" s="6092"/>
      <c r="J41" s="6093"/>
    </row>
    <row r="42" spans="1:10" s="6070" customFormat="1" ht="22.5">
      <c r="A42" s="6994" t="s">
        <v>1041</v>
      </c>
      <c r="B42" s="6995" t="s">
        <v>1049</v>
      </c>
      <c r="C42" s="6996">
        <v>750</v>
      </c>
      <c r="D42" s="6997" t="s">
        <v>775</v>
      </c>
      <c r="E42" s="6080" t="s">
        <v>1039</v>
      </c>
      <c r="F42" s="6081">
        <f>SUM(F43,F58)</f>
        <v>63000000</v>
      </c>
      <c r="G42" s="6081">
        <f>SUM(G43,G58)</f>
        <v>9450000</v>
      </c>
      <c r="H42" s="6081">
        <f>SUM(H43,H58)</f>
        <v>0</v>
      </c>
      <c r="I42" s="6081">
        <f>SUM(I43,I58)</f>
        <v>53550000</v>
      </c>
      <c r="J42" s="6082">
        <f>SUM(J43,J58)</f>
        <v>0</v>
      </c>
    </row>
    <row r="43" spans="1:10" s="6070" customFormat="1" ht="21">
      <c r="A43" s="6994"/>
      <c r="B43" s="7020"/>
      <c r="C43" s="6996"/>
      <c r="D43" s="6997"/>
      <c r="E43" s="6085" t="s">
        <v>1045</v>
      </c>
      <c r="F43" s="6086">
        <f>SUM(F44,F55)</f>
        <v>63000000</v>
      </c>
      <c r="G43" s="6086">
        <f>SUM(G44,G55)</f>
        <v>9450000</v>
      </c>
      <c r="H43" s="6086">
        <f>SUM(H44,H55)</f>
        <v>0</v>
      </c>
      <c r="I43" s="6086">
        <f>SUM(I44,I55)</f>
        <v>53550000</v>
      </c>
      <c r="J43" s="6087">
        <f>SUM(J44,J55)</f>
        <v>0</v>
      </c>
    </row>
    <row r="44" spans="1:10" s="6070" customFormat="1" ht="22.5">
      <c r="A44" s="6994"/>
      <c r="B44" s="7020"/>
      <c r="C44" s="6996"/>
      <c r="D44" s="6997"/>
      <c r="E44" s="6088" t="s">
        <v>1046</v>
      </c>
      <c r="F44" s="6089">
        <f>SUM(F45:F54)</f>
        <v>63000000</v>
      </c>
      <c r="G44" s="6089">
        <f t="shared" ref="G44:J44" si="4">SUM(G45:G54)</f>
        <v>9450000</v>
      </c>
      <c r="H44" s="6089">
        <f t="shared" si="4"/>
        <v>0</v>
      </c>
      <c r="I44" s="6089">
        <f t="shared" si="4"/>
        <v>53550000</v>
      </c>
      <c r="J44" s="6090">
        <f t="shared" si="4"/>
        <v>0</v>
      </c>
    </row>
    <row r="45" spans="1:10" s="6070" customFormat="1" ht="15" customHeight="1">
      <c r="A45" s="6994"/>
      <c r="B45" s="7020"/>
      <c r="C45" s="6996"/>
      <c r="D45" s="6997"/>
      <c r="E45" s="6091" t="s">
        <v>647</v>
      </c>
      <c r="F45" s="6092">
        <f>SUM(G45:J45)</f>
        <v>42269565</v>
      </c>
      <c r="G45" s="6092"/>
      <c r="H45" s="6092"/>
      <c r="I45" s="6092">
        <v>42269565</v>
      </c>
      <c r="J45" s="6093"/>
    </row>
    <row r="46" spans="1:10" s="6070" customFormat="1" ht="15" customHeight="1">
      <c r="A46" s="6994"/>
      <c r="B46" s="7020"/>
      <c r="C46" s="6996"/>
      <c r="D46" s="6997"/>
      <c r="E46" s="6091" t="s">
        <v>648</v>
      </c>
      <c r="F46" s="6092">
        <f t="shared" ref="F46:F57" si="5">SUM(G46:J46)</f>
        <v>7459335</v>
      </c>
      <c r="G46" s="6092">
        <v>7459335</v>
      </c>
      <c r="H46" s="6092"/>
      <c r="I46" s="6092"/>
      <c r="J46" s="6093"/>
    </row>
    <row r="47" spans="1:10" s="6070" customFormat="1" ht="15" customHeight="1">
      <c r="A47" s="6994"/>
      <c r="B47" s="7020"/>
      <c r="C47" s="6996"/>
      <c r="D47" s="6997"/>
      <c r="E47" s="6091" t="s">
        <v>649</v>
      </c>
      <c r="F47" s="6092">
        <f t="shared" si="5"/>
        <v>2325770</v>
      </c>
      <c r="G47" s="6092"/>
      <c r="H47" s="6092"/>
      <c r="I47" s="6092">
        <v>2325770</v>
      </c>
      <c r="J47" s="6093"/>
    </row>
    <row r="48" spans="1:10" s="6070" customFormat="1" ht="15" customHeight="1">
      <c r="A48" s="6994"/>
      <c r="B48" s="7020"/>
      <c r="C48" s="6996"/>
      <c r="D48" s="6997"/>
      <c r="E48" s="6091" t="s">
        <v>650</v>
      </c>
      <c r="F48" s="6092">
        <f t="shared" si="5"/>
        <v>410430</v>
      </c>
      <c r="G48" s="6092">
        <v>410430</v>
      </c>
      <c r="H48" s="6092"/>
      <c r="I48" s="6092"/>
      <c r="J48" s="6093"/>
    </row>
    <row r="49" spans="1:10" s="6070" customFormat="1" ht="15" customHeight="1">
      <c r="A49" s="6994"/>
      <c r="B49" s="7020"/>
      <c r="C49" s="6996"/>
      <c r="D49" s="6997"/>
      <c r="E49" s="6091" t="s">
        <v>651</v>
      </c>
      <c r="F49" s="6092">
        <f t="shared" si="5"/>
        <v>7549972</v>
      </c>
      <c r="G49" s="6092"/>
      <c r="H49" s="6092"/>
      <c r="I49" s="6092">
        <v>7549972</v>
      </c>
      <c r="J49" s="6093"/>
    </row>
    <row r="50" spans="1:10" s="6070" customFormat="1" ht="15" customHeight="1">
      <c r="A50" s="6994"/>
      <c r="B50" s="7020"/>
      <c r="C50" s="6996"/>
      <c r="D50" s="6997"/>
      <c r="E50" s="6091" t="s">
        <v>652</v>
      </c>
      <c r="F50" s="6092">
        <f t="shared" si="5"/>
        <v>1332348</v>
      </c>
      <c r="G50" s="6092">
        <v>1332348</v>
      </c>
      <c r="H50" s="6092"/>
      <c r="I50" s="6092"/>
      <c r="J50" s="6093"/>
    </row>
    <row r="51" spans="1:10" s="6070" customFormat="1" ht="15" customHeight="1">
      <c r="A51" s="6994"/>
      <c r="B51" s="7020"/>
      <c r="C51" s="6996"/>
      <c r="D51" s="6997"/>
      <c r="E51" s="6091" t="s">
        <v>653</v>
      </c>
      <c r="F51" s="6092">
        <f t="shared" si="5"/>
        <v>1092522</v>
      </c>
      <c r="G51" s="6092"/>
      <c r="H51" s="6092"/>
      <c r="I51" s="6092">
        <v>1092522</v>
      </c>
      <c r="J51" s="6093"/>
    </row>
    <row r="52" spans="1:10" s="6070" customFormat="1" ht="15" customHeight="1">
      <c r="A52" s="6994"/>
      <c r="B52" s="7020"/>
      <c r="C52" s="6996"/>
      <c r="D52" s="6997"/>
      <c r="E52" s="6091" t="s">
        <v>654</v>
      </c>
      <c r="F52" s="6092">
        <f t="shared" si="5"/>
        <v>192798</v>
      </c>
      <c r="G52" s="6092">
        <v>192798</v>
      </c>
      <c r="H52" s="6092"/>
      <c r="I52" s="6092"/>
      <c r="J52" s="6093"/>
    </row>
    <row r="53" spans="1:10" s="6070" customFormat="1" ht="15" customHeight="1">
      <c r="A53" s="6994"/>
      <c r="B53" s="7020"/>
      <c r="C53" s="6996"/>
      <c r="D53" s="6997"/>
      <c r="E53" s="6091" t="s">
        <v>674</v>
      </c>
      <c r="F53" s="6092">
        <f t="shared" si="5"/>
        <v>312171</v>
      </c>
      <c r="G53" s="6092"/>
      <c r="H53" s="6092"/>
      <c r="I53" s="6092">
        <v>312171</v>
      </c>
      <c r="J53" s="6093"/>
    </row>
    <row r="54" spans="1:10" s="6070" customFormat="1" ht="15" customHeight="1">
      <c r="A54" s="6994"/>
      <c r="B54" s="7020"/>
      <c r="C54" s="6996"/>
      <c r="D54" s="6997"/>
      <c r="E54" s="6091" t="s">
        <v>675</v>
      </c>
      <c r="F54" s="6092">
        <f t="shared" si="5"/>
        <v>55089</v>
      </c>
      <c r="G54" s="6092">
        <v>55089</v>
      </c>
      <c r="H54" s="6092"/>
      <c r="I54" s="6092"/>
      <c r="J54" s="6093"/>
    </row>
    <row r="55" spans="1:10" s="6070" customFormat="1" ht="22.5" hidden="1">
      <c r="A55" s="6994"/>
      <c r="B55" s="7020"/>
      <c r="C55" s="6996"/>
      <c r="D55" s="6997"/>
      <c r="E55" s="6088" t="s">
        <v>1047</v>
      </c>
      <c r="F55" s="6092">
        <f t="shared" si="5"/>
        <v>0</v>
      </c>
      <c r="G55" s="6089">
        <f>SUM(G56:G57)</f>
        <v>0</v>
      </c>
      <c r="H55" s="6089">
        <f>SUM(H56:H57)</f>
        <v>0</v>
      </c>
      <c r="I55" s="6089">
        <f>SUM(I56:I57)</f>
        <v>0</v>
      </c>
      <c r="J55" s="6090">
        <f>SUM(J56:J57)</f>
        <v>0</v>
      </c>
    </row>
    <row r="56" spans="1:10" s="6070" customFormat="1" ht="15" hidden="1" customHeight="1">
      <c r="A56" s="6994"/>
      <c r="B56" s="7020"/>
      <c r="C56" s="6996"/>
      <c r="D56" s="6997"/>
      <c r="E56" s="6091"/>
      <c r="F56" s="6092">
        <f t="shared" si="5"/>
        <v>0</v>
      </c>
      <c r="G56" s="6092"/>
      <c r="H56" s="6092"/>
      <c r="I56" s="6092"/>
      <c r="J56" s="6093"/>
    </row>
    <row r="57" spans="1:10" s="6070" customFormat="1" ht="15" hidden="1" customHeight="1">
      <c r="A57" s="6994"/>
      <c r="B57" s="7020"/>
      <c r="C57" s="6996"/>
      <c r="D57" s="6997"/>
      <c r="E57" s="6091"/>
      <c r="F57" s="6092">
        <f t="shared" si="5"/>
        <v>0</v>
      </c>
      <c r="G57" s="6092"/>
      <c r="H57" s="6092"/>
      <c r="I57" s="6092"/>
      <c r="J57" s="6093"/>
    </row>
    <row r="58" spans="1:10" s="6070" customFormat="1" ht="15" customHeight="1">
      <c r="A58" s="6994"/>
      <c r="B58" s="7020"/>
      <c r="C58" s="6996"/>
      <c r="D58" s="6997"/>
      <c r="E58" s="6094" t="s">
        <v>1040</v>
      </c>
      <c r="F58" s="6086">
        <f>SUM(F59:F59)</f>
        <v>0</v>
      </c>
      <c r="G58" s="6086">
        <f>SUM(G59:G59)</f>
        <v>0</v>
      </c>
      <c r="H58" s="6086">
        <f>SUM(H59:H59)</f>
        <v>0</v>
      </c>
      <c r="I58" s="6086">
        <f>SUM(I59:I59)</f>
        <v>0</v>
      </c>
      <c r="J58" s="6087">
        <f>SUM(J59:J59)</f>
        <v>0</v>
      </c>
    </row>
    <row r="59" spans="1:10" s="6070" customFormat="1" ht="15" hidden="1" customHeight="1">
      <c r="A59" s="6096"/>
      <c r="B59" s="6097"/>
      <c r="C59" s="6098"/>
      <c r="D59" s="6099"/>
      <c r="E59" s="6074"/>
      <c r="F59" s="6075">
        <f>SUM(G59:J59)</f>
        <v>0</v>
      </c>
      <c r="G59" s="6075"/>
      <c r="H59" s="6075"/>
      <c r="I59" s="6075"/>
      <c r="J59" s="6076"/>
    </row>
    <row r="60" spans="1:10" s="6070" customFormat="1" ht="22.5" customHeight="1">
      <c r="A60" s="6968" t="s">
        <v>1050</v>
      </c>
      <c r="B60" s="6971" t="s">
        <v>1051</v>
      </c>
      <c r="C60" s="6974">
        <v>750</v>
      </c>
      <c r="D60" s="6977" t="s">
        <v>775</v>
      </c>
      <c r="E60" s="6080" t="s">
        <v>1039</v>
      </c>
      <c r="F60" s="6081">
        <f>SUM(F61,F98)</f>
        <v>7150700</v>
      </c>
      <c r="G60" s="6081">
        <f>SUM(G61,G98)</f>
        <v>1072605</v>
      </c>
      <c r="H60" s="6081">
        <f>SUM(H61,H98)</f>
        <v>0</v>
      </c>
      <c r="I60" s="6081">
        <f>SUM(I61,I98)</f>
        <v>6078095</v>
      </c>
      <c r="J60" s="6082">
        <f>SUM(J61,J98)</f>
        <v>0</v>
      </c>
    </row>
    <row r="61" spans="1:10" s="6070" customFormat="1" ht="21">
      <c r="A61" s="6969"/>
      <c r="B61" s="6972"/>
      <c r="C61" s="6975"/>
      <c r="D61" s="6978"/>
      <c r="E61" s="6085" t="s">
        <v>1045</v>
      </c>
      <c r="F61" s="6086">
        <f>SUM(F62,F69)</f>
        <v>7150700</v>
      </c>
      <c r="G61" s="6086">
        <f>SUM(G62,G69)</f>
        <v>1072605</v>
      </c>
      <c r="H61" s="6086">
        <f>SUM(H62,H69)</f>
        <v>0</v>
      </c>
      <c r="I61" s="6086">
        <f>SUM(I62,I69)</f>
        <v>6078095</v>
      </c>
      <c r="J61" s="6087">
        <f>SUM(J62,J69)</f>
        <v>0</v>
      </c>
    </row>
    <row r="62" spans="1:10" s="6070" customFormat="1" ht="22.5">
      <c r="A62" s="6969"/>
      <c r="B62" s="6972"/>
      <c r="C62" s="6975"/>
      <c r="D62" s="6978"/>
      <c r="E62" s="6088" t="s">
        <v>1046</v>
      </c>
      <c r="F62" s="6089">
        <f>SUM(F63:F68)</f>
        <v>2160500</v>
      </c>
      <c r="G62" s="6089">
        <f t="shared" ref="G62:J62" si="6">SUM(G63:G68)</f>
        <v>324075</v>
      </c>
      <c r="H62" s="6089">
        <f t="shared" si="6"/>
        <v>0</v>
      </c>
      <c r="I62" s="6089">
        <f t="shared" si="6"/>
        <v>1836425</v>
      </c>
      <c r="J62" s="6090">
        <f t="shared" si="6"/>
        <v>0</v>
      </c>
    </row>
    <row r="63" spans="1:10" s="6070" customFormat="1" ht="12.95" customHeight="1">
      <c r="A63" s="6969"/>
      <c r="B63" s="6972"/>
      <c r="C63" s="6975"/>
      <c r="D63" s="6978"/>
      <c r="E63" s="6091" t="s">
        <v>651</v>
      </c>
      <c r="F63" s="6092">
        <f t="shared" ref="F63:F68" si="7">SUM(G63:J63)</f>
        <v>43860</v>
      </c>
      <c r="G63" s="6092"/>
      <c r="H63" s="6092"/>
      <c r="I63" s="6092">
        <v>43860</v>
      </c>
      <c r="J63" s="6093"/>
    </row>
    <row r="64" spans="1:10" s="6070" customFormat="1" ht="12.95" customHeight="1">
      <c r="A64" s="6969"/>
      <c r="B64" s="6972"/>
      <c r="C64" s="6975"/>
      <c r="D64" s="6978"/>
      <c r="E64" s="6091" t="s">
        <v>652</v>
      </c>
      <c r="F64" s="6092">
        <f t="shared" si="7"/>
        <v>7740</v>
      </c>
      <c r="G64" s="6092">
        <v>7740</v>
      </c>
      <c r="H64" s="6092"/>
      <c r="I64" s="6092"/>
      <c r="J64" s="6093"/>
    </row>
    <row r="65" spans="1:10" s="6070" customFormat="1" ht="12.95" customHeight="1">
      <c r="A65" s="6969"/>
      <c r="B65" s="6972"/>
      <c r="C65" s="6975"/>
      <c r="D65" s="6978"/>
      <c r="E65" s="6091" t="s">
        <v>653</v>
      </c>
      <c r="F65" s="6092">
        <f t="shared" si="7"/>
        <v>3910</v>
      </c>
      <c r="G65" s="6092"/>
      <c r="H65" s="6092"/>
      <c r="I65" s="6092">
        <v>3910</v>
      </c>
      <c r="J65" s="6093"/>
    </row>
    <row r="66" spans="1:10" s="6070" customFormat="1" ht="12.95" customHeight="1">
      <c r="A66" s="6969"/>
      <c r="B66" s="6972"/>
      <c r="C66" s="6975"/>
      <c r="D66" s="6978"/>
      <c r="E66" s="6091" t="s">
        <v>654</v>
      </c>
      <c r="F66" s="6092">
        <f t="shared" si="7"/>
        <v>690</v>
      </c>
      <c r="G66" s="6092">
        <v>690</v>
      </c>
      <c r="H66" s="6092"/>
      <c r="I66" s="6092"/>
      <c r="J66" s="6093"/>
    </row>
    <row r="67" spans="1:10" s="6070" customFormat="1" ht="12.95" customHeight="1">
      <c r="A67" s="6969"/>
      <c r="B67" s="6972"/>
      <c r="C67" s="6975"/>
      <c r="D67" s="6978"/>
      <c r="E67" s="6091" t="s">
        <v>655</v>
      </c>
      <c r="F67" s="6092">
        <f t="shared" si="7"/>
        <v>1788655</v>
      </c>
      <c r="G67" s="6092"/>
      <c r="H67" s="6092"/>
      <c r="I67" s="6092">
        <v>1788655</v>
      </c>
      <c r="J67" s="6093"/>
    </row>
    <row r="68" spans="1:10" s="6070" customFormat="1" ht="12.95" customHeight="1">
      <c r="A68" s="6969"/>
      <c r="B68" s="6972"/>
      <c r="C68" s="6975"/>
      <c r="D68" s="6978"/>
      <c r="E68" s="6091" t="s">
        <v>656</v>
      </c>
      <c r="F68" s="6092">
        <f t="shared" si="7"/>
        <v>315645</v>
      </c>
      <c r="G68" s="6092">
        <v>315645</v>
      </c>
      <c r="H68" s="6092"/>
      <c r="I68" s="6092"/>
      <c r="J68" s="6093"/>
    </row>
    <row r="69" spans="1:10" s="6070" customFormat="1" ht="22.5">
      <c r="A69" s="6969"/>
      <c r="B69" s="6972"/>
      <c r="C69" s="6975"/>
      <c r="D69" s="6978"/>
      <c r="E69" s="6088" t="s">
        <v>1047</v>
      </c>
      <c r="F69" s="6089">
        <f>SUM(F70:F97)</f>
        <v>4990200</v>
      </c>
      <c r="G69" s="6089">
        <f t="shared" ref="G69:J69" si="8">SUM(G70:G97)</f>
        <v>748530</v>
      </c>
      <c r="H69" s="6089">
        <f t="shared" si="8"/>
        <v>0</v>
      </c>
      <c r="I69" s="6089">
        <f t="shared" si="8"/>
        <v>4241670</v>
      </c>
      <c r="J69" s="6090">
        <f t="shared" si="8"/>
        <v>0</v>
      </c>
    </row>
    <row r="70" spans="1:10" s="6070" customFormat="1" ht="12.95" customHeight="1">
      <c r="A70" s="6969"/>
      <c r="B70" s="6972"/>
      <c r="C70" s="6975"/>
      <c r="D70" s="6978"/>
      <c r="E70" s="6091" t="s">
        <v>779</v>
      </c>
      <c r="F70" s="6092">
        <f>SUM(G70:J70)</f>
        <v>51000</v>
      </c>
      <c r="G70" s="6092"/>
      <c r="H70" s="6092"/>
      <c r="I70" s="6092">
        <v>51000</v>
      </c>
      <c r="J70" s="6093"/>
    </row>
    <row r="71" spans="1:10" s="6070" customFormat="1" ht="12.95" customHeight="1">
      <c r="A71" s="6969"/>
      <c r="B71" s="6972"/>
      <c r="C71" s="6975"/>
      <c r="D71" s="6978"/>
      <c r="E71" s="6091" t="s">
        <v>780</v>
      </c>
      <c r="F71" s="6092">
        <f t="shared" ref="F71:F97" si="9">SUM(G71:J71)</f>
        <v>9000</v>
      </c>
      <c r="G71" s="6092">
        <v>9000</v>
      </c>
      <c r="H71" s="6092"/>
      <c r="I71" s="6092"/>
      <c r="J71" s="6093"/>
    </row>
    <row r="72" spans="1:10" s="6070" customFormat="1" ht="12.95" customHeight="1">
      <c r="A72" s="6969"/>
      <c r="B72" s="6972"/>
      <c r="C72" s="6975"/>
      <c r="D72" s="6978"/>
      <c r="E72" s="6091" t="s">
        <v>781</v>
      </c>
      <c r="F72" s="6092">
        <f t="shared" si="9"/>
        <v>12410</v>
      </c>
      <c r="G72" s="6092"/>
      <c r="H72" s="6092"/>
      <c r="I72" s="6092">
        <v>12410</v>
      </c>
      <c r="J72" s="6093"/>
    </row>
    <row r="73" spans="1:10" s="6070" customFormat="1" ht="12.95" customHeight="1">
      <c r="A73" s="6969"/>
      <c r="B73" s="6972"/>
      <c r="C73" s="6975"/>
      <c r="D73" s="6978"/>
      <c r="E73" s="6091" t="s">
        <v>783</v>
      </c>
      <c r="F73" s="6092">
        <f t="shared" si="9"/>
        <v>2190</v>
      </c>
      <c r="G73" s="6092">
        <v>2190</v>
      </c>
      <c r="H73" s="6092"/>
      <c r="I73" s="6092"/>
      <c r="J73" s="6093"/>
    </row>
    <row r="74" spans="1:10" s="6070" customFormat="1" ht="12.95" customHeight="1">
      <c r="A74" s="6969"/>
      <c r="B74" s="6972"/>
      <c r="C74" s="6975"/>
      <c r="D74" s="6978"/>
      <c r="E74" s="6091" t="s">
        <v>660</v>
      </c>
      <c r="F74" s="6092">
        <f t="shared" si="9"/>
        <v>1041250</v>
      </c>
      <c r="G74" s="6092"/>
      <c r="H74" s="6092"/>
      <c r="I74" s="6092">
        <v>1041250</v>
      </c>
      <c r="J74" s="6093"/>
    </row>
    <row r="75" spans="1:10" s="6070" customFormat="1" ht="12.95" customHeight="1">
      <c r="A75" s="6969"/>
      <c r="B75" s="6972"/>
      <c r="C75" s="6975"/>
      <c r="D75" s="6978"/>
      <c r="E75" s="6091" t="s">
        <v>661</v>
      </c>
      <c r="F75" s="6092">
        <f t="shared" si="9"/>
        <v>183750</v>
      </c>
      <c r="G75" s="6092">
        <v>183750</v>
      </c>
      <c r="H75" s="6092"/>
      <c r="I75" s="6092"/>
      <c r="J75" s="6093"/>
    </row>
    <row r="76" spans="1:10" s="6070" customFormat="1" ht="12.95" customHeight="1">
      <c r="A76" s="6969"/>
      <c r="B76" s="6972"/>
      <c r="C76" s="6975"/>
      <c r="D76" s="6978"/>
      <c r="E76" s="6091" t="s">
        <v>784</v>
      </c>
      <c r="F76" s="6092">
        <f t="shared" si="9"/>
        <v>867000</v>
      </c>
      <c r="G76" s="6092"/>
      <c r="H76" s="6092"/>
      <c r="I76" s="6092">
        <v>867000</v>
      </c>
      <c r="J76" s="6093"/>
    </row>
    <row r="77" spans="1:10" s="6070" customFormat="1" ht="12.95" customHeight="1">
      <c r="A77" s="6969"/>
      <c r="B77" s="6972"/>
      <c r="C77" s="6975"/>
      <c r="D77" s="6978"/>
      <c r="E77" s="6091" t="s">
        <v>785</v>
      </c>
      <c r="F77" s="6092">
        <f t="shared" si="9"/>
        <v>153000</v>
      </c>
      <c r="G77" s="6092">
        <v>153000</v>
      </c>
      <c r="H77" s="6092"/>
      <c r="I77" s="6092"/>
      <c r="J77" s="6093"/>
    </row>
    <row r="78" spans="1:10" s="6070" customFormat="1" ht="12.95" customHeight="1">
      <c r="A78" s="6969"/>
      <c r="B78" s="6972"/>
      <c r="C78" s="6975"/>
      <c r="D78" s="6978"/>
      <c r="E78" s="6091" t="s">
        <v>662</v>
      </c>
      <c r="F78" s="6092">
        <f t="shared" si="9"/>
        <v>42500</v>
      </c>
      <c r="G78" s="6092"/>
      <c r="H78" s="6092"/>
      <c r="I78" s="6092">
        <v>42500</v>
      </c>
      <c r="J78" s="6093"/>
    </row>
    <row r="79" spans="1:10" s="6070" customFormat="1" ht="12.95" customHeight="1">
      <c r="A79" s="6969"/>
      <c r="B79" s="6972"/>
      <c r="C79" s="6975"/>
      <c r="D79" s="6978"/>
      <c r="E79" s="6091" t="s">
        <v>663</v>
      </c>
      <c r="F79" s="6092">
        <f t="shared" si="9"/>
        <v>7500</v>
      </c>
      <c r="G79" s="6092">
        <v>7500</v>
      </c>
      <c r="H79" s="6092"/>
      <c r="I79" s="6092"/>
      <c r="J79" s="6093"/>
    </row>
    <row r="80" spans="1:10" s="6070" customFormat="1" ht="12.95" customHeight="1">
      <c r="A80" s="6969"/>
      <c r="B80" s="6972"/>
      <c r="C80" s="6975"/>
      <c r="D80" s="6978"/>
      <c r="E80" s="6091" t="s">
        <v>786</v>
      </c>
      <c r="F80" s="6092">
        <f t="shared" si="9"/>
        <v>46750</v>
      </c>
      <c r="G80" s="6092"/>
      <c r="H80" s="6092"/>
      <c r="I80" s="6092">
        <v>46750</v>
      </c>
      <c r="J80" s="6093"/>
    </row>
    <row r="81" spans="1:10" s="6070" customFormat="1" ht="12.95" customHeight="1">
      <c r="A81" s="6969"/>
      <c r="B81" s="6972"/>
      <c r="C81" s="6975"/>
      <c r="D81" s="6978"/>
      <c r="E81" s="6091" t="s">
        <v>787</v>
      </c>
      <c r="F81" s="6092">
        <f t="shared" si="9"/>
        <v>8250</v>
      </c>
      <c r="G81" s="6092">
        <v>8250</v>
      </c>
      <c r="H81" s="6092"/>
      <c r="I81" s="6092"/>
      <c r="J81" s="6093"/>
    </row>
    <row r="82" spans="1:10" s="6070" customFormat="1" ht="12.95" customHeight="1">
      <c r="A82" s="6969"/>
      <c r="B82" s="6972"/>
      <c r="C82" s="6975"/>
      <c r="D82" s="6978"/>
      <c r="E82" s="6091" t="s">
        <v>664</v>
      </c>
      <c r="F82" s="6092">
        <f t="shared" si="9"/>
        <v>740520</v>
      </c>
      <c r="G82" s="6092"/>
      <c r="H82" s="6092"/>
      <c r="I82" s="6092">
        <v>740520</v>
      </c>
      <c r="J82" s="6093"/>
    </row>
    <row r="83" spans="1:10" s="6070" customFormat="1" ht="12.95" customHeight="1">
      <c r="A83" s="6969"/>
      <c r="B83" s="6972"/>
      <c r="C83" s="6975"/>
      <c r="D83" s="6978"/>
      <c r="E83" s="6091" t="s">
        <v>665</v>
      </c>
      <c r="F83" s="6092">
        <f t="shared" si="9"/>
        <v>130680</v>
      </c>
      <c r="G83" s="6092">
        <v>130680</v>
      </c>
      <c r="H83" s="6092"/>
      <c r="I83" s="6092"/>
      <c r="J83" s="6093"/>
    </row>
    <row r="84" spans="1:10" s="6070" customFormat="1" ht="12.95" customHeight="1">
      <c r="A84" s="6969"/>
      <c r="B84" s="6972"/>
      <c r="C84" s="6975"/>
      <c r="D84" s="6978"/>
      <c r="E84" s="6091" t="s">
        <v>788</v>
      </c>
      <c r="F84" s="6092">
        <f t="shared" si="9"/>
        <v>9350</v>
      </c>
      <c r="G84" s="6092"/>
      <c r="H84" s="6092"/>
      <c r="I84" s="6092">
        <v>9350</v>
      </c>
      <c r="J84" s="6093"/>
    </row>
    <row r="85" spans="1:10" s="6070" customFormat="1" ht="12.95" customHeight="1">
      <c r="A85" s="6969"/>
      <c r="B85" s="6972"/>
      <c r="C85" s="6975"/>
      <c r="D85" s="6978"/>
      <c r="E85" s="6091" t="s">
        <v>789</v>
      </c>
      <c r="F85" s="6092">
        <f t="shared" si="9"/>
        <v>1650</v>
      </c>
      <c r="G85" s="6092">
        <v>1650</v>
      </c>
      <c r="H85" s="6092"/>
      <c r="I85" s="6092"/>
      <c r="J85" s="6093"/>
    </row>
    <row r="86" spans="1:10" s="6070" customFormat="1" ht="12.95" customHeight="1">
      <c r="A86" s="6969"/>
      <c r="B86" s="6972"/>
      <c r="C86" s="6975"/>
      <c r="D86" s="6978"/>
      <c r="E86" s="6091" t="s">
        <v>666</v>
      </c>
      <c r="F86" s="6092">
        <f t="shared" si="9"/>
        <v>980390</v>
      </c>
      <c r="G86" s="6092"/>
      <c r="H86" s="6092"/>
      <c r="I86" s="6092">
        <v>980390</v>
      </c>
      <c r="J86" s="6093"/>
    </row>
    <row r="87" spans="1:10" s="6070" customFormat="1" ht="12.95" customHeight="1">
      <c r="A87" s="6969"/>
      <c r="B87" s="6972"/>
      <c r="C87" s="6975"/>
      <c r="D87" s="6978"/>
      <c r="E87" s="6091" t="s">
        <v>667</v>
      </c>
      <c r="F87" s="6092">
        <f t="shared" si="9"/>
        <v>173010</v>
      </c>
      <c r="G87" s="6092">
        <v>173010</v>
      </c>
      <c r="H87" s="6092"/>
      <c r="I87" s="6092"/>
      <c r="J87" s="6093"/>
    </row>
    <row r="88" spans="1:10" s="6070" customFormat="1" ht="12.95" customHeight="1">
      <c r="A88" s="6969"/>
      <c r="B88" s="6972"/>
      <c r="C88" s="6975"/>
      <c r="D88" s="6978"/>
      <c r="E88" s="6091" t="s">
        <v>668</v>
      </c>
      <c r="F88" s="6092">
        <f t="shared" si="9"/>
        <v>89250</v>
      </c>
      <c r="G88" s="6092"/>
      <c r="H88" s="6092"/>
      <c r="I88" s="6092">
        <v>89250</v>
      </c>
      <c r="J88" s="6093"/>
    </row>
    <row r="89" spans="1:10" s="6070" customFormat="1" ht="12.95" customHeight="1">
      <c r="A89" s="6969"/>
      <c r="B89" s="6972"/>
      <c r="C89" s="6975"/>
      <c r="D89" s="6978"/>
      <c r="E89" s="6091" t="s">
        <v>669</v>
      </c>
      <c r="F89" s="6092">
        <f t="shared" si="9"/>
        <v>15750</v>
      </c>
      <c r="G89" s="6092">
        <v>15750</v>
      </c>
      <c r="H89" s="6092"/>
      <c r="I89" s="6092"/>
      <c r="J89" s="6093"/>
    </row>
    <row r="90" spans="1:10" s="6070" customFormat="1" ht="12.95" customHeight="1">
      <c r="A90" s="6969"/>
      <c r="B90" s="6972"/>
      <c r="C90" s="6975"/>
      <c r="D90" s="6978"/>
      <c r="E90" s="6091" t="s">
        <v>709</v>
      </c>
      <c r="F90" s="6092">
        <f t="shared" si="9"/>
        <v>59500</v>
      </c>
      <c r="G90" s="6092"/>
      <c r="H90" s="6092"/>
      <c r="I90" s="6092">
        <v>59500</v>
      </c>
      <c r="J90" s="6093"/>
    </row>
    <row r="91" spans="1:10" s="6070" customFormat="1" ht="12.95" customHeight="1">
      <c r="A91" s="6969"/>
      <c r="B91" s="6972"/>
      <c r="C91" s="6975"/>
      <c r="D91" s="6978"/>
      <c r="E91" s="6091" t="s">
        <v>710</v>
      </c>
      <c r="F91" s="6092">
        <f t="shared" si="9"/>
        <v>10500</v>
      </c>
      <c r="G91" s="6092">
        <v>10500</v>
      </c>
      <c r="H91" s="6092"/>
      <c r="I91" s="6092"/>
      <c r="J91" s="6093"/>
    </row>
    <row r="92" spans="1:10" s="6070" customFormat="1" ht="12.95" customHeight="1">
      <c r="A92" s="6969"/>
      <c r="B92" s="6972"/>
      <c r="C92" s="6975"/>
      <c r="D92" s="6978"/>
      <c r="E92" s="6091" t="s">
        <v>790</v>
      </c>
      <c r="F92" s="6092">
        <f t="shared" si="9"/>
        <v>29750</v>
      </c>
      <c r="G92" s="6092"/>
      <c r="H92" s="6092"/>
      <c r="I92" s="6092">
        <v>29750</v>
      </c>
      <c r="J92" s="6093"/>
    </row>
    <row r="93" spans="1:10" s="6070" customFormat="1" ht="12.95" customHeight="1">
      <c r="A93" s="6969"/>
      <c r="B93" s="6972"/>
      <c r="C93" s="6975"/>
      <c r="D93" s="6978"/>
      <c r="E93" s="6091" t="s">
        <v>791</v>
      </c>
      <c r="F93" s="6092">
        <f t="shared" si="9"/>
        <v>5250</v>
      </c>
      <c r="G93" s="6092">
        <v>5250</v>
      </c>
      <c r="H93" s="6092"/>
      <c r="I93" s="6092"/>
      <c r="J93" s="6093"/>
    </row>
    <row r="94" spans="1:10" s="6070" customFormat="1" ht="12.95" customHeight="1">
      <c r="A94" s="6969"/>
      <c r="B94" s="6972"/>
      <c r="C94" s="6975"/>
      <c r="D94" s="6978"/>
      <c r="E94" s="6091" t="s">
        <v>792</v>
      </c>
      <c r="F94" s="6092">
        <f t="shared" si="9"/>
        <v>85000</v>
      </c>
      <c r="G94" s="6092"/>
      <c r="H94" s="6092"/>
      <c r="I94" s="6092">
        <v>85000</v>
      </c>
      <c r="J94" s="6093"/>
    </row>
    <row r="95" spans="1:10" s="6070" customFormat="1" ht="12.95" customHeight="1">
      <c r="A95" s="6969"/>
      <c r="B95" s="6972"/>
      <c r="C95" s="6975"/>
      <c r="D95" s="6978"/>
      <c r="E95" s="6091" t="s">
        <v>793</v>
      </c>
      <c r="F95" s="6092">
        <f t="shared" si="9"/>
        <v>15000</v>
      </c>
      <c r="G95" s="6092">
        <v>15000</v>
      </c>
      <c r="H95" s="6092"/>
      <c r="I95" s="6092"/>
      <c r="J95" s="6093"/>
    </row>
    <row r="96" spans="1:10" s="6070" customFormat="1" ht="12.95" customHeight="1">
      <c r="A96" s="6969"/>
      <c r="B96" s="6972"/>
      <c r="C96" s="6975"/>
      <c r="D96" s="6978"/>
      <c r="E96" s="6091" t="s">
        <v>672</v>
      </c>
      <c r="F96" s="6092">
        <f t="shared" si="9"/>
        <v>187000</v>
      </c>
      <c r="G96" s="6092"/>
      <c r="H96" s="6092"/>
      <c r="I96" s="6092">
        <v>187000</v>
      </c>
      <c r="J96" s="6093"/>
    </row>
    <row r="97" spans="1:10" s="6070" customFormat="1" ht="12.95" customHeight="1">
      <c r="A97" s="6969"/>
      <c r="B97" s="6972"/>
      <c r="C97" s="6975"/>
      <c r="D97" s="6978"/>
      <c r="E97" s="6091" t="s">
        <v>673</v>
      </c>
      <c r="F97" s="6092">
        <f t="shared" si="9"/>
        <v>33000</v>
      </c>
      <c r="G97" s="6092">
        <v>33000</v>
      </c>
      <c r="H97" s="6092"/>
      <c r="I97" s="6092"/>
      <c r="J97" s="6093"/>
    </row>
    <row r="98" spans="1:10" s="6070" customFormat="1" ht="15" customHeight="1">
      <c r="A98" s="6969"/>
      <c r="B98" s="6972"/>
      <c r="C98" s="6975"/>
      <c r="D98" s="6978"/>
      <c r="E98" s="6100" t="s">
        <v>1040</v>
      </c>
      <c r="F98" s="6101">
        <f>SUM(F99:F100)</f>
        <v>0</v>
      </c>
      <c r="G98" s="6101">
        <f>SUM(G99:G100)</f>
        <v>0</v>
      </c>
      <c r="H98" s="6101">
        <f>SUM(H99:H100)</f>
        <v>0</v>
      </c>
      <c r="I98" s="6101">
        <f>SUM(I99:I100)</f>
        <v>0</v>
      </c>
      <c r="J98" s="6102">
        <f>SUM(J99:J100)</f>
        <v>0</v>
      </c>
    </row>
    <row r="99" spans="1:10" s="6070" customFormat="1" ht="15" hidden="1" customHeight="1">
      <c r="A99" s="6096"/>
      <c r="B99" s="6103"/>
      <c r="C99" s="6098"/>
      <c r="D99" s="6099"/>
      <c r="E99" s="6074" t="s">
        <v>1048</v>
      </c>
      <c r="F99" s="6075">
        <f t="shared" ref="F99:F100" si="10">SUM(G99:J99)</f>
        <v>0</v>
      </c>
      <c r="G99" s="6075"/>
      <c r="H99" s="6075"/>
      <c r="I99" s="6075"/>
      <c r="J99" s="6076"/>
    </row>
    <row r="100" spans="1:10" s="6070" customFormat="1" ht="15" hidden="1" customHeight="1">
      <c r="A100" s="6096"/>
      <c r="B100" s="6103"/>
      <c r="C100" s="6098"/>
      <c r="D100" s="6099"/>
      <c r="E100" s="6079">
        <v>6069</v>
      </c>
      <c r="F100" s="6075">
        <f t="shared" si="10"/>
        <v>0</v>
      </c>
      <c r="G100" s="6075"/>
      <c r="H100" s="6075"/>
      <c r="I100" s="6075"/>
      <c r="J100" s="6076"/>
    </row>
    <row r="101" spans="1:10" s="6070" customFormat="1" ht="22.5" customHeight="1">
      <c r="A101" s="6968" t="s">
        <v>1052</v>
      </c>
      <c r="B101" s="7017" t="s">
        <v>1053</v>
      </c>
      <c r="C101" s="6974">
        <v>750</v>
      </c>
      <c r="D101" s="6977" t="s">
        <v>775</v>
      </c>
      <c r="E101" s="6080" t="s">
        <v>1039</v>
      </c>
      <c r="F101" s="6081">
        <f>SUM(F102,F109)</f>
        <v>849300</v>
      </c>
      <c r="G101" s="6081">
        <f>SUM(G102,G109)</f>
        <v>127395</v>
      </c>
      <c r="H101" s="6081">
        <f>SUM(H102,H109)</f>
        <v>0</v>
      </c>
      <c r="I101" s="6081">
        <f>SUM(I102,I109)</f>
        <v>721905</v>
      </c>
      <c r="J101" s="6203">
        <f>SUM(J102,J109)</f>
        <v>0</v>
      </c>
    </row>
    <row r="102" spans="1:10" s="6070" customFormat="1" ht="21">
      <c r="A102" s="6969"/>
      <c r="B102" s="7021"/>
      <c r="C102" s="6984"/>
      <c r="D102" s="6986"/>
      <c r="E102" s="6085" t="s">
        <v>1045</v>
      </c>
      <c r="F102" s="6086">
        <f>SUM(F103,F106)</f>
        <v>849300</v>
      </c>
      <c r="G102" s="6086">
        <f>SUM(G103,G106)</f>
        <v>127395</v>
      </c>
      <c r="H102" s="6086">
        <f>SUM(H103,H106)</f>
        <v>0</v>
      </c>
      <c r="I102" s="6086">
        <f>SUM(I103,I106)</f>
        <v>721905</v>
      </c>
      <c r="J102" s="6204">
        <f>SUM(J103,J106)</f>
        <v>0</v>
      </c>
    </row>
    <row r="103" spans="1:10" s="6070" customFormat="1" ht="12" hidden="1" customHeight="1">
      <c r="A103" s="6969"/>
      <c r="B103" s="7021"/>
      <c r="C103" s="6984"/>
      <c r="D103" s="6986"/>
      <c r="E103" s="6088" t="s">
        <v>1054</v>
      </c>
      <c r="F103" s="6089">
        <f>SUM(F104:F105)</f>
        <v>0</v>
      </c>
      <c r="G103" s="6089">
        <f>SUM(G104:G105)</f>
        <v>0</v>
      </c>
      <c r="H103" s="6089">
        <f>SUM(H104:H105)</f>
        <v>0</v>
      </c>
      <c r="I103" s="6089">
        <f>SUM(I104:I105)</f>
        <v>0</v>
      </c>
      <c r="J103" s="6205">
        <f>SUM(J104:J105)</f>
        <v>0</v>
      </c>
    </row>
    <row r="104" spans="1:10" s="6070" customFormat="1" ht="15" hidden="1" customHeight="1">
      <c r="A104" s="6969"/>
      <c r="B104" s="7021"/>
      <c r="C104" s="6984"/>
      <c r="D104" s="6986"/>
      <c r="E104" s="6091" t="s">
        <v>749</v>
      </c>
      <c r="F104" s="6092">
        <f>SUM(G104:J104)</f>
        <v>0</v>
      </c>
      <c r="G104" s="6092"/>
      <c r="H104" s="6092"/>
      <c r="I104" s="6092"/>
      <c r="J104" s="6206"/>
    </row>
    <row r="105" spans="1:10" s="6070" customFormat="1" ht="15" hidden="1" customHeight="1">
      <c r="A105" s="6969"/>
      <c r="B105" s="7021"/>
      <c r="C105" s="6984"/>
      <c r="D105" s="6986"/>
      <c r="E105" s="6091" t="s">
        <v>720</v>
      </c>
      <c r="F105" s="6092">
        <f t="shared" ref="F105" si="11">SUM(G105:J105)</f>
        <v>0</v>
      </c>
      <c r="G105" s="6092"/>
      <c r="H105" s="6092"/>
      <c r="I105" s="6092"/>
      <c r="J105" s="6206"/>
    </row>
    <row r="106" spans="1:10" s="6070" customFormat="1" ht="22.5">
      <c r="A106" s="6969"/>
      <c r="B106" s="7021"/>
      <c r="C106" s="6984"/>
      <c r="D106" s="6986"/>
      <c r="E106" s="6088" t="s">
        <v>1047</v>
      </c>
      <c r="F106" s="6089">
        <f>SUM(F107:F108)</f>
        <v>849300</v>
      </c>
      <c r="G106" s="6089">
        <f>SUM(G107:G108)</f>
        <v>127395</v>
      </c>
      <c r="H106" s="6089">
        <f>SUM(H107:H108)</f>
        <v>0</v>
      </c>
      <c r="I106" s="6089">
        <f>SUM(I107:I108)</f>
        <v>721905</v>
      </c>
      <c r="J106" s="6205">
        <f>SUM(J107:J108)</f>
        <v>0</v>
      </c>
    </row>
    <row r="107" spans="1:10" s="6070" customFormat="1" ht="15" customHeight="1">
      <c r="A107" s="6969"/>
      <c r="B107" s="7021"/>
      <c r="C107" s="6984"/>
      <c r="D107" s="6986"/>
      <c r="E107" s="6091" t="s">
        <v>664</v>
      </c>
      <c r="F107" s="6092">
        <f>SUM(G107:J107)</f>
        <v>721905</v>
      </c>
      <c r="G107" s="6092"/>
      <c r="H107" s="6092"/>
      <c r="I107" s="6092">
        <v>721905</v>
      </c>
      <c r="J107" s="6206"/>
    </row>
    <row r="108" spans="1:10" s="6070" customFormat="1" ht="15" customHeight="1">
      <c r="A108" s="6969"/>
      <c r="B108" s="7021"/>
      <c r="C108" s="6984"/>
      <c r="D108" s="6986"/>
      <c r="E108" s="6091" t="s">
        <v>665</v>
      </c>
      <c r="F108" s="6092">
        <f>SUM(G108:J108)</f>
        <v>127395</v>
      </c>
      <c r="G108" s="6092">
        <v>127395</v>
      </c>
      <c r="H108" s="6092"/>
      <c r="I108" s="6092"/>
      <c r="J108" s="6206"/>
    </row>
    <row r="109" spans="1:10" s="6070" customFormat="1" ht="15" customHeight="1">
      <c r="A109" s="6981"/>
      <c r="B109" s="7019"/>
      <c r="C109" s="6985"/>
      <c r="D109" s="6987"/>
      <c r="E109" s="6094" t="s">
        <v>1040</v>
      </c>
      <c r="F109" s="6086">
        <f>SUM(F110:F111)</f>
        <v>0</v>
      </c>
      <c r="G109" s="6086">
        <f t="shared" ref="G109:J109" si="12">SUM(G110:G111)</f>
        <v>0</v>
      </c>
      <c r="H109" s="6086">
        <f t="shared" si="12"/>
        <v>0</v>
      </c>
      <c r="I109" s="6086">
        <f t="shared" si="12"/>
        <v>0</v>
      </c>
      <c r="J109" s="6204">
        <f t="shared" si="12"/>
        <v>0</v>
      </c>
    </row>
    <row r="110" spans="1:10" s="6070" customFormat="1" ht="15" hidden="1" customHeight="1">
      <c r="A110" s="6210"/>
      <c r="B110" s="6212"/>
      <c r="C110" s="6215"/>
      <c r="D110" s="6218"/>
      <c r="E110" s="6104"/>
      <c r="F110" s="6105">
        <f>SUM(G110:J110)</f>
        <v>0</v>
      </c>
      <c r="G110" s="6105"/>
      <c r="H110" s="6105"/>
      <c r="I110" s="6105"/>
      <c r="J110" s="6106"/>
    </row>
    <row r="111" spans="1:10" s="6070" customFormat="1" ht="15" hidden="1" customHeight="1">
      <c r="A111" s="6211"/>
      <c r="B111" s="6213"/>
      <c r="C111" s="6216"/>
      <c r="D111" s="6219"/>
      <c r="E111" s="6091"/>
      <c r="F111" s="6092">
        <f>SUM(G111:J111)</f>
        <v>0</v>
      </c>
      <c r="G111" s="6092"/>
      <c r="H111" s="6092"/>
      <c r="I111" s="6092"/>
      <c r="J111" s="6206"/>
    </row>
    <row r="112" spans="1:10" s="6070" customFormat="1" ht="22.5" customHeight="1">
      <c r="A112" s="6968" t="s">
        <v>1055</v>
      </c>
      <c r="B112" s="6971" t="s">
        <v>1056</v>
      </c>
      <c r="C112" s="6974">
        <v>730</v>
      </c>
      <c r="D112" s="6977" t="s">
        <v>359</v>
      </c>
      <c r="E112" s="6080" t="s">
        <v>1039</v>
      </c>
      <c r="F112" s="6081">
        <f>SUM(F113,F129)</f>
        <v>2375000</v>
      </c>
      <c r="G112" s="6081">
        <f>SUM(G113,G129)</f>
        <v>0</v>
      </c>
      <c r="H112" s="6081">
        <f>SUM(H113,H129)</f>
        <v>2375000</v>
      </c>
      <c r="I112" s="6081">
        <f>SUM(I113,I129)</f>
        <v>0</v>
      </c>
      <c r="J112" s="6082">
        <f>SUM(J113,J129)</f>
        <v>0</v>
      </c>
    </row>
    <row r="113" spans="1:10" s="6070" customFormat="1" ht="21">
      <c r="A113" s="6969"/>
      <c r="B113" s="6972"/>
      <c r="C113" s="6975"/>
      <c r="D113" s="6978"/>
      <c r="E113" s="6085" t="s">
        <v>1045</v>
      </c>
      <c r="F113" s="6086">
        <f>SUM(F114,F116,F118,F122)</f>
        <v>2375000</v>
      </c>
      <c r="G113" s="6086">
        <f>SUM(G114,G116,G118,G122)</f>
        <v>0</v>
      </c>
      <c r="H113" s="6086">
        <f>SUM(H114,H116,H118,H122)</f>
        <v>2375000</v>
      </c>
      <c r="I113" s="6086">
        <f>SUM(I114,I116,I118,I122)</f>
        <v>0</v>
      </c>
      <c r="J113" s="6087">
        <f>SUM(J114,J116,J118,J122)</f>
        <v>0</v>
      </c>
    </row>
    <row r="114" spans="1:10" s="6070" customFormat="1" ht="15" hidden="1" customHeight="1">
      <c r="A114" s="6969"/>
      <c r="B114" s="6972"/>
      <c r="C114" s="6975"/>
      <c r="D114" s="6978"/>
      <c r="E114" s="6088" t="s">
        <v>1054</v>
      </c>
      <c r="F114" s="6089">
        <f>SUM(F115:F115)</f>
        <v>0</v>
      </c>
      <c r="G114" s="6089">
        <f>SUM(G115:G115)</f>
        <v>0</v>
      </c>
      <c r="H114" s="6089">
        <f>SUM(H115:H115)</f>
        <v>0</v>
      </c>
      <c r="I114" s="6089">
        <f>SUM(I115:I115)</f>
        <v>0</v>
      </c>
      <c r="J114" s="6090">
        <f>SUM(J115:J115)</f>
        <v>0</v>
      </c>
    </row>
    <row r="115" spans="1:10" s="6070" customFormat="1" ht="15" hidden="1" customHeight="1">
      <c r="A115" s="6969"/>
      <c r="B115" s="6972"/>
      <c r="C115" s="6975"/>
      <c r="D115" s="6978"/>
      <c r="E115" s="6091"/>
      <c r="F115" s="6092">
        <f>SUM(G115:J115)</f>
        <v>0</v>
      </c>
      <c r="G115" s="6092"/>
      <c r="H115" s="6092"/>
      <c r="I115" s="6092"/>
      <c r="J115" s="6093"/>
    </row>
    <row r="116" spans="1:10" s="6070" customFormat="1" ht="22.5" hidden="1" customHeight="1">
      <c r="A116" s="6969"/>
      <c r="B116" s="6972"/>
      <c r="C116" s="6975"/>
      <c r="D116" s="6978"/>
      <c r="E116" s="6088" t="s">
        <v>1057</v>
      </c>
      <c r="F116" s="6089">
        <f>SUM(F117:F117)</f>
        <v>0</v>
      </c>
      <c r="G116" s="6089">
        <f>SUM(G117:G117)</f>
        <v>0</v>
      </c>
      <c r="H116" s="6089">
        <f>SUM(H117:H117)</f>
        <v>0</v>
      </c>
      <c r="I116" s="6089">
        <f>SUM(I117:I117)</f>
        <v>0</v>
      </c>
      <c r="J116" s="6090">
        <f>SUM(J117:J117)</f>
        <v>0</v>
      </c>
    </row>
    <row r="117" spans="1:10" s="6070" customFormat="1" ht="15" hidden="1" customHeight="1">
      <c r="A117" s="6969"/>
      <c r="B117" s="6972"/>
      <c r="C117" s="6975"/>
      <c r="D117" s="6978"/>
      <c r="E117" s="6091"/>
      <c r="F117" s="6092">
        <f>SUM(G117:J117)</f>
        <v>0</v>
      </c>
      <c r="G117" s="6092"/>
      <c r="H117" s="6092"/>
      <c r="I117" s="6092"/>
      <c r="J117" s="6093"/>
    </row>
    <row r="118" spans="1:10" s="6070" customFormat="1" ht="22.5" hidden="1" customHeight="1">
      <c r="A118" s="6969"/>
      <c r="B118" s="6972"/>
      <c r="C118" s="6975"/>
      <c r="D118" s="6978"/>
      <c r="E118" s="6088" t="s">
        <v>1046</v>
      </c>
      <c r="F118" s="6089">
        <f>SUM(F119:F121)</f>
        <v>0</v>
      </c>
      <c r="G118" s="6089">
        <f>SUM(G119:G121)</f>
        <v>0</v>
      </c>
      <c r="H118" s="6089">
        <f>SUM(H119:H121)</f>
        <v>0</v>
      </c>
      <c r="I118" s="6089">
        <f>SUM(I119:I121)</f>
        <v>0</v>
      </c>
      <c r="J118" s="6090">
        <f>SUM(J119:J121)</f>
        <v>0</v>
      </c>
    </row>
    <row r="119" spans="1:10" s="6070" customFormat="1" ht="15" hidden="1" customHeight="1">
      <c r="A119" s="6969"/>
      <c r="B119" s="6972"/>
      <c r="C119" s="6975"/>
      <c r="D119" s="6978"/>
      <c r="E119" s="6091"/>
      <c r="F119" s="6092">
        <f>SUM(G119:J119)</f>
        <v>0</v>
      </c>
      <c r="G119" s="6092"/>
      <c r="H119" s="6092"/>
      <c r="I119" s="6092"/>
      <c r="J119" s="6093"/>
    </row>
    <row r="120" spans="1:10" s="6070" customFormat="1" ht="15" hidden="1" customHeight="1">
      <c r="A120" s="6969"/>
      <c r="B120" s="6972"/>
      <c r="C120" s="6975"/>
      <c r="D120" s="6978"/>
      <c r="E120" s="6091"/>
      <c r="F120" s="6092">
        <f t="shared" ref="F120:F121" si="13">SUM(G120:J120)</f>
        <v>0</v>
      </c>
      <c r="G120" s="6092"/>
      <c r="H120" s="6092"/>
      <c r="I120" s="6092"/>
      <c r="J120" s="6093"/>
    </row>
    <row r="121" spans="1:10" s="6070" customFormat="1" ht="15" hidden="1" customHeight="1">
      <c r="A121" s="6969"/>
      <c r="B121" s="6972"/>
      <c r="C121" s="6975"/>
      <c r="D121" s="6978"/>
      <c r="E121" s="6091"/>
      <c r="F121" s="6092">
        <f t="shared" si="13"/>
        <v>0</v>
      </c>
      <c r="G121" s="6092"/>
      <c r="H121" s="6092"/>
      <c r="I121" s="6092"/>
      <c r="J121" s="6093"/>
    </row>
    <row r="122" spans="1:10" s="6070" customFormat="1" ht="22.5">
      <c r="A122" s="6969"/>
      <c r="B122" s="6972"/>
      <c r="C122" s="6975"/>
      <c r="D122" s="6978"/>
      <c r="E122" s="6088" t="s">
        <v>1047</v>
      </c>
      <c r="F122" s="6089">
        <f>SUM(F123:F128)</f>
        <v>2375000</v>
      </c>
      <c r="G122" s="6089">
        <f>SUM(G123:G128)</f>
        <v>0</v>
      </c>
      <c r="H122" s="6089">
        <f>SUM(H123:H128)</f>
        <v>2375000</v>
      </c>
      <c r="I122" s="6089">
        <f>SUM(I123:I128)</f>
        <v>0</v>
      </c>
      <c r="J122" s="6090">
        <f>SUM(J123:J128)</f>
        <v>0</v>
      </c>
    </row>
    <row r="123" spans="1:10" s="6070" customFormat="1" ht="15" customHeight="1">
      <c r="A123" s="6969"/>
      <c r="B123" s="6972"/>
      <c r="C123" s="6975"/>
      <c r="D123" s="6978"/>
      <c r="E123" s="6091" t="s">
        <v>702</v>
      </c>
      <c r="F123" s="6092">
        <f t="shared" ref="F123:F128" si="14">SUM(G123:J123)</f>
        <v>85000</v>
      </c>
      <c r="G123" s="6092"/>
      <c r="H123" s="6092">
        <v>85000</v>
      </c>
      <c r="I123" s="6092"/>
      <c r="J123" s="6093"/>
    </row>
    <row r="124" spans="1:10" s="6070" customFormat="1" ht="15" customHeight="1">
      <c r="A124" s="6969"/>
      <c r="B124" s="6972"/>
      <c r="C124" s="6975"/>
      <c r="D124" s="6978"/>
      <c r="E124" s="6091" t="s">
        <v>705</v>
      </c>
      <c r="F124" s="6092">
        <f t="shared" si="14"/>
        <v>1458750</v>
      </c>
      <c r="G124" s="6092"/>
      <c r="H124" s="6092">
        <v>1458750</v>
      </c>
      <c r="I124" s="6092"/>
      <c r="J124" s="6093"/>
    </row>
    <row r="125" spans="1:10" s="6070" customFormat="1" ht="15" customHeight="1">
      <c r="A125" s="6969"/>
      <c r="B125" s="6972"/>
      <c r="C125" s="6975"/>
      <c r="D125" s="6978"/>
      <c r="E125" s="6091" t="s">
        <v>760</v>
      </c>
      <c r="F125" s="6092">
        <f t="shared" si="14"/>
        <v>400000</v>
      </c>
      <c r="G125" s="6092"/>
      <c r="H125" s="6092">
        <v>400000</v>
      </c>
      <c r="I125" s="6092"/>
      <c r="J125" s="6093"/>
    </row>
    <row r="126" spans="1:10" s="6070" customFormat="1" ht="15" customHeight="1">
      <c r="A126" s="6969"/>
      <c r="B126" s="6972"/>
      <c r="C126" s="6975"/>
      <c r="D126" s="6978"/>
      <c r="E126" s="6091" t="s">
        <v>708</v>
      </c>
      <c r="F126" s="6092">
        <f t="shared" si="14"/>
        <v>106250</v>
      </c>
      <c r="G126" s="6092"/>
      <c r="H126" s="6092">
        <v>106250</v>
      </c>
      <c r="I126" s="6092"/>
      <c r="J126" s="6093"/>
    </row>
    <row r="127" spans="1:10" s="6070" customFormat="1" ht="15" customHeight="1">
      <c r="A127" s="6969"/>
      <c r="B127" s="6972"/>
      <c r="C127" s="6975"/>
      <c r="D127" s="6978"/>
      <c r="E127" s="6091" t="s">
        <v>768</v>
      </c>
      <c r="F127" s="6092">
        <f t="shared" si="14"/>
        <v>300000</v>
      </c>
      <c r="G127" s="6092"/>
      <c r="H127" s="6092">
        <v>300000</v>
      </c>
      <c r="I127" s="6092"/>
      <c r="J127" s="6093"/>
    </row>
    <row r="128" spans="1:10" s="6070" customFormat="1" ht="15" customHeight="1">
      <c r="A128" s="6969"/>
      <c r="B128" s="6972"/>
      <c r="C128" s="6975"/>
      <c r="D128" s="6978"/>
      <c r="E128" s="6091" t="s">
        <v>769</v>
      </c>
      <c r="F128" s="6092">
        <f t="shared" si="14"/>
        <v>25000</v>
      </c>
      <c r="G128" s="6092"/>
      <c r="H128" s="6092">
        <v>25000</v>
      </c>
      <c r="I128" s="6092"/>
      <c r="J128" s="6093"/>
    </row>
    <row r="129" spans="1:10" s="6070" customFormat="1" ht="15" customHeight="1">
      <c r="A129" s="6969"/>
      <c r="B129" s="6972"/>
      <c r="C129" s="6975"/>
      <c r="D129" s="6978"/>
      <c r="E129" s="6094" t="s">
        <v>1040</v>
      </c>
      <c r="F129" s="6086">
        <f>SUM(F130:F131)</f>
        <v>0</v>
      </c>
      <c r="G129" s="6086">
        <f>SUM(G130:G131)</f>
        <v>0</v>
      </c>
      <c r="H129" s="6086">
        <f>SUM(H130:H131)</f>
        <v>0</v>
      </c>
      <c r="I129" s="6086">
        <f>SUM(I130:I131)</f>
        <v>0</v>
      </c>
      <c r="J129" s="6087">
        <f>SUM(J130:J131)</f>
        <v>0</v>
      </c>
    </row>
    <row r="130" spans="1:10" s="6070" customFormat="1" ht="15" hidden="1" customHeight="1">
      <c r="A130" s="6981"/>
      <c r="B130" s="6983"/>
      <c r="C130" s="6985"/>
      <c r="D130" s="6987"/>
      <c r="E130" s="6091"/>
      <c r="F130" s="6092">
        <f>SUM(G130:J130)</f>
        <v>0</v>
      </c>
      <c r="G130" s="6092"/>
      <c r="H130" s="6092">
        <f>25000-25000</f>
        <v>0</v>
      </c>
      <c r="I130" s="6092"/>
      <c r="J130" s="6093"/>
    </row>
    <row r="131" spans="1:10" s="6070" customFormat="1" ht="15" hidden="1" customHeight="1">
      <c r="A131" s="6096"/>
      <c r="B131" s="6103"/>
      <c r="C131" s="6098"/>
      <c r="D131" s="6099"/>
      <c r="E131" s="6074"/>
      <c r="F131" s="6075">
        <f>SUM(G131:J131)</f>
        <v>0</v>
      </c>
      <c r="G131" s="6075"/>
      <c r="H131" s="6075"/>
      <c r="I131" s="6075"/>
      <c r="J131" s="6076"/>
    </row>
    <row r="132" spans="1:10" s="6070" customFormat="1" ht="22.5">
      <c r="A132" s="6968" t="s">
        <v>1058</v>
      </c>
      <c r="B132" s="6971" t="s">
        <v>1175</v>
      </c>
      <c r="C132" s="6974">
        <v>750</v>
      </c>
      <c r="D132" s="6977" t="s">
        <v>310</v>
      </c>
      <c r="E132" s="6080" t="s">
        <v>1039</v>
      </c>
      <c r="F132" s="6081">
        <f>SUM(F133,F148)</f>
        <v>4700000</v>
      </c>
      <c r="G132" s="6081">
        <f>SUM(G133,G148)</f>
        <v>0</v>
      </c>
      <c r="H132" s="6081">
        <f>SUM(H133,H148)</f>
        <v>4700000</v>
      </c>
      <c r="I132" s="6081">
        <f>SUM(I133,I148)</f>
        <v>0</v>
      </c>
      <c r="J132" s="6082">
        <f>SUM(J133,J148)</f>
        <v>0</v>
      </c>
    </row>
    <row r="133" spans="1:10" s="6070" customFormat="1" ht="21">
      <c r="A133" s="6969"/>
      <c r="B133" s="6972"/>
      <c r="C133" s="6975"/>
      <c r="D133" s="6978"/>
      <c r="E133" s="6085" t="s">
        <v>1045</v>
      </c>
      <c r="F133" s="6086">
        <f>SUM(F134,F136,F138,F144)</f>
        <v>4700000</v>
      </c>
      <c r="G133" s="6086">
        <f t="shared" ref="G133:J133" si="15">SUM(G134,G136,G138,G144)</f>
        <v>0</v>
      </c>
      <c r="H133" s="6086">
        <f t="shared" si="15"/>
        <v>4700000</v>
      </c>
      <c r="I133" s="6086">
        <f t="shared" si="15"/>
        <v>0</v>
      </c>
      <c r="J133" s="6087">
        <f t="shared" si="15"/>
        <v>0</v>
      </c>
    </row>
    <row r="134" spans="1:10" s="6070" customFormat="1" ht="15" hidden="1" customHeight="1">
      <c r="A134" s="6969"/>
      <c r="B134" s="6972"/>
      <c r="C134" s="6975"/>
      <c r="D134" s="6978"/>
      <c r="E134" s="6088" t="s">
        <v>1054</v>
      </c>
      <c r="F134" s="6089">
        <f>SUM(F135:F135)</f>
        <v>0</v>
      </c>
      <c r="G134" s="6089">
        <f>SUM(G135:G135)</f>
        <v>0</v>
      </c>
      <c r="H134" s="6089">
        <f>SUM(H135:H135)</f>
        <v>0</v>
      </c>
      <c r="I134" s="6089">
        <f>SUM(I135:I135)</f>
        <v>0</v>
      </c>
      <c r="J134" s="6090">
        <f>SUM(J135:J135)</f>
        <v>0</v>
      </c>
    </row>
    <row r="135" spans="1:10" s="6070" customFormat="1" ht="15" hidden="1" customHeight="1">
      <c r="A135" s="6969"/>
      <c r="B135" s="6972"/>
      <c r="C135" s="6975"/>
      <c r="D135" s="6978"/>
      <c r="E135" s="6091"/>
      <c r="F135" s="6092">
        <f>SUM(G135:J135)</f>
        <v>0</v>
      </c>
      <c r="G135" s="6092"/>
      <c r="H135" s="6092"/>
      <c r="I135" s="6092"/>
      <c r="J135" s="6093"/>
    </row>
    <row r="136" spans="1:10" s="6070" customFormat="1" ht="22.5" hidden="1">
      <c r="A136" s="6969"/>
      <c r="B136" s="6972"/>
      <c r="C136" s="6975"/>
      <c r="D136" s="6978"/>
      <c r="E136" s="6088" t="s">
        <v>1057</v>
      </c>
      <c r="F136" s="6089">
        <f>SUM(F137:F137)</f>
        <v>0</v>
      </c>
      <c r="G136" s="6089">
        <f>SUM(G137:G137)</f>
        <v>0</v>
      </c>
      <c r="H136" s="6089">
        <f>SUM(H137:H137)</f>
        <v>0</v>
      </c>
      <c r="I136" s="6089">
        <f>SUM(I137:I137)</f>
        <v>0</v>
      </c>
      <c r="J136" s="6090">
        <f>SUM(J137:J137)</f>
        <v>0</v>
      </c>
    </row>
    <row r="137" spans="1:10" s="6070" customFormat="1" ht="15" hidden="1" customHeight="1">
      <c r="A137" s="6969"/>
      <c r="B137" s="6972"/>
      <c r="C137" s="6975"/>
      <c r="D137" s="6978"/>
      <c r="E137" s="6091"/>
      <c r="F137" s="6092">
        <f>SUM(G137:J137)</f>
        <v>0</v>
      </c>
      <c r="G137" s="6092"/>
      <c r="H137" s="6092"/>
      <c r="I137" s="6092"/>
      <c r="J137" s="6093"/>
    </row>
    <row r="138" spans="1:10" s="6070" customFormat="1" ht="22.5">
      <c r="A138" s="6969"/>
      <c r="B138" s="6972"/>
      <c r="C138" s="6975"/>
      <c r="D138" s="6978"/>
      <c r="E138" s="6088" t="s">
        <v>1046</v>
      </c>
      <c r="F138" s="6089">
        <f>SUM(F139:F143)</f>
        <v>280000</v>
      </c>
      <c r="G138" s="6089">
        <f t="shared" ref="G138:J138" si="16">SUM(G139:G143)</f>
        <v>0</v>
      </c>
      <c r="H138" s="6089">
        <f t="shared" si="16"/>
        <v>280000</v>
      </c>
      <c r="I138" s="6089">
        <f t="shared" si="16"/>
        <v>0</v>
      </c>
      <c r="J138" s="6090">
        <f t="shared" si="16"/>
        <v>0</v>
      </c>
    </row>
    <row r="139" spans="1:10" s="6070" customFormat="1" ht="15" customHeight="1">
      <c r="A139" s="6969"/>
      <c r="B139" s="6972"/>
      <c r="C139" s="6975"/>
      <c r="D139" s="6978"/>
      <c r="E139" s="6091" t="s">
        <v>697</v>
      </c>
      <c r="F139" s="6092">
        <f>SUM(G139:J139)</f>
        <v>231828</v>
      </c>
      <c r="G139" s="6092"/>
      <c r="H139" s="6092">
        <v>231828</v>
      </c>
      <c r="I139" s="6092"/>
      <c r="J139" s="6093"/>
    </row>
    <row r="140" spans="1:10" s="6070" customFormat="1" ht="15" customHeight="1">
      <c r="A140" s="6969"/>
      <c r="B140" s="6972"/>
      <c r="C140" s="6975"/>
      <c r="D140" s="6978"/>
      <c r="E140" s="6091" t="s">
        <v>699</v>
      </c>
      <c r="F140" s="6092">
        <f>SUM(G140:J140)</f>
        <v>39537</v>
      </c>
      <c r="G140" s="6092"/>
      <c r="H140" s="6092">
        <v>39537</v>
      </c>
      <c r="I140" s="6092"/>
      <c r="J140" s="6093"/>
    </row>
    <row r="141" spans="1:10" s="6070" customFormat="1" ht="15" customHeight="1">
      <c r="A141" s="6969"/>
      <c r="B141" s="6972"/>
      <c r="C141" s="6975"/>
      <c r="D141" s="6978"/>
      <c r="E141" s="6091" t="s">
        <v>700</v>
      </c>
      <c r="F141" s="6092">
        <f t="shared" ref="F141:F143" si="17">SUM(G141:J141)</f>
        <v>5635</v>
      </c>
      <c r="G141" s="6092"/>
      <c r="H141" s="6092">
        <v>5635</v>
      </c>
      <c r="I141" s="6092"/>
      <c r="J141" s="6093"/>
    </row>
    <row r="142" spans="1:10" s="6070" customFormat="1" ht="15" customHeight="1">
      <c r="A142" s="6969"/>
      <c r="B142" s="6972"/>
      <c r="C142" s="6975"/>
      <c r="D142" s="6978"/>
      <c r="E142" s="6091" t="s">
        <v>714</v>
      </c>
      <c r="F142" s="6092">
        <f t="shared" si="17"/>
        <v>3000</v>
      </c>
      <c r="G142" s="6092"/>
      <c r="H142" s="6092">
        <v>3000</v>
      </c>
      <c r="I142" s="6092"/>
      <c r="J142" s="6093"/>
    </row>
    <row r="143" spans="1:10" s="6070" customFormat="1" ht="15" hidden="1" customHeight="1">
      <c r="A143" s="6969"/>
      <c r="B143" s="6972"/>
      <c r="C143" s="6975"/>
      <c r="D143" s="6978"/>
      <c r="E143" s="6091"/>
      <c r="F143" s="6092">
        <f t="shared" si="17"/>
        <v>0</v>
      </c>
      <c r="G143" s="6092"/>
      <c r="H143" s="6092"/>
      <c r="I143" s="6092"/>
      <c r="J143" s="6093"/>
    </row>
    <row r="144" spans="1:10" s="6070" customFormat="1" ht="22.5">
      <c r="A144" s="6969"/>
      <c r="B144" s="6972"/>
      <c r="C144" s="6975"/>
      <c r="D144" s="6978"/>
      <c r="E144" s="6088" t="s">
        <v>1047</v>
      </c>
      <c r="F144" s="6089">
        <f>SUM(F145:F147)</f>
        <v>4420000</v>
      </c>
      <c r="G144" s="6089">
        <f>SUM(G145:G147)</f>
        <v>0</v>
      </c>
      <c r="H144" s="6089">
        <f>SUM(H145:H147)</f>
        <v>4420000</v>
      </c>
      <c r="I144" s="6089">
        <f>SUM(I145:I147)</f>
        <v>0</v>
      </c>
      <c r="J144" s="6090">
        <f>SUM(J145:J147)</f>
        <v>0</v>
      </c>
    </row>
    <row r="145" spans="1:10" s="6070" customFormat="1" ht="15" customHeight="1">
      <c r="A145" s="6969"/>
      <c r="B145" s="6972"/>
      <c r="C145" s="6975"/>
      <c r="D145" s="6978"/>
      <c r="E145" s="6091" t="s">
        <v>705</v>
      </c>
      <c r="F145" s="6092">
        <f t="shared" ref="F145:F147" si="18">SUM(G145:J145)</f>
        <v>4215579</v>
      </c>
      <c r="G145" s="6092"/>
      <c r="H145" s="6092">
        <v>4215579</v>
      </c>
      <c r="I145" s="6092"/>
      <c r="J145" s="6093"/>
    </row>
    <row r="146" spans="1:10" s="6070" customFormat="1" ht="15" customHeight="1">
      <c r="A146" s="6969"/>
      <c r="B146" s="6972"/>
      <c r="C146" s="6975"/>
      <c r="D146" s="6978"/>
      <c r="E146" s="6091" t="s">
        <v>708</v>
      </c>
      <c r="F146" s="6092">
        <f t="shared" si="18"/>
        <v>21421</v>
      </c>
      <c r="G146" s="6092"/>
      <c r="H146" s="6092">
        <v>21421</v>
      </c>
      <c r="I146" s="6092"/>
      <c r="J146" s="6093"/>
    </row>
    <row r="147" spans="1:10" s="6070" customFormat="1" ht="15" customHeight="1">
      <c r="A147" s="6969"/>
      <c r="B147" s="6972"/>
      <c r="C147" s="6975"/>
      <c r="D147" s="6978"/>
      <c r="E147" s="6091" t="s">
        <v>768</v>
      </c>
      <c r="F147" s="6092">
        <f t="shared" si="18"/>
        <v>183000</v>
      </c>
      <c r="G147" s="6092"/>
      <c r="H147" s="6092">
        <v>183000</v>
      </c>
      <c r="I147" s="6092"/>
      <c r="J147" s="6093"/>
    </row>
    <row r="148" spans="1:10" s="6070" customFormat="1" ht="15" customHeight="1">
      <c r="A148" s="6981"/>
      <c r="B148" s="6983"/>
      <c r="C148" s="6985"/>
      <c r="D148" s="6987"/>
      <c r="E148" s="6094" t="s">
        <v>1040</v>
      </c>
      <c r="F148" s="6086">
        <f>SUM(F149:F150)</f>
        <v>0</v>
      </c>
      <c r="G148" s="6086">
        <f>SUM(G149:G150)</f>
        <v>0</v>
      </c>
      <c r="H148" s="6086">
        <f>SUM(H149:H150)</f>
        <v>0</v>
      </c>
      <c r="I148" s="6086">
        <f>SUM(I149:I150)</f>
        <v>0</v>
      </c>
      <c r="J148" s="6087">
        <f>SUM(J149:J150)</f>
        <v>0</v>
      </c>
    </row>
    <row r="149" spans="1:10" s="6070" customFormat="1" ht="15" hidden="1" customHeight="1">
      <c r="A149" s="6096"/>
      <c r="B149" s="6103"/>
      <c r="C149" s="6098"/>
      <c r="D149" s="6099"/>
      <c r="E149" s="6074"/>
      <c r="F149" s="6075">
        <f>SUM(G149:J149)</f>
        <v>0</v>
      </c>
      <c r="G149" s="6075"/>
      <c r="H149" s="6075"/>
      <c r="I149" s="6075"/>
      <c r="J149" s="6076"/>
    </row>
    <row r="150" spans="1:10" s="6070" customFormat="1" ht="15" hidden="1" customHeight="1">
      <c r="A150" s="6096"/>
      <c r="B150" s="6103"/>
      <c r="C150" s="6098"/>
      <c r="D150" s="6099"/>
      <c r="E150" s="6074"/>
      <c r="F150" s="6075">
        <f>SUM(G150:J150)</f>
        <v>0</v>
      </c>
      <c r="G150" s="6075"/>
      <c r="H150" s="6075"/>
      <c r="I150" s="6075"/>
      <c r="J150" s="6076"/>
    </row>
    <row r="151" spans="1:10" s="6070" customFormat="1" ht="22.5">
      <c r="A151" s="6994" t="s">
        <v>1059</v>
      </c>
      <c r="B151" s="6995" t="s">
        <v>1060</v>
      </c>
      <c r="C151" s="6996">
        <v>854</v>
      </c>
      <c r="D151" s="6997" t="s">
        <v>913</v>
      </c>
      <c r="E151" s="6080" t="s">
        <v>1039</v>
      </c>
      <c r="F151" s="6081">
        <f>SUM(F152,F173)</f>
        <v>2760000</v>
      </c>
      <c r="G151" s="6081">
        <f>SUM(G152,G173)</f>
        <v>276000</v>
      </c>
      <c r="H151" s="6081">
        <f>SUM(H152,H173)</f>
        <v>2346000</v>
      </c>
      <c r="I151" s="6081">
        <f>SUM(I152,I173)</f>
        <v>138000</v>
      </c>
      <c r="J151" s="6082">
        <f>SUM(J152,J173)</f>
        <v>0</v>
      </c>
    </row>
    <row r="152" spans="1:10" s="6070" customFormat="1" ht="21">
      <c r="A152" s="6994"/>
      <c r="B152" s="6995"/>
      <c r="C152" s="6996"/>
      <c r="D152" s="6997"/>
      <c r="E152" s="6085" t="s">
        <v>1045</v>
      </c>
      <c r="F152" s="6086">
        <f>SUM(F153,F162)</f>
        <v>2760000</v>
      </c>
      <c r="G152" s="6086">
        <f>SUM(G153,G162)</f>
        <v>276000</v>
      </c>
      <c r="H152" s="6086">
        <f>SUM(H153,H162)</f>
        <v>2346000</v>
      </c>
      <c r="I152" s="6086">
        <f>SUM(I153,I162)</f>
        <v>138000</v>
      </c>
      <c r="J152" s="6087">
        <f>SUM(J153,J162)</f>
        <v>0</v>
      </c>
    </row>
    <row r="153" spans="1:10" s="6070" customFormat="1" ht="22.5">
      <c r="A153" s="6994"/>
      <c r="B153" s="6995"/>
      <c r="C153" s="6996"/>
      <c r="D153" s="6997"/>
      <c r="E153" s="6088" t="s">
        <v>1046</v>
      </c>
      <c r="F153" s="6089">
        <f>SUM(F154:F161)</f>
        <v>309600</v>
      </c>
      <c r="G153" s="6089">
        <f>SUM(G154:G161)</f>
        <v>30960</v>
      </c>
      <c r="H153" s="6089">
        <f>SUM(H154:H161)</f>
        <v>263160</v>
      </c>
      <c r="I153" s="6089">
        <f>SUM(I154:I161)</f>
        <v>15480</v>
      </c>
      <c r="J153" s="6090">
        <f>SUM(J154:J161)</f>
        <v>0</v>
      </c>
    </row>
    <row r="154" spans="1:10" s="6070" customFormat="1" ht="15" customHeight="1">
      <c r="A154" s="6994"/>
      <c r="B154" s="6995"/>
      <c r="C154" s="6996"/>
      <c r="D154" s="6997"/>
      <c r="E154" s="6091" t="s">
        <v>697</v>
      </c>
      <c r="F154" s="6092">
        <f>SUM(G154:J154)</f>
        <v>219960</v>
      </c>
      <c r="G154" s="6092"/>
      <c r="H154" s="6092">
        <v>219960</v>
      </c>
      <c r="I154" s="6092"/>
      <c r="J154" s="6093"/>
    </row>
    <row r="155" spans="1:10" s="6070" customFormat="1" ht="15" customHeight="1">
      <c r="A155" s="6994"/>
      <c r="B155" s="6995"/>
      <c r="C155" s="6996"/>
      <c r="D155" s="6997"/>
      <c r="E155" s="6091" t="s">
        <v>648</v>
      </c>
      <c r="F155" s="6092">
        <f t="shared" ref="F155:F157" si="19">SUM(G155:J155)</f>
        <v>38816</v>
      </c>
      <c r="G155" s="6092">
        <v>25877</v>
      </c>
      <c r="H155" s="6092"/>
      <c r="I155" s="6092">
        <v>12939</v>
      </c>
      <c r="J155" s="6093"/>
    </row>
    <row r="156" spans="1:10" s="6070" customFormat="1" ht="15" customHeight="1">
      <c r="A156" s="6994"/>
      <c r="B156" s="6995"/>
      <c r="C156" s="6996"/>
      <c r="D156" s="6997"/>
      <c r="E156" s="6091" t="s">
        <v>699</v>
      </c>
      <c r="F156" s="6092">
        <f t="shared" si="19"/>
        <v>37811</v>
      </c>
      <c r="G156" s="6092"/>
      <c r="H156" s="6092">
        <v>37811</v>
      </c>
      <c r="I156" s="6092"/>
      <c r="J156" s="6093"/>
    </row>
    <row r="157" spans="1:10" s="6070" customFormat="1" ht="15" customHeight="1">
      <c r="A157" s="6994"/>
      <c r="B157" s="6995"/>
      <c r="C157" s="6996"/>
      <c r="D157" s="6997"/>
      <c r="E157" s="6091" t="s">
        <v>652</v>
      </c>
      <c r="F157" s="6092">
        <f t="shared" si="19"/>
        <v>6673</v>
      </c>
      <c r="G157" s="6092">
        <v>4449</v>
      </c>
      <c r="H157" s="6092"/>
      <c r="I157" s="6092">
        <v>2224</v>
      </c>
      <c r="J157" s="6093"/>
    </row>
    <row r="158" spans="1:10" s="6070" customFormat="1" ht="15" customHeight="1">
      <c r="A158" s="6994"/>
      <c r="B158" s="6995"/>
      <c r="C158" s="6996"/>
      <c r="D158" s="6997"/>
      <c r="E158" s="6091" t="s">
        <v>700</v>
      </c>
      <c r="F158" s="6092">
        <f>SUM(G158:J158)</f>
        <v>5389</v>
      </c>
      <c r="G158" s="6092"/>
      <c r="H158" s="6092">
        <v>5389</v>
      </c>
      <c r="I158" s="6092"/>
      <c r="J158" s="6093"/>
    </row>
    <row r="159" spans="1:10" s="6070" customFormat="1" ht="15" customHeight="1">
      <c r="A159" s="6994"/>
      <c r="B159" s="6995"/>
      <c r="C159" s="6996"/>
      <c r="D159" s="6997"/>
      <c r="E159" s="6091" t="s">
        <v>654</v>
      </c>
      <c r="F159" s="6092">
        <f t="shared" ref="F159:F161" si="20">SUM(G159:J159)</f>
        <v>951</v>
      </c>
      <c r="G159" s="6092">
        <v>634</v>
      </c>
      <c r="H159" s="6092"/>
      <c r="I159" s="6092">
        <v>317</v>
      </c>
      <c r="J159" s="6093"/>
    </row>
    <row r="160" spans="1:10" s="6070" customFormat="1" ht="15" hidden="1" customHeight="1">
      <c r="A160" s="6994"/>
      <c r="B160" s="6995"/>
      <c r="C160" s="6996"/>
      <c r="D160" s="6997"/>
      <c r="E160" s="6091" t="s">
        <v>714</v>
      </c>
      <c r="F160" s="6092">
        <f t="shared" si="20"/>
        <v>0</v>
      </c>
      <c r="G160" s="6092"/>
      <c r="H160" s="6092"/>
      <c r="I160" s="6092"/>
      <c r="J160" s="6093"/>
    </row>
    <row r="161" spans="1:10" s="6070" customFormat="1" ht="15" hidden="1" customHeight="1">
      <c r="A161" s="6994"/>
      <c r="B161" s="6995"/>
      <c r="C161" s="6996"/>
      <c r="D161" s="6997"/>
      <c r="E161" s="6091" t="s">
        <v>675</v>
      </c>
      <c r="F161" s="6092">
        <f t="shared" si="20"/>
        <v>0</v>
      </c>
      <c r="G161" s="6092"/>
      <c r="H161" s="6092"/>
      <c r="I161" s="6092"/>
      <c r="J161" s="6093"/>
    </row>
    <row r="162" spans="1:10" s="6070" customFormat="1" ht="22.5">
      <c r="A162" s="6994"/>
      <c r="B162" s="6995"/>
      <c r="C162" s="6996"/>
      <c r="D162" s="6997"/>
      <c r="E162" s="6088" t="s">
        <v>1047</v>
      </c>
      <c r="F162" s="6089">
        <f>SUM(F163:F172)</f>
        <v>2450400</v>
      </c>
      <c r="G162" s="6089">
        <f>SUM(G163:G172)</f>
        <v>245040</v>
      </c>
      <c r="H162" s="6089">
        <f>SUM(H163:H172)</f>
        <v>2082840</v>
      </c>
      <c r="I162" s="6089">
        <f>SUM(I163:I172)</f>
        <v>122520</v>
      </c>
      <c r="J162" s="6090">
        <f>SUM(J163:J172)</f>
        <v>0</v>
      </c>
    </row>
    <row r="163" spans="1:10" s="6070" customFormat="1" ht="15" customHeight="1">
      <c r="A163" s="6994"/>
      <c r="B163" s="6995"/>
      <c r="C163" s="6996"/>
      <c r="D163" s="6997"/>
      <c r="E163" s="6091" t="s">
        <v>915</v>
      </c>
      <c r="F163" s="6092">
        <f>SUM(G163:J163)</f>
        <v>2040000</v>
      </c>
      <c r="G163" s="6092"/>
      <c r="H163" s="6092">
        <v>2040000</v>
      </c>
      <c r="I163" s="6092"/>
      <c r="J163" s="6093"/>
    </row>
    <row r="164" spans="1:10" s="6070" customFormat="1" ht="15" customHeight="1">
      <c r="A164" s="6994"/>
      <c r="B164" s="6995"/>
      <c r="C164" s="6996"/>
      <c r="D164" s="6997"/>
      <c r="E164" s="6091" t="s">
        <v>916</v>
      </c>
      <c r="F164" s="6092">
        <f t="shared" ref="F164:F171" si="21">SUM(G164:J164)</f>
        <v>360000</v>
      </c>
      <c r="G164" s="6092">
        <v>240000</v>
      </c>
      <c r="H164" s="6092"/>
      <c r="I164" s="6092">
        <v>120000</v>
      </c>
      <c r="J164" s="6093"/>
    </row>
    <row r="165" spans="1:10" s="6070" customFormat="1" ht="15" customHeight="1">
      <c r="A165" s="6994"/>
      <c r="B165" s="6995"/>
      <c r="C165" s="6996"/>
      <c r="D165" s="6997"/>
      <c r="E165" s="6091" t="s">
        <v>702</v>
      </c>
      <c r="F165" s="6092">
        <f t="shared" si="21"/>
        <v>30600</v>
      </c>
      <c r="G165" s="6092"/>
      <c r="H165" s="6092">
        <v>30600</v>
      </c>
      <c r="I165" s="6092"/>
      <c r="J165" s="6093"/>
    </row>
    <row r="166" spans="1:10" s="6070" customFormat="1" ht="15" customHeight="1">
      <c r="A166" s="6994"/>
      <c r="B166" s="6995"/>
      <c r="C166" s="6996"/>
      <c r="D166" s="6997"/>
      <c r="E166" s="6091" t="s">
        <v>661</v>
      </c>
      <c r="F166" s="6092">
        <f t="shared" si="21"/>
        <v>5400</v>
      </c>
      <c r="G166" s="6092">
        <v>3600</v>
      </c>
      <c r="H166" s="6092"/>
      <c r="I166" s="6092">
        <v>1800</v>
      </c>
      <c r="J166" s="6093"/>
    </row>
    <row r="167" spans="1:10" s="6070" customFormat="1" ht="15" customHeight="1">
      <c r="A167" s="6994"/>
      <c r="B167" s="6995"/>
      <c r="C167" s="6996"/>
      <c r="D167" s="6997"/>
      <c r="E167" s="6091" t="s">
        <v>703</v>
      </c>
      <c r="F167" s="6092">
        <f t="shared" si="21"/>
        <v>6120</v>
      </c>
      <c r="G167" s="6092"/>
      <c r="H167" s="6092">
        <v>6120</v>
      </c>
      <c r="I167" s="6092"/>
      <c r="J167" s="6093"/>
    </row>
    <row r="168" spans="1:10" s="6070" customFormat="1" ht="15" customHeight="1">
      <c r="A168" s="6994"/>
      <c r="B168" s="6995"/>
      <c r="C168" s="6996"/>
      <c r="D168" s="6997"/>
      <c r="E168" s="6091" t="s">
        <v>785</v>
      </c>
      <c r="F168" s="6092">
        <f t="shared" si="21"/>
        <v>1080</v>
      </c>
      <c r="G168" s="6092">
        <v>720</v>
      </c>
      <c r="H168" s="6092"/>
      <c r="I168" s="6092">
        <v>360</v>
      </c>
      <c r="J168" s="6093"/>
    </row>
    <row r="169" spans="1:10" s="6070" customFormat="1" ht="15" customHeight="1">
      <c r="A169" s="6994"/>
      <c r="B169" s="6995"/>
      <c r="C169" s="6996"/>
      <c r="D169" s="6997"/>
      <c r="E169" s="6091" t="s">
        <v>705</v>
      </c>
      <c r="F169" s="6092">
        <f t="shared" si="21"/>
        <v>3060</v>
      </c>
      <c r="G169" s="6092"/>
      <c r="H169" s="6092">
        <v>3060</v>
      </c>
      <c r="I169" s="6092"/>
      <c r="J169" s="6093"/>
    </row>
    <row r="170" spans="1:10" s="6070" customFormat="1" ht="15" customHeight="1">
      <c r="A170" s="6994"/>
      <c r="B170" s="6995"/>
      <c r="C170" s="6996"/>
      <c r="D170" s="6997"/>
      <c r="E170" s="6091" t="s">
        <v>665</v>
      </c>
      <c r="F170" s="6092">
        <f t="shared" si="21"/>
        <v>540</v>
      </c>
      <c r="G170" s="6092">
        <v>360</v>
      </c>
      <c r="H170" s="6092"/>
      <c r="I170" s="6092">
        <v>180</v>
      </c>
      <c r="J170" s="6093"/>
    </row>
    <row r="171" spans="1:10" s="6070" customFormat="1" ht="15" customHeight="1">
      <c r="A171" s="6994"/>
      <c r="B171" s="6995"/>
      <c r="C171" s="6996"/>
      <c r="D171" s="6997"/>
      <c r="E171" s="6091" t="s">
        <v>706</v>
      </c>
      <c r="F171" s="6092">
        <f t="shared" si="21"/>
        <v>3060</v>
      </c>
      <c r="G171" s="6092"/>
      <c r="H171" s="6092">
        <v>3060</v>
      </c>
      <c r="I171" s="6092"/>
      <c r="J171" s="6093"/>
    </row>
    <row r="172" spans="1:10" s="6070" customFormat="1" ht="15" customHeight="1">
      <c r="A172" s="6994"/>
      <c r="B172" s="6995"/>
      <c r="C172" s="6996"/>
      <c r="D172" s="6997"/>
      <c r="E172" s="6091" t="s">
        <v>805</v>
      </c>
      <c r="F172" s="6092">
        <f>SUM(G172:J172)</f>
        <v>540</v>
      </c>
      <c r="G172" s="6092">
        <v>360</v>
      </c>
      <c r="H172" s="6092"/>
      <c r="I172" s="6092">
        <v>180</v>
      </c>
      <c r="J172" s="6093"/>
    </row>
    <row r="173" spans="1:10" s="6070" customFormat="1" ht="15" customHeight="1">
      <c r="A173" s="6994"/>
      <c r="B173" s="6995"/>
      <c r="C173" s="6996"/>
      <c r="D173" s="6997"/>
      <c r="E173" s="6094" t="s">
        <v>1040</v>
      </c>
      <c r="F173" s="6086">
        <f>SUM(F174:F175)</f>
        <v>0</v>
      </c>
      <c r="G173" s="6086">
        <f>SUM(G174:G175)</f>
        <v>0</v>
      </c>
      <c r="H173" s="6086">
        <f>SUM(H174:H175)</f>
        <v>0</v>
      </c>
      <c r="I173" s="6086">
        <f>SUM(I174:I175)</f>
        <v>0</v>
      </c>
      <c r="J173" s="6087">
        <f>SUM(J174:J175)</f>
        <v>0</v>
      </c>
    </row>
    <row r="174" spans="1:10" s="6070" customFormat="1" ht="15" hidden="1" customHeight="1">
      <c r="A174" s="6096"/>
      <c r="B174" s="6103"/>
      <c r="C174" s="6098"/>
      <c r="D174" s="6099"/>
      <c r="E174" s="6074"/>
      <c r="F174" s="6075">
        <f>SUM(G174:J174)</f>
        <v>0</v>
      </c>
      <c r="G174" s="6075"/>
      <c r="H174" s="6075"/>
      <c r="I174" s="6075"/>
      <c r="J174" s="6076"/>
    </row>
    <row r="175" spans="1:10" s="6070" customFormat="1" ht="15" hidden="1" customHeight="1">
      <c r="A175" s="6096"/>
      <c r="B175" s="6103"/>
      <c r="C175" s="6098"/>
      <c r="D175" s="6099"/>
      <c r="E175" s="6079"/>
      <c r="F175" s="6075">
        <f>SUM(G175:J175)</f>
        <v>0</v>
      </c>
      <c r="G175" s="6075"/>
      <c r="H175" s="6075"/>
      <c r="I175" s="6075"/>
      <c r="J175" s="6076"/>
    </row>
    <row r="176" spans="1:10" s="6070" customFormat="1" ht="22.5">
      <c r="A176" s="6994" t="s">
        <v>1061</v>
      </c>
      <c r="B176" s="6995" t="s">
        <v>1062</v>
      </c>
      <c r="C176" s="6996">
        <v>854</v>
      </c>
      <c r="D176" s="6997" t="s">
        <v>913</v>
      </c>
      <c r="E176" s="6080" t="s">
        <v>1039</v>
      </c>
      <c r="F176" s="6081">
        <f>SUM(F177,F198)</f>
        <v>3277500</v>
      </c>
      <c r="G176" s="6081">
        <f>SUM(G177,G198)</f>
        <v>327750</v>
      </c>
      <c r="H176" s="6081">
        <f>SUM(H177,H198)</f>
        <v>2785875</v>
      </c>
      <c r="I176" s="6081">
        <f>SUM(I177,I198)</f>
        <v>163875</v>
      </c>
      <c r="J176" s="6082">
        <f>SUM(J177,J198)</f>
        <v>0</v>
      </c>
    </row>
    <row r="177" spans="1:10" s="6070" customFormat="1" ht="21">
      <c r="A177" s="6994"/>
      <c r="B177" s="6995"/>
      <c r="C177" s="6996"/>
      <c r="D177" s="6997"/>
      <c r="E177" s="6085" t="s">
        <v>1045</v>
      </c>
      <c r="F177" s="6086">
        <f>SUM(F178,F187)</f>
        <v>3277500</v>
      </c>
      <c r="G177" s="6086">
        <f>SUM(G178,G187)</f>
        <v>327750</v>
      </c>
      <c r="H177" s="6086">
        <f>SUM(H178,H187)</f>
        <v>2785875</v>
      </c>
      <c r="I177" s="6086">
        <f>SUM(I178,I187)</f>
        <v>163875</v>
      </c>
      <c r="J177" s="6087">
        <f>SUM(J178,J187)</f>
        <v>0</v>
      </c>
    </row>
    <row r="178" spans="1:10" s="6070" customFormat="1" ht="22.5">
      <c r="A178" s="6994"/>
      <c r="B178" s="6995"/>
      <c r="C178" s="6996"/>
      <c r="D178" s="6997"/>
      <c r="E178" s="6088" t="s">
        <v>1046</v>
      </c>
      <c r="F178" s="6089">
        <f>SUM(F179:F186)</f>
        <v>367650</v>
      </c>
      <c r="G178" s="6089">
        <f>SUM(G179:G186)</f>
        <v>36765</v>
      </c>
      <c r="H178" s="6089">
        <f>SUM(H179:H186)</f>
        <v>312502</v>
      </c>
      <c r="I178" s="6089">
        <f>SUM(I179:I186)</f>
        <v>18383</v>
      </c>
      <c r="J178" s="6090">
        <f>SUM(J179:J186)</f>
        <v>0</v>
      </c>
    </row>
    <row r="179" spans="1:10" s="6070" customFormat="1" ht="14.1" customHeight="1">
      <c r="A179" s="6994"/>
      <c r="B179" s="6995"/>
      <c r="C179" s="6996"/>
      <c r="D179" s="6997"/>
      <c r="E179" s="6091" t="s">
        <v>697</v>
      </c>
      <c r="F179" s="6092">
        <f>SUM(G179:J179)</f>
        <v>261202</v>
      </c>
      <c r="G179" s="6092"/>
      <c r="H179" s="6092">
        <v>261202</v>
      </c>
      <c r="I179" s="6092"/>
      <c r="J179" s="6093"/>
    </row>
    <row r="180" spans="1:10" s="6070" customFormat="1" ht="14.1" customHeight="1">
      <c r="A180" s="6994"/>
      <c r="B180" s="6995"/>
      <c r="C180" s="6996"/>
      <c r="D180" s="6997"/>
      <c r="E180" s="6091" t="s">
        <v>648</v>
      </c>
      <c r="F180" s="6092">
        <f t="shared" ref="F180:F182" si="22">SUM(G180:J180)</f>
        <v>46095</v>
      </c>
      <c r="G180" s="6092">
        <v>30730</v>
      </c>
      <c r="H180" s="6092"/>
      <c r="I180" s="6092">
        <v>15365</v>
      </c>
      <c r="J180" s="6093"/>
    </row>
    <row r="181" spans="1:10" s="6070" customFormat="1" ht="14.1" customHeight="1">
      <c r="A181" s="6994"/>
      <c r="B181" s="6995"/>
      <c r="C181" s="6996"/>
      <c r="D181" s="6997"/>
      <c r="E181" s="6091" t="s">
        <v>699</v>
      </c>
      <c r="F181" s="6092">
        <f t="shared" si="22"/>
        <v>44901</v>
      </c>
      <c r="G181" s="6092"/>
      <c r="H181" s="6092">
        <v>44901</v>
      </c>
      <c r="I181" s="6092"/>
      <c r="J181" s="6093"/>
    </row>
    <row r="182" spans="1:10" s="6070" customFormat="1" ht="14.1" customHeight="1">
      <c r="A182" s="6994"/>
      <c r="B182" s="6995"/>
      <c r="C182" s="6996"/>
      <c r="D182" s="6997"/>
      <c r="E182" s="6091" t="s">
        <v>652</v>
      </c>
      <c r="F182" s="6092">
        <f t="shared" si="22"/>
        <v>7923</v>
      </c>
      <c r="G182" s="6092">
        <v>5282</v>
      </c>
      <c r="H182" s="6092"/>
      <c r="I182" s="6092">
        <v>2641</v>
      </c>
      <c r="J182" s="6093"/>
    </row>
    <row r="183" spans="1:10" s="6070" customFormat="1" ht="14.1" customHeight="1">
      <c r="A183" s="6994"/>
      <c r="B183" s="6995"/>
      <c r="C183" s="6996"/>
      <c r="D183" s="6997"/>
      <c r="E183" s="6091" t="s">
        <v>700</v>
      </c>
      <c r="F183" s="6092">
        <f>SUM(G183:J183)</f>
        <v>6399</v>
      </c>
      <c r="G183" s="6092"/>
      <c r="H183" s="6092">
        <v>6399</v>
      </c>
      <c r="I183" s="6092"/>
      <c r="J183" s="6093"/>
    </row>
    <row r="184" spans="1:10" s="6070" customFormat="1" ht="14.1" customHeight="1">
      <c r="A184" s="6994"/>
      <c r="B184" s="6995"/>
      <c r="C184" s="6996"/>
      <c r="D184" s="6997"/>
      <c r="E184" s="6091" t="s">
        <v>654</v>
      </c>
      <c r="F184" s="6092">
        <f t="shared" ref="F184:F186" si="23">SUM(G184:J184)</f>
        <v>1130</v>
      </c>
      <c r="G184" s="6092">
        <v>753</v>
      </c>
      <c r="H184" s="6092"/>
      <c r="I184" s="6092">
        <v>377</v>
      </c>
      <c r="J184" s="6093"/>
    </row>
    <row r="185" spans="1:10" s="6070" customFormat="1" ht="15" hidden="1" customHeight="1">
      <c r="A185" s="6994"/>
      <c r="B185" s="6995"/>
      <c r="C185" s="6996"/>
      <c r="D185" s="6997"/>
      <c r="E185" s="6091" t="s">
        <v>714</v>
      </c>
      <c r="F185" s="6092">
        <f t="shared" si="23"/>
        <v>0</v>
      </c>
      <c r="G185" s="6092"/>
      <c r="H185" s="6092"/>
      <c r="I185" s="6092"/>
      <c r="J185" s="6093"/>
    </row>
    <row r="186" spans="1:10" s="6070" customFormat="1" ht="15" hidden="1" customHeight="1">
      <c r="A186" s="6994"/>
      <c r="B186" s="6995"/>
      <c r="C186" s="6996"/>
      <c r="D186" s="6997"/>
      <c r="E186" s="6091" t="s">
        <v>675</v>
      </c>
      <c r="F186" s="6092">
        <f t="shared" si="23"/>
        <v>0</v>
      </c>
      <c r="G186" s="6092"/>
      <c r="H186" s="6092"/>
      <c r="I186" s="6092"/>
      <c r="J186" s="6093"/>
    </row>
    <row r="187" spans="1:10" s="6070" customFormat="1" ht="22.5">
      <c r="A187" s="6994"/>
      <c r="B187" s="6995"/>
      <c r="C187" s="6996"/>
      <c r="D187" s="6997"/>
      <c r="E187" s="6088" t="s">
        <v>1047</v>
      </c>
      <c r="F187" s="6089">
        <f>SUM(F188:F197)</f>
        <v>2909850</v>
      </c>
      <c r="G187" s="6089">
        <f>SUM(G188:G197)</f>
        <v>290985</v>
      </c>
      <c r="H187" s="6089">
        <f>SUM(H188:H197)</f>
        <v>2473373</v>
      </c>
      <c r="I187" s="6089">
        <f>SUM(I188:I197)</f>
        <v>145492</v>
      </c>
      <c r="J187" s="6090">
        <f>SUM(J188:J197)</f>
        <v>0</v>
      </c>
    </row>
    <row r="188" spans="1:10" s="6070" customFormat="1" ht="14.1" customHeight="1">
      <c r="A188" s="6994"/>
      <c r="B188" s="6995"/>
      <c r="C188" s="6996"/>
      <c r="D188" s="6997"/>
      <c r="E188" s="6091" t="s">
        <v>915</v>
      </c>
      <c r="F188" s="6092">
        <f>SUM(G188:J188)</f>
        <v>2422500</v>
      </c>
      <c r="G188" s="6092"/>
      <c r="H188" s="6092">
        <v>2422500</v>
      </c>
      <c r="I188" s="6092"/>
      <c r="J188" s="6093"/>
    </row>
    <row r="189" spans="1:10" s="6070" customFormat="1" ht="14.1" customHeight="1">
      <c r="A189" s="6994"/>
      <c r="B189" s="6995"/>
      <c r="C189" s="6996"/>
      <c r="D189" s="6997"/>
      <c r="E189" s="6091" t="s">
        <v>916</v>
      </c>
      <c r="F189" s="6092">
        <f t="shared" ref="F189:F196" si="24">SUM(G189:J189)</f>
        <v>427500</v>
      </c>
      <c r="G189" s="6092">
        <v>285000</v>
      </c>
      <c r="H189" s="6092"/>
      <c r="I189" s="6092">
        <v>142500</v>
      </c>
      <c r="J189" s="6093"/>
    </row>
    <row r="190" spans="1:10" s="6070" customFormat="1" ht="14.1" customHeight="1">
      <c r="A190" s="6994"/>
      <c r="B190" s="6995"/>
      <c r="C190" s="6996"/>
      <c r="D190" s="6997"/>
      <c r="E190" s="6091" t="s">
        <v>702</v>
      </c>
      <c r="F190" s="6092">
        <f t="shared" si="24"/>
        <v>36338</v>
      </c>
      <c r="G190" s="6092"/>
      <c r="H190" s="6092">
        <v>36338</v>
      </c>
      <c r="I190" s="6092"/>
      <c r="J190" s="6093"/>
    </row>
    <row r="191" spans="1:10" s="6070" customFormat="1" ht="14.1" customHeight="1">
      <c r="A191" s="6994"/>
      <c r="B191" s="6995"/>
      <c r="C191" s="6996"/>
      <c r="D191" s="6997"/>
      <c r="E191" s="6091" t="s">
        <v>661</v>
      </c>
      <c r="F191" s="6092">
        <f t="shared" si="24"/>
        <v>6412</v>
      </c>
      <c r="G191" s="6092">
        <v>4275</v>
      </c>
      <c r="H191" s="6092"/>
      <c r="I191" s="6092">
        <v>2137</v>
      </c>
      <c r="J191" s="6093"/>
    </row>
    <row r="192" spans="1:10" s="6070" customFormat="1" ht="14.1" customHeight="1">
      <c r="A192" s="6994"/>
      <c r="B192" s="6995"/>
      <c r="C192" s="6996"/>
      <c r="D192" s="6997"/>
      <c r="E192" s="6091" t="s">
        <v>703</v>
      </c>
      <c r="F192" s="6092">
        <f t="shared" si="24"/>
        <v>7267</v>
      </c>
      <c r="G192" s="6092"/>
      <c r="H192" s="6092">
        <v>7267</v>
      </c>
      <c r="I192" s="6092"/>
      <c r="J192" s="6093"/>
    </row>
    <row r="193" spans="1:10" s="6070" customFormat="1" ht="14.1" customHeight="1">
      <c r="A193" s="6994"/>
      <c r="B193" s="6995"/>
      <c r="C193" s="6996"/>
      <c r="D193" s="6997"/>
      <c r="E193" s="6091" t="s">
        <v>785</v>
      </c>
      <c r="F193" s="6092">
        <f t="shared" si="24"/>
        <v>1283</v>
      </c>
      <c r="G193" s="6092">
        <v>855</v>
      </c>
      <c r="H193" s="6092"/>
      <c r="I193" s="6092">
        <v>428</v>
      </c>
      <c r="J193" s="6093"/>
    </row>
    <row r="194" spans="1:10" s="6070" customFormat="1" ht="14.1" customHeight="1">
      <c r="A194" s="6994"/>
      <c r="B194" s="6995"/>
      <c r="C194" s="6996"/>
      <c r="D194" s="6997"/>
      <c r="E194" s="6091" t="s">
        <v>705</v>
      </c>
      <c r="F194" s="6092">
        <f t="shared" si="24"/>
        <v>3634</v>
      </c>
      <c r="G194" s="6092"/>
      <c r="H194" s="6092">
        <v>3634</v>
      </c>
      <c r="I194" s="6092"/>
      <c r="J194" s="6093"/>
    </row>
    <row r="195" spans="1:10" s="6070" customFormat="1" ht="14.1" customHeight="1">
      <c r="A195" s="6994"/>
      <c r="B195" s="6995"/>
      <c r="C195" s="6996"/>
      <c r="D195" s="6997"/>
      <c r="E195" s="6091" t="s">
        <v>665</v>
      </c>
      <c r="F195" s="6092">
        <f t="shared" si="24"/>
        <v>641</v>
      </c>
      <c r="G195" s="6092">
        <v>427</v>
      </c>
      <c r="H195" s="6092"/>
      <c r="I195" s="6092">
        <v>214</v>
      </c>
      <c r="J195" s="6093"/>
    </row>
    <row r="196" spans="1:10" s="6070" customFormat="1" ht="14.1" customHeight="1">
      <c r="A196" s="6994"/>
      <c r="B196" s="6995"/>
      <c r="C196" s="6996"/>
      <c r="D196" s="6997"/>
      <c r="E196" s="6091" t="s">
        <v>706</v>
      </c>
      <c r="F196" s="6092">
        <f t="shared" si="24"/>
        <v>3634</v>
      </c>
      <c r="G196" s="6092"/>
      <c r="H196" s="6092">
        <v>3634</v>
      </c>
      <c r="I196" s="6092"/>
      <c r="J196" s="6093"/>
    </row>
    <row r="197" spans="1:10" s="6070" customFormat="1" ht="14.1" customHeight="1">
      <c r="A197" s="6994"/>
      <c r="B197" s="6995"/>
      <c r="C197" s="6996"/>
      <c r="D197" s="6997"/>
      <c r="E197" s="6091" t="s">
        <v>805</v>
      </c>
      <c r="F197" s="6092">
        <f>SUM(G197:J197)</f>
        <v>641</v>
      </c>
      <c r="G197" s="6092">
        <v>428</v>
      </c>
      <c r="H197" s="6092"/>
      <c r="I197" s="6092">
        <v>213</v>
      </c>
      <c r="J197" s="6093"/>
    </row>
    <row r="198" spans="1:10" s="6070" customFormat="1" ht="12">
      <c r="A198" s="6994"/>
      <c r="B198" s="6995"/>
      <c r="C198" s="6996"/>
      <c r="D198" s="6997"/>
      <c r="E198" s="6094" t="s">
        <v>1040</v>
      </c>
      <c r="F198" s="6086">
        <f>SUM(F199:F200)</f>
        <v>0</v>
      </c>
      <c r="G198" s="6086">
        <f>SUM(G199:G200)</f>
        <v>0</v>
      </c>
      <c r="H198" s="6086">
        <f>SUM(H199:H200)</f>
        <v>0</v>
      </c>
      <c r="I198" s="6086">
        <f>SUM(I199:I200)</f>
        <v>0</v>
      </c>
      <c r="J198" s="6087">
        <f>SUM(J199:J200)</f>
        <v>0</v>
      </c>
    </row>
    <row r="199" spans="1:10" s="6070" customFormat="1" ht="15" hidden="1" customHeight="1">
      <c r="A199" s="6096"/>
      <c r="B199" s="6103"/>
      <c r="C199" s="6098"/>
      <c r="D199" s="6099"/>
      <c r="E199" s="6074"/>
      <c r="F199" s="6075">
        <f>SUM(G199:J199)</f>
        <v>0</v>
      </c>
      <c r="G199" s="6075"/>
      <c r="H199" s="6075"/>
      <c r="I199" s="6075"/>
      <c r="J199" s="6076"/>
    </row>
    <row r="200" spans="1:10" s="6070" customFormat="1" ht="15" hidden="1" customHeight="1">
      <c r="A200" s="6096"/>
      <c r="B200" s="6103"/>
      <c r="C200" s="6098"/>
      <c r="D200" s="6099"/>
      <c r="E200" s="6079"/>
      <c r="F200" s="6075">
        <f>SUM(G200:J200)</f>
        <v>0</v>
      </c>
      <c r="G200" s="6075"/>
      <c r="H200" s="6075"/>
      <c r="I200" s="6075"/>
      <c r="J200" s="6076"/>
    </row>
    <row r="201" spans="1:10" s="6070" customFormat="1" ht="22.5">
      <c r="A201" s="6994" t="s">
        <v>1063</v>
      </c>
      <c r="B201" s="6995" t="s">
        <v>1064</v>
      </c>
      <c r="C201" s="6996">
        <v>854</v>
      </c>
      <c r="D201" s="6997" t="s">
        <v>913</v>
      </c>
      <c r="E201" s="6080" t="s">
        <v>1039</v>
      </c>
      <c r="F201" s="6081">
        <f>SUM(F202,F223)</f>
        <v>3174000</v>
      </c>
      <c r="G201" s="6081">
        <f>SUM(G202,G223)</f>
        <v>317400</v>
      </c>
      <c r="H201" s="6081">
        <f>SUM(H202,H223)</f>
        <v>2697900</v>
      </c>
      <c r="I201" s="6081">
        <f>SUM(I202,I223)</f>
        <v>158700</v>
      </c>
      <c r="J201" s="6082">
        <f>SUM(J202,J223)</f>
        <v>0</v>
      </c>
    </row>
    <row r="202" spans="1:10" s="6070" customFormat="1" ht="21">
      <c r="A202" s="6994"/>
      <c r="B202" s="6995"/>
      <c r="C202" s="6996"/>
      <c r="D202" s="6997"/>
      <c r="E202" s="6085" t="s">
        <v>1045</v>
      </c>
      <c r="F202" s="6086">
        <f>SUM(F203,F212)</f>
        <v>3174000</v>
      </c>
      <c r="G202" s="6086">
        <f>SUM(G203,G212)</f>
        <v>317400</v>
      </c>
      <c r="H202" s="6086">
        <f>SUM(H203,H212)</f>
        <v>2697900</v>
      </c>
      <c r="I202" s="6086">
        <f>SUM(I203,I212)</f>
        <v>158700</v>
      </c>
      <c r="J202" s="6087">
        <f>SUM(J203,J212)</f>
        <v>0</v>
      </c>
    </row>
    <row r="203" spans="1:10" s="6070" customFormat="1" ht="22.5">
      <c r="A203" s="6994"/>
      <c r="B203" s="6995"/>
      <c r="C203" s="6996"/>
      <c r="D203" s="6997"/>
      <c r="E203" s="6088" t="s">
        <v>1046</v>
      </c>
      <c r="F203" s="6089">
        <f>SUM(F204:F211)</f>
        <v>356040</v>
      </c>
      <c r="G203" s="6089">
        <f>SUM(G204:G211)</f>
        <v>35604</v>
      </c>
      <c r="H203" s="6089">
        <f>SUM(H204:H211)</f>
        <v>302634</v>
      </c>
      <c r="I203" s="6089">
        <f>SUM(I204:I211)</f>
        <v>17802</v>
      </c>
      <c r="J203" s="6090">
        <f>SUM(J204:J211)</f>
        <v>0</v>
      </c>
    </row>
    <row r="204" spans="1:10" s="6070" customFormat="1" ht="14.1" customHeight="1">
      <c r="A204" s="6994"/>
      <c r="B204" s="6995"/>
      <c r="C204" s="6996"/>
      <c r="D204" s="6997"/>
      <c r="E204" s="6091" t="s">
        <v>697</v>
      </c>
      <c r="F204" s="6092">
        <f>SUM(G204:J204)</f>
        <v>252954</v>
      </c>
      <c r="G204" s="6092"/>
      <c r="H204" s="6092">
        <v>252954</v>
      </c>
      <c r="I204" s="6092"/>
      <c r="J204" s="6093"/>
    </row>
    <row r="205" spans="1:10" s="6070" customFormat="1" ht="14.1" customHeight="1">
      <c r="A205" s="6994"/>
      <c r="B205" s="6995"/>
      <c r="C205" s="6996"/>
      <c r="D205" s="6997"/>
      <c r="E205" s="6091" t="s">
        <v>648</v>
      </c>
      <c r="F205" s="6092">
        <f t="shared" ref="F205:F207" si="25">SUM(G205:J205)</f>
        <v>44639</v>
      </c>
      <c r="G205" s="6092">
        <v>29759</v>
      </c>
      <c r="H205" s="6092"/>
      <c r="I205" s="6092">
        <v>14880</v>
      </c>
      <c r="J205" s="6093"/>
    </row>
    <row r="206" spans="1:10" s="6070" customFormat="1" ht="14.1" customHeight="1">
      <c r="A206" s="6994"/>
      <c r="B206" s="6995"/>
      <c r="C206" s="6996"/>
      <c r="D206" s="6997"/>
      <c r="E206" s="6091" t="s">
        <v>699</v>
      </c>
      <c r="F206" s="6092">
        <f t="shared" si="25"/>
        <v>43483</v>
      </c>
      <c r="G206" s="6092"/>
      <c r="H206" s="6092">
        <v>43483</v>
      </c>
      <c r="I206" s="6092"/>
      <c r="J206" s="6093"/>
    </row>
    <row r="207" spans="1:10" s="6070" customFormat="1" ht="14.1" customHeight="1">
      <c r="A207" s="6994"/>
      <c r="B207" s="6995"/>
      <c r="C207" s="6996"/>
      <c r="D207" s="6997"/>
      <c r="E207" s="6091" t="s">
        <v>652</v>
      </c>
      <c r="F207" s="6092">
        <f t="shared" si="25"/>
        <v>7674</v>
      </c>
      <c r="G207" s="6092">
        <v>5116</v>
      </c>
      <c r="H207" s="6092"/>
      <c r="I207" s="6092">
        <v>2558</v>
      </c>
      <c r="J207" s="6093"/>
    </row>
    <row r="208" spans="1:10" s="6070" customFormat="1" ht="14.1" customHeight="1">
      <c r="A208" s="6994"/>
      <c r="B208" s="6995"/>
      <c r="C208" s="6996"/>
      <c r="D208" s="6997"/>
      <c r="E208" s="6091" t="s">
        <v>700</v>
      </c>
      <c r="F208" s="6092">
        <f>SUM(G208:J208)</f>
        <v>6197</v>
      </c>
      <c r="G208" s="6092"/>
      <c r="H208" s="6092">
        <v>6197</v>
      </c>
      <c r="I208" s="6092"/>
      <c r="J208" s="6093"/>
    </row>
    <row r="209" spans="1:10" s="6070" customFormat="1" ht="14.1" customHeight="1">
      <c r="A209" s="6994"/>
      <c r="B209" s="6995"/>
      <c r="C209" s="6996"/>
      <c r="D209" s="6997"/>
      <c r="E209" s="6091" t="s">
        <v>654</v>
      </c>
      <c r="F209" s="6092">
        <f t="shared" ref="F209:F211" si="26">SUM(G209:J209)</f>
        <v>1093</v>
      </c>
      <c r="G209" s="6092">
        <v>729</v>
      </c>
      <c r="H209" s="6092"/>
      <c r="I209" s="6092">
        <v>364</v>
      </c>
      <c r="J209" s="6093"/>
    </row>
    <row r="210" spans="1:10" s="6070" customFormat="1" ht="15" hidden="1" customHeight="1">
      <c r="A210" s="6994"/>
      <c r="B210" s="6995"/>
      <c r="C210" s="6996"/>
      <c r="D210" s="6997"/>
      <c r="E210" s="6091" t="s">
        <v>714</v>
      </c>
      <c r="F210" s="6092">
        <f t="shared" si="26"/>
        <v>0</v>
      </c>
      <c r="G210" s="6092"/>
      <c r="H210" s="6092"/>
      <c r="I210" s="6092"/>
      <c r="J210" s="6093"/>
    </row>
    <row r="211" spans="1:10" s="6070" customFormat="1" ht="15" hidden="1" customHeight="1">
      <c r="A211" s="6994"/>
      <c r="B211" s="6995"/>
      <c r="C211" s="6996"/>
      <c r="D211" s="6997"/>
      <c r="E211" s="6091" t="s">
        <v>675</v>
      </c>
      <c r="F211" s="6092">
        <f t="shared" si="26"/>
        <v>0</v>
      </c>
      <c r="G211" s="6092"/>
      <c r="H211" s="6092"/>
      <c r="I211" s="6092"/>
      <c r="J211" s="6093"/>
    </row>
    <row r="212" spans="1:10" s="6070" customFormat="1" ht="22.5">
      <c r="A212" s="6994"/>
      <c r="B212" s="6995"/>
      <c r="C212" s="6996"/>
      <c r="D212" s="6997"/>
      <c r="E212" s="6088" t="s">
        <v>1047</v>
      </c>
      <c r="F212" s="6089">
        <f>SUM(F213:F222)</f>
        <v>2817960</v>
      </c>
      <c r="G212" s="6089">
        <f>SUM(G213:G222)</f>
        <v>281796</v>
      </c>
      <c r="H212" s="6089">
        <f>SUM(H213:H222)</f>
        <v>2395266</v>
      </c>
      <c r="I212" s="6089">
        <f>SUM(I213:I222)</f>
        <v>140898</v>
      </c>
      <c r="J212" s="6090">
        <f>SUM(J213:J222)</f>
        <v>0</v>
      </c>
    </row>
    <row r="213" spans="1:10" s="6070" customFormat="1" ht="14.1" customHeight="1">
      <c r="A213" s="6994"/>
      <c r="B213" s="6995"/>
      <c r="C213" s="6996"/>
      <c r="D213" s="6997"/>
      <c r="E213" s="6091" t="s">
        <v>915</v>
      </c>
      <c r="F213" s="6092">
        <f>SUM(G213:J213)</f>
        <v>2346000</v>
      </c>
      <c r="G213" s="6092"/>
      <c r="H213" s="6092">
        <v>2346000</v>
      </c>
      <c r="I213" s="6092"/>
      <c r="J213" s="6093"/>
    </row>
    <row r="214" spans="1:10" s="6070" customFormat="1" ht="14.1" customHeight="1">
      <c r="A214" s="6994"/>
      <c r="B214" s="6995"/>
      <c r="C214" s="6996"/>
      <c r="D214" s="6997"/>
      <c r="E214" s="6091" t="s">
        <v>916</v>
      </c>
      <c r="F214" s="6092">
        <f t="shared" ref="F214:F221" si="27">SUM(G214:J214)</f>
        <v>414000</v>
      </c>
      <c r="G214" s="6092">
        <v>276000</v>
      </c>
      <c r="H214" s="6092"/>
      <c r="I214" s="6092">
        <v>138000</v>
      </c>
      <c r="J214" s="6093"/>
    </row>
    <row r="215" spans="1:10" s="6070" customFormat="1" ht="14.1" customHeight="1">
      <c r="A215" s="6994"/>
      <c r="B215" s="6995"/>
      <c r="C215" s="6996"/>
      <c r="D215" s="6997"/>
      <c r="E215" s="6091" t="s">
        <v>702</v>
      </c>
      <c r="F215" s="6092">
        <f t="shared" si="27"/>
        <v>35190</v>
      </c>
      <c r="G215" s="6092"/>
      <c r="H215" s="6092">
        <v>35190</v>
      </c>
      <c r="I215" s="6092"/>
      <c r="J215" s="6093"/>
    </row>
    <row r="216" spans="1:10" s="6070" customFormat="1" ht="14.1" customHeight="1">
      <c r="A216" s="6994"/>
      <c r="B216" s="6995"/>
      <c r="C216" s="6996"/>
      <c r="D216" s="6997"/>
      <c r="E216" s="6091" t="s">
        <v>661</v>
      </c>
      <c r="F216" s="6092">
        <f t="shared" si="27"/>
        <v>6210</v>
      </c>
      <c r="G216" s="6092">
        <v>4140</v>
      </c>
      <c r="H216" s="6092"/>
      <c r="I216" s="6092">
        <v>2070</v>
      </c>
      <c r="J216" s="6093"/>
    </row>
    <row r="217" spans="1:10" s="6070" customFormat="1" ht="14.1" customHeight="1">
      <c r="A217" s="6994"/>
      <c r="B217" s="6995"/>
      <c r="C217" s="6996"/>
      <c r="D217" s="6997"/>
      <c r="E217" s="6091" t="s">
        <v>703</v>
      </c>
      <c r="F217" s="6092">
        <f t="shared" si="27"/>
        <v>7038</v>
      </c>
      <c r="G217" s="6092"/>
      <c r="H217" s="6092">
        <v>7038</v>
      </c>
      <c r="I217" s="6092"/>
      <c r="J217" s="6093"/>
    </row>
    <row r="218" spans="1:10" s="6070" customFormat="1" ht="14.1" customHeight="1">
      <c r="A218" s="6994"/>
      <c r="B218" s="6995"/>
      <c r="C218" s="6996"/>
      <c r="D218" s="6997"/>
      <c r="E218" s="6091" t="s">
        <v>785</v>
      </c>
      <c r="F218" s="6092">
        <f t="shared" si="27"/>
        <v>1242</v>
      </c>
      <c r="G218" s="6092">
        <v>828</v>
      </c>
      <c r="H218" s="6092"/>
      <c r="I218" s="6092">
        <v>414</v>
      </c>
      <c r="J218" s="6093"/>
    </row>
    <row r="219" spans="1:10" s="6070" customFormat="1" ht="14.1" customHeight="1">
      <c r="A219" s="6994"/>
      <c r="B219" s="6995"/>
      <c r="C219" s="6996"/>
      <c r="D219" s="6997"/>
      <c r="E219" s="6091" t="s">
        <v>705</v>
      </c>
      <c r="F219" s="6092">
        <f t="shared" si="27"/>
        <v>3519</v>
      </c>
      <c r="G219" s="6092"/>
      <c r="H219" s="6092">
        <v>3519</v>
      </c>
      <c r="I219" s="6092"/>
      <c r="J219" s="6093"/>
    </row>
    <row r="220" spans="1:10" s="6070" customFormat="1" ht="14.1" customHeight="1">
      <c r="A220" s="6994"/>
      <c r="B220" s="6995"/>
      <c r="C220" s="6996"/>
      <c r="D220" s="6997"/>
      <c r="E220" s="6091" t="s">
        <v>665</v>
      </c>
      <c r="F220" s="6092">
        <f t="shared" si="27"/>
        <v>621</v>
      </c>
      <c r="G220" s="6092">
        <v>414</v>
      </c>
      <c r="H220" s="6092"/>
      <c r="I220" s="6092">
        <v>207</v>
      </c>
      <c r="J220" s="6093"/>
    </row>
    <row r="221" spans="1:10" s="6070" customFormat="1" ht="14.1" customHeight="1">
      <c r="A221" s="6994"/>
      <c r="B221" s="6995"/>
      <c r="C221" s="6996"/>
      <c r="D221" s="6997"/>
      <c r="E221" s="6091" t="s">
        <v>706</v>
      </c>
      <c r="F221" s="6092">
        <f t="shared" si="27"/>
        <v>3519</v>
      </c>
      <c r="G221" s="6092"/>
      <c r="H221" s="6092">
        <v>3519</v>
      </c>
      <c r="I221" s="6092"/>
      <c r="J221" s="6093"/>
    </row>
    <row r="222" spans="1:10" s="6070" customFormat="1" ht="14.1" customHeight="1">
      <c r="A222" s="6994"/>
      <c r="B222" s="6995"/>
      <c r="C222" s="6996"/>
      <c r="D222" s="6997"/>
      <c r="E222" s="6091" t="s">
        <v>805</v>
      </c>
      <c r="F222" s="6092">
        <f>SUM(G222:J222)</f>
        <v>621</v>
      </c>
      <c r="G222" s="6092">
        <v>414</v>
      </c>
      <c r="H222" s="6092"/>
      <c r="I222" s="6092">
        <v>207</v>
      </c>
      <c r="J222" s="6093"/>
    </row>
    <row r="223" spans="1:10" s="6070" customFormat="1" ht="15" customHeight="1">
      <c r="A223" s="6994"/>
      <c r="B223" s="6995"/>
      <c r="C223" s="6996"/>
      <c r="D223" s="6997"/>
      <c r="E223" s="6094" t="s">
        <v>1040</v>
      </c>
      <c r="F223" s="6086">
        <f>SUM(F224:F225)</f>
        <v>0</v>
      </c>
      <c r="G223" s="6086">
        <f>SUM(G224:G225)</f>
        <v>0</v>
      </c>
      <c r="H223" s="6086">
        <f>SUM(H224:H225)</f>
        <v>0</v>
      </c>
      <c r="I223" s="6086">
        <f>SUM(I224:I225)</f>
        <v>0</v>
      </c>
      <c r="J223" s="6087">
        <f>SUM(J224:J225)</f>
        <v>0</v>
      </c>
    </row>
    <row r="224" spans="1:10" s="6070" customFormat="1" ht="15" hidden="1" customHeight="1">
      <c r="A224" s="6096"/>
      <c r="B224" s="6103"/>
      <c r="C224" s="6098"/>
      <c r="D224" s="6099"/>
      <c r="E224" s="6074"/>
      <c r="F224" s="6075">
        <f>SUM(G224:J224)</f>
        <v>0</v>
      </c>
      <c r="G224" s="6075"/>
      <c r="H224" s="6075"/>
      <c r="I224" s="6075"/>
      <c r="J224" s="6076"/>
    </row>
    <row r="225" spans="1:10" s="6070" customFormat="1" ht="15" hidden="1" customHeight="1">
      <c r="A225" s="6096"/>
      <c r="B225" s="6103"/>
      <c r="C225" s="6098"/>
      <c r="D225" s="6099"/>
      <c r="E225" s="6079"/>
      <c r="F225" s="6075">
        <f>SUM(G225:J225)</f>
        <v>0</v>
      </c>
      <c r="G225" s="6075"/>
      <c r="H225" s="6075"/>
      <c r="I225" s="6075"/>
      <c r="J225" s="6076"/>
    </row>
    <row r="226" spans="1:10" s="6070" customFormat="1" ht="22.5">
      <c r="A226" s="6994" t="s">
        <v>1065</v>
      </c>
      <c r="B226" s="6995" t="s">
        <v>1066</v>
      </c>
      <c r="C226" s="6997" t="s">
        <v>10</v>
      </c>
      <c r="D226" s="6997" t="s">
        <v>19</v>
      </c>
      <c r="E226" s="6080" t="s">
        <v>1039</v>
      </c>
      <c r="F226" s="6081">
        <f>SUM(F227,F263)</f>
        <v>6600000</v>
      </c>
      <c r="G226" s="6081">
        <f>SUM(G227,G263)</f>
        <v>0</v>
      </c>
      <c r="H226" s="6081">
        <f>SUM(H227,H263)</f>
        <v>0</v>
      </c>
      <c r="I226" s="6081">
        <f>SUM(I227,I263)</f>
        <v>6600000</v>
      </c>
      <c r="J226" s="6082">
        <f>SUM(J227,J263)</f>
        <v>0</v>
      </c>
    </row>
    <row r="227" spans="1:10" s="6070" customFormat="1" ht="21">
      <c r="A227" s="6994"/>
      <c r="B227" s="6995"/>
      <c r="C227" s="6997"/>
      <c r="D227" s="6997"/>
      <c r="E227" s="6085" t="s">
        <v>1045</v>
      </c>
      <c r="F227" s="6086">
        <f>SUM(F228,F233,F246)</f>
        <v>6600000</v>
      </c>
      <c r="G227" s="6086">
        <f t="shared" ref="G227:J227" si="28">SUM(G228,G233,G246)</f>
        <v>0</v>
      </c>
      <c r="H227" s="6086">
        <f t="shared" si="28"/>
        <v>0</v>
      </c>
      <c r="I227" s="6086">
        <f t="shared" si="28"/>
        <v>6600000</v>
      </c>
      <c r="J227" s="6087">
        <f t="shared" si="28"/>
        <v>0</v>
      </c>
    </row>
    <row r="228" spans="1:10" s="6070" customFormat="1" ht="15" hidden="1" customHeight="1">
      <c r="A228" s="6994"/>
      <c r="B228" s="6995"/>
      <c r="C228" s="6997"/>
      <c r="D228" s="6997"/>
      <c r="E228" s="6088" t="s">
        <v>1054</v>
      </c>
      <c r="F228" s="6089">
        <f>SUM(F229:F232)</f>
        <v>0</v>
      </c>
      <c r="G228" s="6089">
        <f t="shared" ref="G228:J228" si="29">SUM(G229:G232)</f>
        <v>0</v>
      </c>
      <c r="H228" s="6089">
        <f t="shared" si="29"/>
        <v>0</v>
      </c>
      <c r="I228" s="6089">
        <f t="shared" si="29"/>
        <v>0</v>
      </c>
      <c r="J228" s="6090">
        <f t="shared" si="29"/>
        <v>0</v>
      </c>
    </row>
    <row r="229" spans="1:10" s="6070" customFormat="1" ht="15" hidden="1" customHeight="1">
      <c r="A229" s="6994"/>
      <c r="B229" s="6995"/>
      <c r="C229" s="6997"/>
      <c r="D229" s="6997"/>
      <c r="E229" s="6091" t="s">
        <v>749</v>
      </c>
      <c r="F229" s="6092">
        <f t="shared" ref="F229:F232" si="30">SUM(G229:J229)</f>
        <v>0</v>
      </c>
      <c r="G229" s="6092"/>
      <c r="H229" s="6092"/>
      <c r="I229" s="6092"/>
      <c r="J229" s="6093"/>
    </row>
    <row r="230" spans="1:10" s="6070" customFormat="1" ht="15" hidden="1" customHeight="1">
      <c r="A230" s="6994"/>
      <c r="B230" s="6995"/>
      <c r="C230" s="6997"/>
      <c r="D230" s="6997"/>
      <c r="E230" s="6091" t="s">
        <v>720</v>
      </c>
      <c r="F230" s="6092">
        <f t="shared" si="30"/>
        <v>0</v>
      </c>
      <c r="G230" s="6092"/>
      <c r="H230" s="6092"/>
      <c r="I230" s="6092"/>
      <c r="J230" s="6093"/>
    </row>
    <row r="231" spans="1:10" s="6070" customFormat="1" ht="15" hidden="1" customHeight="1">
      <c r="A231" s="6994"/>
      <c r="B231" s="6995"/>
      <c r="C231" s="6997"/>
      <c r="D231" s="6997"/>
      <c r="E231" s="6091" t="s">
        <v>83</v>
      </c>
      <c r="F231" s="6092">
        <f t="shared" si="30"/>
        <v>0</v>
      </c>
      <c r="G231" s="6092"/>
      <c r="H231" s="6092"/>
      <c r="I231" s="6092"/>
      <c r="J231" s="6093"/>
    </row>
    <row r="232" spans="1:10" s="6070" customFormat="1" ht="15" hidden="1" customHeight="1">
      <c r="A232" s="6994"/>
      <c r="B232" s="6995"/>
      <c r="C232" s="6997"/>
      <c r="D232" s="6997"/>
      <c r="E232" s="6091" t="s">
        <v>89</v>
      </c>
      <c r="F232" s="6092">
        <f t="shared" si="30"/>
        <v>0</v>
      </c>
      <c r="G232" s="6092"/>
      <c r="H232" s="6092"/>
      <c r="I232" s="6092"/>
      <c r="J232" s="6093"/>
    </row>
    <row r="233" spans="1:10" s="6084" customFormat="1" ht="22.5">
      <c r="A233" s="6994"/>
      <c r="B233" s="6995"/>
      <c r="C233" s="6997"/>
      <c r="D233" s="6997"/>
      <c r="E233" s="6088" t="s">
        <v>1046</v>
      </c>
      <c r="F233" s="6089">
        <f>SUM(F234:F245)</f>
        <v>5486000</v>
      </c>
      <c r="G233" s="6089">
        <f t="shared" ref="G233:J233" si="31">SUM(G234:G245)</f>
        <v>0</v>
      </c>
      <c r="H233" s="6089">
        <f t="shared" si="31"/>
        <v>0</v>
      </c>
      <c r="I233" s="6089">
        <f t="shared" si="31"/>
        <v>5486000</v>
      </c>
      <c r="J233" s="6090">
        <f t="shared" si="31"/>
        <v>0</v>
      </c>
    </row>
    <row r="234" spans="1:10" s="6084" customFormat="1" ht="15" customHeight="1">
      <c r="A234" s="6994"/>
      <c r="B234" s="6995"/>
      <c r="C234" s="6997"/>
      <c r="D234" s="6997"/>
      <c r="E234" s="6091" t="s">
        <v>647</v>
      </c>
      <c r="F234" s="6092">
        <f t="shared" ref="F234:F245" si="32">SUM(G234:J234)</f>
        <v>2544620</v>
      </c>
      <c r="G234" s="6092"/>
      <c r="H234" s="6092"/>
      <c r="I234" s="6092">
        <v>2544620</v>
      </c>
      <c r="J234" s="6093"/>
    </row>
    <row r="235" spans="1:10" s="6084" customFormat="1" ht="15" customHeight="1">
      <c r="A235" s="6994"/>
      <c r="B235" s="6995"/>
      <c r="C235" s="6997"/>
      <c r="D235" s="6997"/>
      <c r="E235" s="6091" t="s">
        <v>648</v>
      </c>
      <c r="F235" s="6092">
        <f t="shared" si="32"/>
        <v>1455380</v>
      </c>
      <c r="G235" s="6092"/>
      <c r="H235" s="6092"/>
      <c r="I235" s="6092">
        <v>1455380</v>
      </c>
      <c r="J235" s="6093"/>
    </row>
    <row r="236" spans="1:10" s="6084" customFormat="1" ht="15" customHeight="1">
      <c r="A236" s="6994"/>
      <c r="B236" s="6995"/>
      <c r="C236" s="6997"/>
      <c r="D236" s="6997"/>
      <c r="E236" s="6091" t="s">
        <v>649</v>
      </c>
      <c r="F236" s="6092">
        <f t="shared" si="32"/>
        <v>347420</v>
      </c>
      <c r="G236" s="6092"/>
      <c r="H236" s="6092"/>
      <c r="I236" s="6092">
        <v>347420</v>
      </c>
      <c r="J236" s="6093"/>
    </row>
    <row r="237" spans="1:10" s="6084" customFormat="1" ht="15" customHeight="1">
      <c r="A237" s="6994"/>
      <c r="B237" s="6995"/>
      <c r="C237" s="6997"/>
      <c r="D237" s="6997"/>
      <c r="E237" s="6091" t="s">
        <v>650</v>
      </c>
      <c r="F237" s="6092">
        <f t="shared" si="32"/>
        <v>198580</v>
      </c>
      <c r="G237" s="6092"/>
      <c r="H237" s="6092"/>
      <c r="I237" s="6092">
        <v>198580</v>
      </c>
      <c r="J237" s="6093"/>
    </row>
    <row r="238" spans="1:10" s="6084" customFormat="1" ht="15" customHeight="1">
      <c r="A238" s="6994"/>
      <c r="B238" s="6995"/>
      <c r="C238" s="6997"/>
      <c r="D238" s="6997"/>
      <c r="E238" s="6091" t="s">
        <v>651</v>
      </c>
      <c r="F238" s="6092">
        <f t="shared" si="32"/>
        <v>509040</v>
      </c>
      <c r="G238" s="6092"/>
      <c r="H238" s="6092"/>
      <c r="I238" s="6092">
        <v>509040</v>
      </c>
      <c r="J238" s="6093"/>
    </row>
    <row r="239" spans="1:10" s="6070" customFormat="1" ht="15" customHeight="1">
      <c r="A239" s="6994"/>
      <c r="B239" s="6995"/>
      <c r="C239" s="6997"/>
      <c r="D239" s="6997"/>
      <c r="E239" s="6091" t="s">
        <v>652</v>
      </c>
      <c r="F239" s="6092">
        <f t="shared" si="32"/>
        <v>290960</v>
      </c>
      <c r="G239" s="6092"/>
      <c r="H239" s="6092"/>
      <c r="I239" s="6092">
        <v>290960</v>
      </c>
      <c r="J239" s="6093"/>
    </row>
    <row r="240" spans="1:10" s="6070" customFormat="1" ht="15" customHeight="1">
      <c r="A240" s="6994"/>
      <c r="B240" s="6995"/>
      <c r="C240" s="6997"/>
      <c r="D240" s="6997"/>
      <c r="E240" s="6091" t="s">
        <v>653</v>
      </c>
      <c r="F240" s="6092">
        <f t="shared" si="32"/>
        <v>63630</v>
      </c>
      <c r="G240" s="6092"/>
      <c r="H240" s="6092"/>
      <c r="I240" s="6092">
        <v>63630</v>
      </c>
      <c r="J240" s="6093"/>
    </row>
    <row r="241" spans="1:10" s="6070" customFormat="1" ht="15" customHeight="1">
      <c r="A241" s="6994"/>
      <c r="B241" s="6995"/>
      <c r="C241" s="6997"/>
      <c r="D241" s="6997"/>
      <c r="E241" s="6091" t="s">
        <v>654</v>
      </c>
      <c r="F241" s="6092">
        <f t="shared" si="32"/>
        <v>36370</v>
      </c>
      <c r="G241" s="6092"/>
      <c r="H241" s="6092"/>
      <c r="I241" s="6092">
        <v>36370</v>
      </c>
      <c r="J241" s="6093"/>
    </row>
    <row r="242" spans="1:10" s="6070" customFormat="1" ht="15" customHeight="1">
      <c r="A242" s="6994"/>
      <c r="B242" s="6995"/>
      <c r="C242" s="6997"/>
      <c r="D242" s="6997"/>
      <c r="E242" s="6091" t="s">
        <v>655</v>
      </c>
      <c r="F242" s="6092">
        <f t="shared" si="32"/>
        <v>6363</v>
      </c>
      <c r="G242" s="6092"/>
      <c r="H242" s="6092"/>
      <c r="I242" s="6092">
        <v>6363</v>
      </c>
      <c r="J242" s="6093"/>
    </row>
    <row r="243" spans="1:10" s="6070" customFormat="1" ht="15" customHeight="1">
      <c r="A243" s="6994"/>
      <c r="B243" s="6995"/>
      <c r="C243" s="6997"/>
      <c r="D243" s="6997"/>
      <c r="E243" s="6091" t="s">
        <v>656</v>
      </c>
      <c r="F243" s="6092">
        <f t="shared" si="32"/>
        <v>3637</v>
      </c>
      <c r="G243" s="6092"/>
      <c r="H243" s="6092"/>
      <c r="I243" s="6092">
        <v>3637</v>
      </c>
      <c r="J243" s="6093"/>
    </row>
    <row r="244" spans="1:10" s="6070" customFormat="1" ht="15" customHeight="1">
      <c r="A244" s="6994"/>
      <c r="B244" s="6995"/>
      <c r="C244" s="6997"/>
      <c r="D244" s="6997"/>
      <c r="E244" s="6091" t="s">
        <v>674</v>
      </c>
      <c r="F244" s="6092">
        <f t="shared" si="32"/>
        <v>19089</v>
      </c>
      <c r="G244" s="6092"/>
      <c r="H244" s="6092"/>
      <c r="I244" s="6092">
        <v>19089</v>
      </c>
      <c r="J244" s="6093"/>
    </row>
    <row r="245" spans="1:10" s="6070" customFormat="1" ht="15" customHeight="1">
      <c r="A245" s="6994"/>
      <c r="B245" s="6995"/>
      <c r="C245" s="6997"/>
      <c r="D245" s="6997"/>
      <c r="E245" s="6091" t="s">
        <v>675</v>
      </c>
      <c r="F245" s="6092">
        <f t="shared" si="32"/>
        <v>10911</v>
      </c>
      <c r="G245" s="6092"/>
      <c r="H245" s="6092"/>
      <c r="I245" s="6092">
        <v>10911</v>
      </c>
      <c r="J245" s="6093"/>
    </row>
    <row r="246" spans="1:10" s="6070" customFormat="1" ht="22.5">
      <c r="A246" s="6994"/>
      <c r="B246" s="6995"/>
      <c r="C246" s="6997"/>
      <c r="D246" s="6997"/>
      <c r="E246" s="6088" t="s">
        <v>1047</v>
      </c>
      <c r="F246" s="6089">
        <f>SUM(F247:F262)</f>
        <v>1114000</v>
      </c>
      <c r="G246" s="6089">
        <f>SUM(G247:G262)</f>
        <v>0</v>
      </c>
      <c r="H246" s="6089">
        <f>SUM(H247:H262)</f>
        <v>0</v>
      </c>
      <c r="I246" s="6089">
        <f>SUM(I247:I262)</f>
        <v>1114000</v>
      </c>
      <c r="J246" s="6090">
        <f>SUM(J247:J262)</f>
        <v>0</v>
      </c>
    </row>
    <row r="247" spans="1:10" s="6070" customFormat="1" ht="15" customHeight="1">
      <c r="A247" s="6994"/>
      <c r="B247" s="6995"/>
      <c r="C247" s="6997"/>
      <c r="D247" s="6997"/>
      <c r="E247" s="6107" t="s">
        <v>657</v>
      </c>
      <c r="F247" s="6092">
        <f t="shared" ref="F247:F262" si="33">SUM(G247:J247)</f>
        <v>63630</v>
      </c>
      <c r="G247" s="6092"/>
      <c r="H247" s="6092"/>
      <c r="I247" s="6092">
        <v>63630</v>
      </c>
      <c r="J247" s="6093"/>
    </row>
    <row r="248" spans="1:10" s="6070" customFormat="1" ht="15" customHeight="1">
      <c r="A248" s="6994"/>
      <c r="B248" s="6995"/>
      <c r="C248" s="6997"/>
      <c r="D248" s="6997"/>
      <c r="E248" s="6107" t="s">
        <v>659</v>
      </c>
      <c r="F248" s="6092">
        <f t="shared" si="33"/>
        <v>36370</v>
      </c>
      <c r="G248" s="6092"/>
      <c r="H248" s="6092"/>
      <c r="I248" s="6092">
        <v>36370</v>
      </c>
      <c r="J248" s="6093"/>
    </row>
    <row r="249" spans="1:10" s="6070" customFormat="1" ht="15" customHeight="1">
      <c r="A249" s="6994"/>
      <c r="B249" s="6995"/>
      <c r="C249" s="6997"/>
      <c r="D249" s="6997"/>
      <c r="E249" s="6091" t="s">
        <v>660</v>
      </c>
      <c r="F249" s="6092">
        <f t="shared" si="33"/>
        <v>190890</v>
      </c>
      <c r="G249" s="6092"/>
      <c r="H249" s="6092"/>
      <c r="I249" s="6092">
        <v>190890</v>
      </c>
      <c r="J249" s="6093"/>
    </row>
    <row r="250" spans="1:10" s="6070" customFormat="1" ht="15" customHeight="1">
      <c r="A250" s="6994"/>
      <c r="B250" s="6995"/>
      <c r="C250" s="6997"/>
      <c r="D250" s="6997"/>
      <c r="E250" s="6091" t="s">
        <v>661</v>
      </c>
      <c r="F250" s="6092">
        <f t="shared" si="33"/>
        <v>109110</v>
      </c>
      <c r="G250" s="6092"/>
      <c r="H250" s="6092"/>
      <c r="I250" s="6092">
        <v>109110</v>
      </c>
      <c r="J250" s="6093"/>
    </row>
    <row r="251" spans="1:10" s="6070" customFormat="1" ht="15" customHeight="1">
      <c r="A251" s="6994"/>
      <c r="B251" s="6995"/>
      <c r="C251" s="6997"/>
      <c r="D251" s="6997"/>
      <c r="E251" s="6091" t="s">
        <v>662</v>
      </c>
      <c r="F251" s="6092">
        <f t="shared" si="33"/>
        <v>6363</v>
      </c>
      <c r="G251" s="6092"/>
      <c r="H251" s="6092"/>
      <c r="I251" s="6092">
        <v>6363</v>
      </c>
      <c r="J251" s="6093"/>
    </row>
    <row r="252" spans="1:10" s="6070" customFormat="1" ht="15" customHeight="1">
      <c r="A252" s="6994"/>
      <c r="B252" s="6995"/>
      <c r="C252" s="6997"/>
      <c r="D252" s="6997"/>
      <c r="E252" s="6091" t="s">
        <v>663</v>
      </c>
      <c r="F252" s="6092">
        <f t="shared" si="33"/>
        <v>3637</v>
      </c>
      <c r="G252" s="6092"/>
      <c r="H252" s="6092"/>
      <c r="I252" s="6092">
        <v>3637</v>
      </c>
      <c r="J252" s="6093"/>
    </row>
    <row r="253" spans="1:10" s="6070" customFormat="1" ht="15" customHeight="1">
      <c r="A253" s="6994"/>
      <c r="B253" s="6995"/>
      <c r="C253" s="6997"/>
      <c r="D253" s="6997"/>
      <c r="E253" s="6091" t="s">
        <v>664</v>
      </c>
      <c r="F253" s="6092">
        <f t="shared" si="33"/>
        <v>413595</v>
      </c>
      <c r="G253" s="6092"/>
      <c r="H253" s="6092"/>
      <c r="I253" s="6092">
        <v>413595</v>
      </c>
      <c r="J253" s="6093"/>
    </row>
    <row r="254" spans="1:10" s="6070" customFormat="1" ht="15" customHeight="1">
      <c r="A254" s="6994"/>
      <c r="B254" s="6995"/>
      <c r="C254" s="6997"/>
      <c r="D254" s="6997"/>
      <c r="E254" s="6091" t="s">
        <v>665</v>
      </c>
      <c r="F254" s="6092">
        <f t="shared" si="33"/>
        <v>236405</v>
      </c>
      <c r="G254" s="6092"/>
      <c r="H254" s="6092"/>
      <c r="I254" s="6092">
        <v>236405</v>
      </c>
      <c r="J254" s="6093"/>
    </row>
    <row r="255" spans="1:10" s="6070" customFormat="1" ht="15" customHeight="1">
      <c r="A255" s="6994"/>
      <c r="B255" s="6995"/>
      <c r="C255" s="6997"/>
      <c r="D255" s="6997"/>
      <c r="E255" s="6091" t="s">
        <v>666</v>
      </c>
      <c r="F255" s="6092">
        <f t="shared" si="33"/>
        <v>1272</v>
      </c>
      <c r="G255" s="6092"/>
      <c r="H255" s="6092"/>
      <c r="I255" s="6092">
        <v>1272</v>
      </c>
      <c r="J255" s="6093"/>
    </row>
    <row r="256" spans="1:10" s="6070" customFormat="1" ht="15" customHeight="1">
      <c r="A256" s="6994"/>
      <c r="B256" s="6995"/>
      <c r="C256" s="6997"/>
      <c r="D256" s="6997"/>
      <c r="E256" s="6091" t="s">
        <v>667</v>
      </c>
      <c r="F256" s="6092">
        <f t="shared" si="33"/>
        <v>728</v>
      </c>
      <c r="G256" s="6092"/>
      <c r="H256" s="6092"/>
      <c r="I256" s="6092">
        <v>728</v>
      </c>
      <c r="J256" s="6093"/>
    </row>
    <row r="257" spans="1:10" s="6070" customFormat="1" ht="15" customHeight="1">
      <c r="A257" s="6994"/>
      <c r="B257" s="6995"/>
      <c r="C257" s="6997"/>
      <c r="D257" s="6997"/>
      <c r="E257" s="6091" t="s">
        <v>668</v>
      </c>
      <c r="F257" s="6092">
        <f t="shared" si="33"/>
        <v>7636</v>
      </c>
      <c r="G257" s="6092"/>
      <c r="H257" s="6092"/>
      <c r="I257" s="6092">
        <v>7636</v>
      </c>
      <c r="J257" s="6093"/>
    </row>
    <row r="258" spans="1:10" s="6070" customFormat="1" ht="15" customHeight="1">
      <c r="A258" s="6994"/>
      <c r="B258" s="6995"/>
      <c r="C258" s="6997"/>
      <c r="D258" s="6997"/>
      <c r="E258" s="6091" t="s">
        <v>669</v>
      </c>
      <c r="F258" s="6092">
        <f t="shared" si="33"/>
        <v>4364</v>
      </c>
      <c r="G258" s="6092"/>
      <c r="H258" s="6092"/>
      <c r="I258" s="6092">
        <v>4364</v>
      </c>
      <c r="J258" s="6093"/>
    </row>
    <row r="259" spans="1:10" s="6070" customFormat="1" ht="15" customHeight="1">
      <c r="A259" s="6994"/>
      <c r="B259" s="6995"/>
      <c r="C259" s="6997"/>
      <c r="D259" s="6997"/>
      <c r="E259" s="6091" t="s">
        <v>670</v>
      </c>
      <c r="F259" s="6092">
        <f t="shared" si="33"/>
        <v>6363</v>
      </c>
      <c r="G259" s="6092"/>
      <c r="H259" s="6092"/>
      <c r="I259" s="6092">
        <v>6363</v>
      </c>
      <c r="J259" s="6093"/>
    </row>
    <row r="260" spans="1:10" s="6070" customFormat="1" ht="15" customHeight="1">
      <c r="A260" s="6994"/>
      <c r="B260" s="6995"/>
      <c r="C260" s="6997"/>
      <c r="D260" s="6997"/>
      <c r="E260" s="6091" t="s">
        <v>671</v>
      </c>
      <c r="F260" s="6092">
        <f t="shared" si="33"/>
        <v>3637</v>
      </c>
      <c r="G260" s="6092"/>
      <c r="H260" s="6092"/>
      <c r="I260" s="6092">
        <v>3637</v>
      </c>
      <c r="J260" s="6093"/>
    </row>
    <row r="261" spans="1:10" s="6070" customFormat="1" ht="15" customHeight="1">
      <c r="A261" s="6994"/>
      <c r="B261" s="6995"/>
      <c r="C261" s="6997"/>
      <c r="D261" s="6997"/>
      <c r="E261" s="6091" t="s">
        <v>672</v>
      </c>
      <c r="F261" s="6092">
        <f t="shared" si="33"/>
        <v>19089</v>
      </c>
      <c r="G261" s="6092"/>
      <c r="H261" s="6092"/>
      <c r="I261" s="6092">
        <v>19089</v>
      </c>
      <c r="J261" s="6093"/>
    </row>
    <row r="262" spans="1:10" s="6070" customFormat="1" ht="15" customHeight="1">
      <c r="A262" s="6994"/>
      <c r="B262" s="6995"/>
      <c r="C262" s="6997"/>
      <c r="D262" s="6997"/>
      <c r="E262" s="6091" t="s">
        <v>673</v>
      </c>
      <c r="F262" s="6092">
        <f t="shared" si="33"/>
        <v>10911</v>
      </c>
      <c r="G262" s="6092"/>
      <c r="H262" s="6092"/>
      <c r="I262" s="6092">
        <v>10911</v>
      </c>
      <c r="J262" s="6093"/>
    </row>
    <row r="263" spans="1:10" s="6070" customFormat="1" ht="15" customHeight="1">
      <c r="A263" s="6994"/>
      <c r="B263" s="6995"/>
      <c r="C263" s="6997"/>
      <c r="D263" s="6997"/>
      <c r="E263" s="6094" t="s">
        <v>1040</v>
      </c>
      <c r="F263" s="6086">
        <f>SUM(F264:F265)</f>
        <v>0</v>
      </c>
      <c r="G263" s="6086">
        <f>SUM(G264:G265)</f>
        <v>0</v>
      </c>
      <c r="H263" s="6086">
        <f>SUM(H264:H265)</f>
        <v>0</v>
      </c>
      <c r="I263" s="6086">
        <f>SUM(I264:I265)</f>
        <v>0</v>
      </c>
      <c r="J263" s="6087">
        <f>SUM(J264:J265)</f>
        <v>0</v>
      </c>
    </row>
    <row r="264" spans="1:10" s="6070" customFormat="1" ht="15" hidden="1" customHeight="1">
      <c r="A264" s="6096"/>
      <c r="B264" s="6103"/>
      <c r="C264" s="6099"/>
      <c r="D264" s="6099"/>
      <c r="E264" s="6074"/>
      <c r="F264" s="6075">
        <f>SUM(G264:J264)</f>
        <v>0</v>
      </c>
      <c r="G264" s="6075"/>
      <c r="H264" s="6075"/>
      <c r="I264" s="6075"/>
      <c r="J264" s="6076"/>
    </row>
    <row r="265" spans="1:10" s="6070" customFormat="1" ht="15" hidden="1" customHeight="1">
      <c r="A265" s="6096"/>
      <c r="B265" s="6103"/>
      <c r="C265" s="6099"/>
      <c r="D265" s="6099"/>
      <c r="E265" s="6079"/>
      <c r="F265" s="6075">
        <f>SUM(G265:J265)</f>
        <v>0</v>
      </c>
      <c r="G265" s="6075"/>
      <c r="H265" s="6075"/>
      <c r="I265" s="6075"/>
      <c r="J265" s="6076"/>
    </row>
    <row r="266" spans="1:10" s="6070" customFormat="1" ht="22.5">
      <c r="A266" s="6994" t="s">
        <v>1067</v>
      </c>
      <c r="B266" s="6995" t="s">
        <v>1068</v>
      </c>
      <c r="C266" s="6997" t="s">
        <v>10</v>
      </c>
      <c r="D266" s="6997" t="s">
        <v>205</v>
      </c>
      <c r="E266" s="6080" t="s">
        <v>1039</v>
      </c>
      <c r="F266" s="6081">
        <f>SUM(F267,F299)</f>
        <v>4000000</v>
      </c>
      <c r="G266" s="6081">
        <f>SUM(G267,G299)</f>
        <v>0</v>
      </c>
      <c r="H266" s="6081">
        <f>SUM(H267,H299)</f>
        <v>0</v>
      </c>
      <c r="I266" s="6081">
        <f>SUM(I267,I299)</f>
        <v>4000000</v>
      </c>
      <c r="J266" s="6082">
        <f>SUM(J267,J299)</f>
        <v>0</v>
      </c>
    </row>
    <row r="267" spans="1:10" s="6070" customFormat="1" ht="21">
      <c r="A267" s="6994"/>
      <c r="B267" s="6995"/>
      <c r="C267" s="6997"/>
      <c r="D267" s="6997"/>
      <c r="E267" s="6085" t="s">
        <v>1045</v>
      </c>
      <c r="F267" s="6086">
        <f>SUM(F268,F273,F286)</f>
        <v>4000000</v>
      </c>
      <c r="G267" s="6086">
        <f t="shared" ref="G267:J267" si="34">SUM(G268,G273,G286)</f>
        <v>0</v>
      </c>
      <c r="H267" s="6086">
        <f t="shared" si="34"/>
        <v>0</v>
      </c>
      <c r="I267" s="6086">
        <f t="shared" si="34"/>
        <v>4000000</v>
      </c>
      <c r="J267" s="6087">
        <f t="shared" si="34"/>
        <v>0</v>
      </c>
    </row>
    <row r="268" spans="1:10" s="6070" customFormat="1" ht="15" hidden="1" customHeight="1">
      <c r="A268" s="6994"/>
      <c r="B268" s="6995"/>
      <c r="C268" s="6997"/>
      <c r="D268" s="6997"/>
      <c r="E268" s="6088" t="s">
        <v>1054</v>
      </c>
      <c r="F268" s="6089">
        <f>SUM(F269:F272)</f>
        <v>0</v>
      </c>
      <c r="G268" s="6089">
        <f t="shared" ref="G268:J268" si="35">SUM(G269:G272)</f>
        <v>0</v>
      </c>
      <c r="H268" s="6089">
        <f t="shared" si="35"/>
        <v>0</v>
      </c>
      <c r="I268" s="6089">
        <f t="shared" si="35"/>
        <v>0</v>
      </c>
      <c r="J268" s="6090">
        <f t="shared" si="35"/>
        <v>0</v>
      </c>
    </row>
    <row r="269" spans="1:10" s="6070" customFormat="1" ht="15" hidden="1" customHeight="1">
      <c r="A269" s="6994"/>
      <c r="B269" s="6995"/>
      <c r="C269" s="6997"/>
      <c r="D269" s="6997"/>
      <c r="E269" s="6091" t="s">
        <v>749</v>
      </c>
      <c r="F269" s="6092">
        <f t="shared" ref="F269:F272" si="36">SUM(G269:J269)</f>
        <v>0</v>
      </c>
      <c r="G269" s="6092"/>
      <c r="H269" s="6092"/>
      <c r="I269" s="6092"/>
      <c r="J269" s="6093"/>
    </row>
    <row r="270" spans="1:10" s="6070" customFormat="1" ht="15" hidden="1" customHeight="1">
      <c r="A270" s="6994"/>
      <c r="B270" s="6995"/>
      <c r="C270" s="6997"/>
      <c r="D270" s="6997"/>
      <c r="E270" s="6091" t="s">
        <v>720</v>
      </c>
      <c r="F270" s="6092">
        <f t="shared" si="36"/>
        <v>0</v>
      </c>
      <c r="G270" s="6092"/>
      <c r="H270" s="6092"/>
      <c r="I270" s="6092"/>
      <c r="J270" s="6093"/>
    </row>
    <row r="271" spans="1:10" s="6070" customFormat="1" ht="15" hidden="1" customHeight="1">
      <c r="A271" s="6994"/>
      <c r="B271" s="6995"/>
      <c r="C271" s="6997"/>
      <c r="D271" s="6997"/>
      <c r="E271" s="6091" t="s">
        <v>83</v>
      </c>
      <c r="F271" s="6092">
        <f t="shared" si="36"/>
        <v>0</v>
      </c>
      <c r="G271" s="6092"/>
      <c r="H271" s="6092"/>
      <c r="I271" s="6092"/>
      <c r="J271" s="6093"/>
    </row>
    <row r="272" spans="1:10" s="6070" customFormat="1" ht="15" hidden="1" customHeight="1">
      <c r="A272" s="6994"/>
      <c r="B272" s="6995"/>
      <c r="C272" s="6997"/>
      <c r="D272" s="6997"/>
      <c r="E272" s="6091" t="s">
        <v>89</v>
      </c>
      <c r="F272" s="6092">
        <f t="shared" si="36"/>
        <v>0</v>
      </c>
      <c r="G272" s="6092"/>
      <c r="H272" s="6092"/>
      <c r="I272" s="6092"/>
      <c r="J272" s="6093"/>
    </row>
    <row r="273" spans="1:10" s="6084" customFormat="1" ht="22.5">
      <c r="A273" s="6994"/>
      <c r="B273" s="6995"/>
      <c r="C273" s="6997"/>
      <c r="D273" s="6997"/>
      <c r="E273" s="6088" t="s">
        <v>1046</v>
      </c>
      <c r="F273" s="6089">
        <f>SUM(F274:F285)</f>
        <v>3605000</v>
      </c>
      <c r="G273" s="6089">
        <f t="shared" ref="G273:J273" si="37">SUM(G274:G285)</f>
        <v>0</v>
      </c>
      <c r="H273" s="6089">
        <f t="shared" si="37"/>
        <v>0</v>
      </c>
      <c r="I273" s="6089">
        <f t="shared" si="37"/>
        <v>3605000</v>
      </c>
      <c r="J273" s="6090">
        <f t="shared" si="37"/>
        <v>0</v>
      </c>
    </row>
    <row r="274" spans="1:10" s="6084" customFormat="1" ht="15" customHeight="1">
      <c r="A274" s="6994"/>
      <c r="B274" s="6995"/>
      <c r="C274" s="6997"/>
      <c r="D274" s="6997"/>
      <c r="E274" s="6091" t="s">
        <v>647</v>
      </c>
      <c r="F274" s="6092">
        <f t="shared" ref="F274:F285" si="38">SUM(G274:J274)</f>
        <v>1650000</v>
      </c>
      <c r="G274" s="6092"/>
      <c r="H274" s="6092"/>
      <c r="I274" s="6092">
        <v>1650000</v>
      </c>
      <c r="J274" s="6093"/>
    </row>
    <row r="275" spans="1:10" s="6084" customFormat="1" ht="15" customHeight="1">
      <c r="A275" s="6994"/>
      <c r="B275" s="6995"/>
      <c r="C275" s="6997"/>
      <c r="D275" s="6997"/>
      <c r="E275" s="6091" t="s">
        <v>648</v>
      </c>
      <c r="F275" s="6092">
        <f t="shared" si="38"/>
        <v>1350000</v>
      </c>
      <c r="G275" s="6092"/>
      <c r="H275" s="6092"/>
      <c r="I275" s="6092">
        <v>1350000</v>
      </c>
      <c r="J275" s="6093"/>
    </row>
    <row r="276" spans="1:10" s="6084" customFormat="1" ht="15" hidden="1" customHeight="1">
      <c r="A276" s="6994"/>
      <c r="B276" s="6995"/>
      <c r="C276" s="6997"/>
      <c r="D276" s="6997"/>
      <c r="E276" s="6091" t="s">
        <v>649</v>
      </c>
      <c r="F276" s="6092">
        <f t="shared" si="38"/>
        <v>0</v>
      </c>
      <c r="G276" s="6092"/>
      <c r="H276" s="6092"/>
      <c r="I276" s="6092"/>
      <c r="J276" s="6093"/>
    </row>
    <row r="277" spans="1:10" s="6084" customFormat="1" ht="15" hidden="1" customHeight="1">
      <c r="A277" s="6994"/>
      <c r="B277" s="6995"/>
      <c r="C277" s="6997"/>
      <c r="D277" s="6997"/>
      <c r="E277" s="6091" t="s">
        <v>650</v>
      </c>
      <c r="F277" s="6092">
        <f t="shared" si="38"/>
        <v>0</v>
      </c>
      <c r="G277" s="6092"/>
      <c r="H277" s="6092"/>
      <c r="I277" s="6092"/>
      <c r="J277" s="6093"/>
    </row>
    <row r="278" spans="1:10" s="6084" customFormat="1" ht="15" customHeight="1">
      <c r="A278" s="6994"/>
      <c r="B278" s="6995"/>
      <c r="C278" s="6997"/>
      <c r="D278" s="6997"/>
      <c r="E278" s="6091" t="s">
        <v>651</v>
      </c>
      <c r="F278" s="6092">
        <f t="shared" si="38"/>
        <v>280500</v>
      </c>
      <c r="G278" s="6092"/>
      <c r="H278" s="6092"/>
      <c r="I278" s="6092">
        <v>280500</v>
      </c>
      <c r="J278" s="6093"/>
    </row>
    <row r="279" spans="1:10" s="6070" customFormat="1" ht="15" customHeight="1">
      <c r="A279" s="6994"/>
      <c r="B279" s="6995"/>
      <c r="C279" s="6997"/>
      <c r="D279" s="6997"/>
      <c r="E279" s="6091" t="s">
        <v>652</v>
      </c>
      <c r="F279" s="6092">
        <f t="shared" si="38"/>
        <v>229500</v>
      </c>
      <c r="G279" s="6092"/>
      <c r="H279" s="6092"/>
      <c r="I279" s="6092">
        <v>229500</v>
      </c>
      <c r="J279" s="6093"/>
    </row>
    <row r="280" spans="1:10" s="6070" customFormat="1" ht="15" customHeight="1">
      <c r="A280" s="6994"/>
      <c r="B280" s="6995"/>
      <c r="C280" s="6997"/>
      <c r="D280" s="6997"/>
      <c r="E280" s="6091" t="s">
        <v>653</v>
      </c>
      <c r="F280" s="6092">
        <f t="shared" si="38"/>
        <v>41250</v>
      </c>
      <c r="G280" s="6092"/>
      <c r="H280" s="6092"/>
      <c r="I280" s="6092">
        <v>41250</v>
      </c>
      <c r="J280" s="6093"/>
    </row>
    <row r="281" spans="1:10" s="6070" customFormat="1" ht="15" customHeight="1">
      <c r="A281" s="6994"/>
      <c r="B281" s="6995"/>
      <c r="C281" s="6997"/>
      <c r="D281" s="6997"/>
      <c r="E281" s="6091" t="s">
        <v>654</v>
      </c>
      <c r="F281" s="6092">
        <f t="shared" si="38"/>
        <v>33750</v>
      </c>
      <c r="G281" s="6092"/>
      <c r="H281" s="6092"/>
      <c r="I281" s="6092">
        <v>33750</v>
      </c>
      <c r="J281" s="6093"/>
    </row>
    <row r="282" spans="1:10" s="6070" customFormat="1" ht="15" customHeight="1">
      <c r="A282" s="6994"/>
      <c r="B282" s="6995"/>
      <c r="C282" s="6997"/>
      <c r="D282" s="6997"/>
      <c r="E282" s="6091" t="s">
        <v>655</v>
      </c>
      <c r="F282" s="6092">
        <f t="shared" si="38"/>
        <v>5500</v>
      </c>
      <c r="G282" s="6092"/>
      <c r="H282" s="6092"/>
      <c r="I282" s="6092">
        <v>5500</v>
      </c>
      <c r="J282" s="6093"/>
    </row>
    <row r="283" spans="1:10" s="6070" customFormat="1" ht="15" customHeight="1">
      <c r="A283" s="6994"/>
      <c r="B283" s="6995"/>
      <c r="C283" s="6997"/>
      <c r="D283" s="6997"/>
      <c r="E283" s="6091" t="s">
        <v>656</v>
      </c>
      <c r="F283" s="6092">
        <f t="shared" si="38"/>
        <v>4500</v>
      </c>
      <c r="G283" s="6092"/>
      <c r="H283" s="6092"/>
      <c r="I283" s="6092">
        <v>4500</v>
      </c>
      <c r="J283" s="6093"/>
    </row>
    <row r="284" spans="1:10" s="6070" customFormat="1" ht="15" customHeight="1">
      <c r="A284" s="6994"/>
      <c r="B284" s="6995"/>
      <c r="C284" s="6997"/>
      <c r="D284" s="6997"/>
      <c r="E284" s="6091" t="s">
        <v>674</v>
      </c>
      <c r="F284" s="6092">
        <f t="shared" si="38"/>
        <v>5500</v>
      </c>
      <c r="G284" s="6092"/>
      <c r="H284" s="6092"/>
      <c r="I284" s="6092">
        <v>5500</v>
      </c>
      <c r="J284" s="6093"/>
    </row>
    <row r="285" spans="1:10" s="6070" customFormat="1" ht="15" customHeight="1">
      <c r="A285" s="6994"/>
      <c r="B285" s="6995"/>
      <c r="C285" s="6997"/>
      <c r="D285" s="6997"/>
      <c r="E285" s="6091" t="s">
        <v>675</v>
      </c>
      <c r="F285" s="6092">
        <f t="shared" si="38"/>
        <v>4500</v>
      </c>
      <c r="G285" s="6092"/>
      <c r="H285" s="6092"/>
      <c r="I285" s="6092">
        <v>4500</v>
      </c>
      <c r="J285" s="6093"/>
    </row>
    <row r="286" spans="1:10" s="6070" customFormat="1" ht="22.5">
      <c r="A286" s="6994"/>
      <c r="B286" s="6995"/>
      <c r="C286" s="6997"/>
      <c r="D286" s="6997"/>
      <c r="E286" s="6088" t="s">
        <v>1047</v>
      </c>
      <c r="F286" s="6089">
        <f>SUM(F287:F298)</f>
        <v>395000</v>
      </c>
      <c r="G286" s="6089">
        <f>SUM(G287:G298)</f>
        <v>0</v>
      </c>
      <c r="H286" s="6089">
        <f>SUM(H287:H298)</f>
        <v>0</v>
      </c>
      <c r="I286" s="6089">
        <f>SUM(I287:I298)</f>
        <v>395000</v>
      </c>
      <c r="J286" s="6090">
        <f>SUM(J287:J298)</f>
        <v>0</v>
      </c>
    </row>
    <row r="287" spans="1:10" s="6070" customFormat="1" ht="15" customHeight="1">
      <c r="A287" s="6994"/>
      <c r="B287" s="6995"/>
      <c r="C287" s="6997"/>
      <c r="D287" s="6997"/>
      <c r="E287" s="6107" t="s">
        <v>657</v>
      </c>
      <c r="F287" s="6092">
        <f t="shared" ref="F287:F298" si="39">SUM(G287:J287)</f>
        <v>27500</v>
      </c>
      <c r="G287" s="6092"/>
      <c r="H287" s="6092"/>
      <c r="I287" s="6092">
        <v>27500</v>
      </c>
      <c r="J287" s="6093"/>
    </row>
    <row r="288" spans="1:10" s="6070" customFormat="1" ht="15" customHeight="1">
      <c r="A288" s="6994"/>
      <c r="B288" s="6995"/>
      <c r="C288" s="6997"/>
      <c r="D288" s="6997"/>
      <c r="E288" s="6107" t="s">
        <v>659</v>
      </c>
      <c r="F288" s="6092">
        <f t="shared" si="39"/>
        <v>22500</v>
      </c>
      <c r="G288" s="6092"/>
      <c r="H288" s="6092"/>
      <c r="I288" s="6092">
        <v>22500</v>
      </c>
      <c r="J288" s="6093"/>
    </row>
    <row r="289" spans="1:10" s="6070" customFormat="1" ht="15" customHeight="1">
      <c r="A289" s="6994"/>
      <c r="B289" s="6995"/>
      <c r="C289" s="6997"/>
      <c r="D289" s="6997"/>
      <c r="E289" s="6091" t="s">
        <v>660</v>
      </c>
      <c r="F289" s="6092">
        <f t="shared" si="39"/>
        <v>27500</v>
      </c>
      <c r="G289" s="6092"/>
      <c r="H289" s="6092"/>
      <c r="I289" s="6092">
        <v>27500</v>
      </c>
      <c r="J289" s="6093"/>
    </row>
    <row r="290" spans="1:10" s="6070" customFormat="1" ht="15" customHeight="1">
      <c r="A290" s="6994"/>
      <c r="B290" s="6995"/>
      <c r="C290" s="6997"/>
      <c r="D290" s="6997"/>
      <c r="E290" s="6091" t="s">
        <v>661</v>
      </c>
      <c r="F290" s="6092">
        <f t="shared" si="39"/>
        <v>22500</v>
      </c>
      <c r="G290" s="6092"/>
      <c r="H290" s="6092"/>
      <c r="I290" s="6092">
        <v>22500</v>
      </c>
      <c r="J290" s="6093"/>
    </row>
    <row r="291" spans="1:10" s="6070" customFormat="1" ht="15" customHeight="1">
      <c r="A291" s="6994"/>
      <c r="B291" s="6995"/>
      <c r="C291" s="6997"/>
      <c r="D291" s="6997"/>
      <c r="E291" s="6091" t="s">
        <v>662</v>
      </c>
      <c r="F291" s="6092">
        <f t="shared" si="39"/>
        <v>2750</v>
      </c>
      <c r="G291" s="6092"/>
      <c r="H291" s="6092"/>
      <c r="I291" s="6092">
        <v>2750</v>
      </c>
      <c r="J291" s="6093"/>
    </row>
    <row r="292" spans="1:10" s="6070" customFormat="1" ht="15" customHeight="1">
      <c r="A292" s="6994"/>
      <c r="B292" s="6995"/>
      <c r="C292" s="6997"/>
      <c r="D292" s="6997"/>
      <c r="E292" s="6091" t="s">
        <v>663</v>
      </c>
      <c r="F292" s="6092">
        <f t="shared" si="39"/>
        <v>2250</v>
      </c>
      <c r="G292" s="6092"/>
      <c r="H292" s="6092"/>
      <c r="I292" s="6092">
        <v>2250</v>
      </c>
      <c r="J292" s="6093"/>
    </row>
    <row r="293" spans="1:10" s="6070" customFormat="1" ht="15" customHeight="1">
      <c r="A293" s="6994"/>
      <c r="B293" s="6995"/>
      <c r="C293" s="6997"/>
      <c r="D293" s="6997"/>
      <c r="E293" s="6091" t="s">
        <v>664</v>
      </c>
      <c r="F293" s="6092">
        <f t="shared" si="39"/>
        <v>151250</v>
      </c>
      <c r="G293" s="6092"/>
      <c r="H293" s="6092"/>
      <c r="I293" s="6092">
        <v>151250</v>
      </c>
      <c r="J293" s="6093"/>
    </row>
    <row r="294" spans="1:10" s="6070" customFormat="1" ht="15" customHeight="1">
      <c r="A294" s="6994"/>
      <c r="B294" s="6995"/>
      <c r="C294" s="6997"/>
      <c r="D294" s="6997"/>
      <c r="E294" s="6091" t="s">
        <v>665</v>
      </c>
      <c r="F294" s="6092">
        <f t="shared" si="39"/>
        <v>123750</v>
      </c>
      <c r="G294" s="6092"/>
      <c r="H294" s="6092"/>
      <c r="I294" s="6092">
        <v>123750</v>
      </c>
      <c r="J294" s="6093"/>
    </row>
    <row r="295" spans="1:10" s="6070" customFormat="1" ht="15" customHeight="1">
      <c r="A295" s="6994"/>
      <c r="B295" s="6995"/>
      <c r="C295" s="6997"/>
      <c r="D295" s="6997"/>
      <c r="E295" s="6091" t="s">
        <v>668</v>
      </c>
      <c r="F295" s="6092">
        <f t="shared" si="39"/>
        <v>2750</v>
      </c>
      <c r="G295" s="6092"/>
      <c r="H295" s="6092"/>
      <c r="I295" s="6092">
        <v>2750</v>
      </c>
      <c r="J295" s="6093"/>
    </row>
    <row r="296" spans="1:10" s="6070" customFormat="1" ht="15" customHeight="1">
      <c r="A296" s="6994"/>
      <c r="B296" s="6995"/>
      <c r="C296" s="6997"/>
      <c r="D296" s="6997"/>
      <c r="E296" s="6091" t="s">
        <v>669</v>
      </c>
      <c r="F296" s="6092">
        <f t="shared" si="39"/>
        <v>2250</v>
      </c>
      <c r="G296" s="6092"/>
      <c r="H296" s="6092"/>
      <c r="I296" s="6092">
        <v>2250</v>
      </c>
      <c r="J296" s="6093"/>
    </row>
    <row r="297" spans="1:10" s="6070" customFormat="1" ht="15" customHeight="1">
      <c r="A297" s="6994"/>
      <c r="B297" s="6995"/>
      <c r="C297" s="6997"/>
      <c r="D297" s="6997"/>
      <c r="E297" s="6091" t="s">
        <v>672</v>
      </c>
      <c r="F297" s="6092">
        <f t="shared" si="39"/>
        <v>5500</v>
      </c>
      <c r="G297" s="6092"/>
      <c r="H297" s="6092"/>
      <c r="I297" s="6092">
        <v>5500</v>
      </c>
      <c r="J297" s="6093"/>
    </row>
    <row r="298" spans="1:10" s="6070" customFormat="1" ht="15" customHeight="1">
      <c r="A298" s="6994"/>
      <c r="B298" s="6995"/>
      <c r="C298" s="6997"/>
      <c r="D298" s="6997"/>
      <c r="E298" s="6091" t="s">
        <v>673</v>
      </c>
      <c r="F298" s="6092">
        <f t="shared" si="39"/>
        <v>4500</v>
      </c>
      <c r="G298" s="6092"/>
      <c r="H298" s="6092"/>
      <c r="I298" s="6092">
        <v>4500</v>
      </c>
      <c r="J298" s="6093"/>
    </row>
    <row r="299" spans="1:10" s="6070" customFormat="1" ht="15" customHeight="1">
      <c r="A299" s="6994"/>
      <c r="B299" s="6995"/>
      <c r="C299" s="6997"/>
      <c r="D299" s="6997"/>
      <c r="E299" s="6094" t="s">
        <v>1040</v>
      </c>
      <c r="F299" s="6086">
        <f>SUM(F300:F301)</f>
        <v>0</v>
      </c>
      <c r="G299" s="6086">
        <f>SUM(G300:G301)</f>
        <v>0</v>
      </c>
      <c r="H299" s="6086">
        <f>SUM(H300:H301)</f>
        <v>0</v>
      </c>
      <c r="I299" s="6086">
        <f>SUM(I300:I301)</f>
        <v>0</v>
      </c>
      <c r="J299" s="6087">
        <f>SUM(J300:J301)</f>
        <v>0</v>
      </c>
    </row>
    <row r="300" spans="1:10" s="6070" customFormat="1" ht="15" hidden="1" customHeight="1">
      <c r="A300" s="6096"/>
      <c r="B300" s="6103"/>
      <c r="C300" s="6099"/>
      <c r="D300" s="6099"/>
      <c r="E300" s="6074"/>
      <c r="F300" s="6075">
        <f>SUM(G300:J300)</f>
        <v>0</v>
      </c>
      <c r="G300" s="6075"/>
      <c r="H300" s="6075"/>
      <c r="I300" s="6075"/>
      <c r="J300" s="6076"/>
    </row>
    <row r="301" spans="1:10" s="6070" customFormat="1" ht="15" hidden="1" customHeight="1">
      <c r="A301" s="6096"/>
      <c r="B301" s="6103"/>
      <c r="C301" s="6099"/>
      <c r="D301" s="6099"/>
      <c r="E301" s="6079"/>
      <c r="F301" s="6075">
        <f>SUM(G301:J301)</f>
        <v>0</v>
      </c>
      <c r="G301" s="6075"/>
      <c r="H301" s="6075"/>
      <c r="I301" s="6075"/>
      <c r="J301" s="6076"/>
    </row>
    <row r="302" spans="1:10" s="6084" customFormat="1" ht="22.5">
      <c r="A302" s="6994" t="s">
        <v>1069</v>
      </c>
      <c r="B302" s="6995" t="s">
        <v>1070</v>
      </c>
      <c r="C302" s="6997" t="s">
        <v>33</v>
      </c>
      <c r="D302" s="6997" t="s">
        <v>35</v>
      </c>
      <c r="E302" s="6080" t="s">
        <v>1039</v>
      </c>
      <c r="F302" s="6081">
        <f>SUM(F303,F328)</f>
        <v>150000</v>
      </c>
      <c r="G302" s="6081">
        <f>SUM(G303,G328)</f>
        <v>0</v>
      </c>
      <c r="H302" s="6081">
        <f>SUM(H303,H328)</f>
        <v>0</v>
      </c>
      <c r="I302" s="6081">
        <f>SUM(I303,I328)</f>
        <v>150000</v>
      </c>
      <c r="J302" s="6082">
        <f>SUM(J303,J328)</f>
        <v>0</v>
      </c>
    </row>
    <row r="303" spans="1:10" s="6084" customFormat="1" ht="21">
      <c r="A303" s="6994"/>
      <c r="B303" s="6995"/>
      <c r="C303" s="6997"/>
      <c r="D303" s="6997"/>
      <c r="E303" s="6085" t="s">
        <v>1045</v>
      </c>
      <c r="F303" s="6086">
        <f>SUM(F304,F315)</f>
        <v>150000</v>
      </c>
      <c r="G303" s="6086">
        <f>SUM(G304,G315)</f>
        <v>0</v>
      </c>
      <c r="H303" s="6086">
        <f>SUM(H304,H315)</f>
        <v>0</v>
      </c>
      <c r="I303" s="6086">
        <f>SUM(I304,I315)</f>
        <v>150000</v>
      </c>
      <c r="J303" s="6087">
        <f>SUM(J304,J315)</f>
        <v>0</v>
      </c>
    </row>
    <row r="304" spans="1:10" s="6084" customFormat="1" ht="22.5">
      <c r="A304" s="6994"/>
      <c r="B304" s="6995"/>
      <c r="C304" s="6997"/>
      <c r="D304" s="6997"/>
      <c r="E304" s="6088" t="s">
        <v>1046</v>
      </c>
      <c r="F304" s="6089">
        <f>SUM(F305:F314)</f>
        <v>138000</v>
      </c>
      <c r="G304" s="6089">
        <f>SUM(G305:G314)</f>
        <v>0</v>
      </c>
      <c r="H304" s="6089">
        <f>SUM(H305:H314)</f>
        <v>0</v>
      </c>
      <c r="I304" s="6089">
        <f>SUM(I305:I314)</f>
        <v>138000</v>
      </c>
      <c r="J304" s="6090">
        <f>SUM(J305:J314)</f>
        <v>0</v>
      </c>
    </row>
    <row r="305" spans="1:10" s="6084" customFormat="1" ht="15" customHeight="1">
      <c r="A305" s="6994"/>
      <c r="B305" s="6995"/>
      <c r="C305" s="6997"/>
      <c r="D305" s="6997"/>
      <c r="E305" s="6091" t="s">
        <v>647</v>
      </c>
      <c r="F305" s="6092">
        <f t="shared" ref="F305:F314" si="40">SUM(G305:J305)</f>
        <v>63000</v>
      </c>
      <c r="G305" s="6092"/>
      <c r="H305" s="6092"/>
      <c r="I305" s="6092">
        <v>63000</v>
      </c>
      <c r="J305" s="6093"/>
    </row>
    <row r="306" spans="1:10" s="6084" customFormat="1" ht="15" customHeight="1">
      <c r="A306" s="6994"/>
      <c r="B306" s="6995"/>
      <c r="C306" s="6997"/>
      <c r="D306" s="6997"/>
      <c r="E306" s="6091" t="s">
        <v>648</v>
      </c>
      <c r="F306" s="6092">
        <f t="shared" si="40"/>
        <v>27000</v>
      </c>
      <c r="G306" s="6092"/>
      <c r="H306" s="6092"/>
      <c r="I306" s="6092">
        <v>27000</v>
      </c>
      <c r="J306" s="6093"/>
    </row>
    <row r="307" spans="1:10" s="6084" customFormat="1" ht="15" customHeight="1">
      <c r="A307" s="6994"/>
      <c r="B307" s="6995"/>
      <c r="C307" s="6997"/>
      <c r="D307" s="6997"/>
      <c r="E307" s="6091" t="s">
        <v>649</v>
      </c>
      <c r="F307" s="6092">
        <f t="shared" si="40"/>
        <v>14000</v>
      </c>
      <c r="G307" s="6092"/>
      <c r="H307" s="6092"/>
      <c r="I307" s="6092">
        <v>14000</v>
      </c>
      <c r="J307" s="6093"/>
    </row>
    <row r="308" spans="1:10" s="6084" customFormat="1" ht="15" customHeight="1">
      <c r="A308" s="6994"/>
      <c r="B308" s="6995"/>
      <c r="C308" s="6997"/>
      <c r="D308" s="6997"/>
      <c r="E308" s="6091" t="s">
        <v>650</v>
      </c>
      <c r="F308" s="6092">
        <f t="shared" si="40"/>
        <v>6000</v>
      </c>
      <c r="G308" s="6092"/>
      <c r="H308" s="6092"/>
      <c r="I308" s="6092">
        <v>6000</v>
      </c>
      <c r="J308" s="6093"/>
    </row>
    <row r="309" spans="1:10" s="6084" customFormat="1" ht="15" customHeight="1">
      <c r="A309" s="6994"/>
      <c r="B309" s="6995"/>
      <c r="C309" s="6997"/>
      <c r="D309" s="6997"/>
      <c r="E309" s="6091" t="s">
        <v>651</v>
      </c>
      <c r="F309" s="6092">
        <f t="shared" si="40"/>
        <v>16100</v>
      </c>
      <c r="G309" s="6092"/>
      <c r="H309" s="6092"/>
      <c r="I309" s="6092">
        <v>16100</v>
      </c>
      <c r="J309" s="6093"/>
    </row>
    <row r="310" spans="1:10" s="6084" customFormat="1" ht="15" customHeight="1">
      <c r="A310" s="6994"/>
      <c r="B310" s="6995"/>
      <c r="C310" s="6997"/>
      <c r="D310" s="6997"/>
      <c r="E310" s="6091" t="s">
        <v>652</v>
      </c>
      <c r="F310" s="6092">
        <f t="shared" si="40"/>
        <v>6900</v>
      </c>
      <c r="G310" s="6092"/>
      <c r="H310" s="6092"/>
      <c r="I310" s="6092">
        <v>6900</v>
      </c>
      <c r="J310" s="6093"/>
    </row>
    <row r="311" spans="1:10" s="6084" customFormat="1" ht="15" customHeight="1">
      <c r="A311" s="6994"/>
      <c r="B311" s="6995"/>
      <c r="C311" s="6997"/>
      <c r="D311" s="6997"/>
      <c r="E311" s="6091" t="s">
        <v>653</v>
      </c>
      <c r="F311" s="6092">
        <f t="shared" si="40"/>
        <v>2800</v>
      </c>
      <c r="G311" s="6092"/>
      <c r="H311" s="6092"/>
      <c r="I311" s="6092">
        <v>2800</v>
      </c>
      <c r="J311" s="6093"/>
    </row>
    <row r="312" spans="1:10" s="6084" customFormat="1" ht="15" customHeight="1">
      <c r="A312" s="6994"/>
      <c r="B312" s="6995"/>
      <c r="C312" s="6997"/>
      <c r="D312" s="6997"/>
      <c r="E312" s="6091" t="s">
        <v>654</v>
      </c>
      <c r="F312" s="6092">
        <f t="shared" si="40"/>
        <v>1200</v>
      </c>
      <c r="G312" s="6092"/>
      <c r="H312" s="6092"/>
      <c r="I312" s="6092">
        <v>1200</v>
      </c>
      <c r="J312" s="6093"/>
    </row>
    <row r="313" spans="1:10" s="6084" customFormat="1" ht="15" customHeight="1">
      <c r="A313" s="6994"/>
      <c r="B313" s="6995"/>
      <c r="C313" s="6997"/>
      <c r="D313" s="6997"/>
      <c r="E313" s="6091" t="s">
        <v>674</v>
      </c>
      <c r="F313" s="6092">
        <f t="shared" si="40"/>
        <v>700</v>
      </c>
      <c r="G313" s="6092"/>
      <c r="H313" s="6092"/>
      <c r="I313" s="6092">
        <v>700</v>
      </c>
      <c r="J313" s="6093"/>
    </row>
    <row r="314" spans="1:10" s="6084" customFormat="1" ht="15" customHeight="1">
      <c r="A314" s="6994"/>
      <c r="B314" s="6995"/>
      <c r="C314" s="6997"/>
      <c r="D314" s="6997"/>
      <c r="E314" s="6091" t="s">
        <v>675</v>
      </c>
      <c r="F314" s="6092">
        <f t="shared" si="40"/>
        <v>300</v>
      </c>
      <c r="G314" s="6092"/>
      <c r="H314" s="6092"/>
      <c r="I314" s="6092">
        <v>300</v>
      </c>
      <c r="J314" s="6093"/>
    </row>
    <row r="315" spans="1:10" s="6084" customFormat="1" ht="22.5">
      <c r="A315" s="6994"/>
      <c r="B315" s="6995"/>
      <c r="C315" s="6997"/>
      <c r="D315" s="6997"/>
      <c r="E315" s="6088" t="s">
        <v>1047</v>
      </c>
      <c r="F315" s="6089">
        <f>SUM(F316:F327)</f>
        <v>12000</v>
      </c>
      <c r="G315" s="6089">
        <f>SUM(G316:G327)</f>
        <v>0</v>
      </c>
      <c r="H315" s="6089">
        <f>SUM(H316:H327)</f>
        <v>0</v>
      </c>
      <c r="I315" s="6089">
        <f>SUM(I316:I327)</f>
        <v>12000</v>
      </c>
      <c r="J315" s="6090">
        <f>SUM(J316:J327)</f>
        <v>0</v>
      </c>
    </row>
    <row r="316" spans="1:10" s="6084" customFormat="1" ht="15" customHeight="1">
      <c r="A316" s="6994"/>
      <c r="B316" s="6995"/>
      <c r="C316" s="6997"/>
      <c r="D316" s="6997"/>
      <c r="E316" s="6091" t="s">
        <v>660</v>
      </c>
      <c r="F316" s="6092">
        <f t="shared" ref="F316:F327" si="41">SUM(G316:J316)</f>
        <v>2800</v>
      </c>
      <c r="G316" s="6092"/>
      <c r="H316" s="6092"/>
      <c r="I316" s="6092">
        <v>2800</v>
      </c>
      <c r="J316" s="6093"/>
    </row>
    <row r="317" spans="1:10" s="6084" customFormat="1" ht="15" customHeight="1">
      <c r="A317" s="6994"/>
      <c r="B317" s="6995"/>
      <c r="C317" s="6997"/>
      <c r="D317" s="6997"/>
      <c r="E317" s="6091" t="s">
        <v>661</v>
      </c>
      <c r="F317" s="6092">
        <f t="shared" si="41"/>
        <v>1200</v>
      </c>
      <c r="G317" s="6092"/>
      <c r="H317" s="6092"/>
      <c r="I317" s="6092">
        <v>1200</v>
      </c>
      <c r="J317" s="6093"/>
    </row>
    <row r="318" spans="1:10" s="6084" customFormat="1" ht="15" customHeight="1">
      <c r="A318" s="6994"/>
      <c r="B318" s="6995"/>
      <c r="C318" s="6997"/>
      <c r="D318" s="6997"/>
      <c r="E318" s="6091" t="s">
        <v>662</v>
      </c>
      <c r="F318" s="6092">
        <f t="shared" si="41"/>
        <v>700</v>
      </c>
      <c r="G318" s="6092"/>
      <c r="H318" s="6092"/>
      <c r="I318" s="6092">
        <v>700</v>
      </c>
      <c r="J318" s="6093"/>
    </row>
    <row r="319" spans="1:10" s="6084" customFormat="1" ht="15" customHeight="1">
      <c r="A319" s="6994"/>
      <c r="B319" s="6995"/>
      <c r="C319" s="6997"/>
      <c r="D319" s="6997"/>
      <c r="E319" s="6091" t="s">
        <v>663</v>
      </c>
      <c r="F319" s="6092">
        <f t="shared" si="41"/>
        <v>300</v>
      </c>
      <c r="G319" s="6092"/>
      <c r="H319" s="6092"/>
      <c r="I319" s="6092">
        <v>300</v>
      </c>
      <c r="J319" s="6093"/>
    </row>
    <row r="320" spans="1:10" s="6084" customFormat="1" ht="15" customHeight="1">
      <c r="A320" s="6994"/>
      <c r="B320" s="6995"/>
      <c r="C320" s="6997"/>
      <c r="D320" s="6997"/>
      <c r="E320" s="6091" t="s">
        <v>664</v>
      </c>
      <c r="F320" s="6092">
        <f t="shared" si="41"/>
        <v>2100</v>
      </c>
      <c r="G320" s="6092"/>
      <c r="H320" s="6092"/>
      <c r="I320" s="6092">
        <v>2100</v>
      </c>
      <c r="J320" s="6093"/>
    </row>
    <row r="321" spans="1:10" s="6084" customFormat="1" ht="15" customHeight="1">
      <c r="A321" s="6994"/>
      <c r="B321" s="6995"/>
      <c r="C321" s="6997"/>
      <c r="D321" s="6997"/>
      <c r="E321" s="6091" t="s">
        <v>665</v>
      </c>
      <c r="F321" s="6092">
        <f t="shared" si="41"/>
        <v>900</v>
      </c>
      <c r="G321" s="6092"/>
      <c r="H321" s="6092"/>
      <c r="I321" s="6092">
        <v>900</v>
      </c>
      <c r="J321" s="6093"/>
    </row>
    <row r="322" spans="1:10" s="6084" customFormat="1" ht="15" customHeight="1">
      <c r="A322" s="6994"/>
      <c r="B322" s="6995"/>
      <c r="C322" s="6997"/>
      <c r="D322" s="6997"/>
      <c r="E322" s="6091" t="s">
        <v>668</v>
      </c>
      <c r="F322" s="6092">
        <f t="shared" si="41"/>
        <v>700</v>
      </c>
      <c r="G322" s="6092"/>
      <c r="H322" s="6092"/>
      <c r="I322" s="6092">
        <v>700</v>
      </c>
      <c r="J322" s="6093"/>
    </row>
    <row r="323" spans="1:10" s="6084" customFormat="1" ht="15" customHeight="1">
      <c r="A323" s="6994"/>
      <c r="B323" s="6995"/>
      <c r="C323" s="6997"/>
      <c r="D323" s="6997"/>
      <c r="E323" s="6091" t="s">
        <v>669</v>
      </c>
      <c r="F323" s="6092">
        <f t="shared" si="41"/>
        <v>300</v>
      </c>
      <c r="G323" s="6092"/>
      <c r="H323" s="6092"/>
      <c r="I323" s="6092">
        <v>300</v>
      </c>
      <c r="J323" s="6093"/>
    </row>
    <row r="324" spans="1:10" s="6084" customFormat="1" ht="15" customHeight="1">
      <c r="A324" s="6994"/>
      <c r="B324" s="6995"/>
      <c r="C324" s="6997"/>
      <c r="D324" s="6997"/>
      <c r="E324" s="6091" t="s">
        <v>670</v>
      </c>
      <c r="F324" s="6092">
        <f t="shared" si="41"/>
        <v>700</v>
      </c>
      <c r="G324" s="6092"/>
      <c r="H324" s="6092"/>
      <c r="I324" s="6092">
        <v>700</v>
      </c>
      <c r="J324" s="6093"/>
    </row>
    <row r="325" spans="1:10" s="6084" customFormat="1" ht="15" customHeight="1">
      <c r="A325" s="6994"/>
      <c r="B325" s="6995"/>
      <c r="C325" s="6997"/>
      <c r="D325" s="6997"/>
      <c r="E325" s="6091" t="s">
        <v>671</v>
      </c>
      <c r="F325" s="6092">
        <f t="shared" si="41"/>
        <v>300</v>
      </c>
      <c r="G325" s="6092"/>
      <c r="H325" s="6092"/>
      <c r="I325" s="6092">
        <v>300</v>
      </c>
      <c r="J325" s="6093"/>
    </row>
    <row r="326" spans="1:10" s="6084" customFormat="1" ht="15" customHeight="1">
      <c r="A326" s="6994"/>
      <c r="B326" s="6995"/>
      <c r="C326" s="6997"/>
      <c r="D326" s="6997"/>
      <c r="E326" s="6091" t="s">
        <v>672</v>
      </c>
      <c r="F326" s="6092">
        <f t="shared" si="41"/>
        <v>1400</v>
      </c>
      <c r="G326" s="6092"/>
      <c r="H326" s="6092"/>
      <c r="I326" s="6092">
        <v>1400</v>
      </c>
      <c r="J326" s="6093"/>
    </row>
    <row r="327" spans="1:10" s="6084" customFormat="1" ht="15" customHeight="1">
      <c r="A327" s="6994"/>
      <c r="B327" s="6995"/>
      <c r="C327" s="6997"/>
      <c r="D327" s="6997"/>
      <c r="E327" s="6091" t="s">
        <v>673</v>
      </c>
      <c r="F327" s="6092">
        <f t="shared" si="41"/>
        <v>600</v>
      </c>
      <c r="G327" s="6092"/>
      <c r="H327" s="6092"/>
      <c r="I327" s="6092">
        <v>600</v>
      </c>
      <c r="J327" s="6093"/>
    </row>
    <row r="328" spans="1:10" s="6084" customFormat="1" ht="15" customHeight="1">
      <c r="A328" s="6994"/>
      <c r="B328" s="6995"/>
      <c r="C328" s="6997"/>
      <c r="D328" s="6997"/>
      <c r="E328" s="6094" t="s">
        <v>1040</v>
      </c>
      <c r="F328" s="6086">
        <f>SUM(F329:F330)</f>
        <v>0</v>
      </c>
      <c r="G328" s="6086">
        <f>SUM(G329:G330)</f>
        <v>0</v>
      </c>
      <c r="H328" s="6086">
        <f>SUM(H329:H330)</f>
        <v>0</v>
      </c>
      <c r="I328" s="6086">
        <f>SUM(I329:I330)</f>
        <v>0</v>
      </c>
      <c r="J328" s="6087">
        <f>SUM(J329:J330)</f>
        <v>0</v>
      </c>
    </row>
    <row r="329" spans="1:10" s="6084" customFormat="1" ht="15" hidden="1" customHeight="1">
      <c r="A329" s="6096"/>
      <c r="B329" s="6103"/>
      <c r="C329" s="6099"/>
      <c r="D329" s="6099"/>
      <c r="E329" s="6074"/>
      <c r="F329" s="6075">
        <f>SUM(G329:J329)</f>
        <v>0</v>
      </c>
      <c r="G329" s="6075"/>
      <c r="H329" s="6075"/>
      <c r="I329" s="6075"/>
      <c r="J329" s="6076"/>
    </row>
    <row r="330" spans="1:10" s="6084" customFormat="1" ht="15" hidden="1" customHeight="1">
      <c r="A330" s="6096"/>
      <c r="B330" s="6103"/>
      <c r="C330" s="6099"/>
      <c r="D330" s="6099"/>
      <c r="E330" s="6079"/>
      <c r="F330" s="6075">
        <f>SUM(G330:J330)</f>
        <v>0</v>
      </c>
      <c r="G330" s="6075"/>
      <c r="H330" s="6075"/>
      <c r="I330" s="6075"/>
      <c r="J330" s="6076"/>
    </row>
    <row r="331" spans="1:10" s="6070" customFormat="1" ht="22.5">
      <c r="A331" s="6968" t="s">
        <v>1071</v>
      </c>
      <c r="B331" s="6971" t="s">
        <v>1072</v>
      </c>
      <c r="C331" s="6977" t="s">
        <v>309</v>
      </c>
      <c r="D331" s="6977" t="s">
        <v>797</v>
      </c>
      <c r="E331" s="6080" t="s">
        <v>1039</v>
      </c>
      <c r="F331" s="6081">
        <f>SUM(F332,F366)</f>
        <v>1900000</v>
      </c>
      <c r="G331" s="6081">
        <f>SUM(G332,G366)</f>
        <v>0</v>
      </c>
      <c r="H331" s="6081">
        <f>SUM(H332,H366)</f>
        <v>1514490</v>
      </c>
      <c r="I331" s="6081">
        <f>SUM(I332,I366)</f>
        <v>385510</v>
      </c>
      <c r="J331" s="6082">
        <f>SUM(J332,J366)</f>
        <v>0</v>
      </c>
    </row>
    <row r="332" spans="1:10" s="6070" customFormat="1" ht="21">
      <c r="A332" s="6969"/>
      <c r="B332" s="6972"/>
      <c r="C332" s="6978"/>
      <c r="D332" s="6978"/>
      <c r="E332" s="6085" t="s">
        <v>1045</v>
      </c>
      <c r="F332" s="6086">
        <f>SUM(F333,F344)</f>
        <v>1900000</v>
      </c>
      <c r="G332" s="6086">
        <f>SUM(G333,G344)</f>
        <v>0</v>
      </c>
      <c r="H332" s="6086">
        <f>SUM(H333,H344)</f>
        <v>1514490</v>
      </c>
      <c r="I332" s="6086">
        <f>SUM(I333,I344)</f>
        <v>385510</v>
      </c>
      <c r="J332" s="6087">
        <f>SUM(J333,J344)</f>
        <v>0</v>
      </c>
    </row>
    <row r="333" spans="1:10" s="6070" customFormat="1" ht="22.5">
      <c r="A333" s="6969"/>
      <c r="B333" s="6972"/>
      <c r="C333" s="6978"/>
      <c r="D333" s="6978"/>
      <c r="E333" s="6088" t="s">
        <v>1046</v>
      </c>
      <c r="F333" s="6089">
        <f>SUM(F334:F343)</f>
        <v>1769200</v>
      </c>
      <c r="G333" s="6089">
        <f t="shared" ref="G333:J333" si="42">SUM(G334:G343)</f>
        <v>0</v>
      </c>
      <c r="H333" s="6089">
        <f t="shared" si="42"/>
        <v>1410229</v>
      </c>
      <c r="I333" s="6089">
        <f t="shared" si="42"/>
        <v>358971</v>
      </c>
      <c r="J333" s="6090">
        <f t="shared" si="42"/>
        <v>0</v>
      </c>
    </row>
    <row r="334" spans="1:10" s="6070" customFormat="1" ht="15" customHeight="1">
      <c r="A334" s="6969"/>
      <c r="B334" s="6972"/>
      <c r="C334" s="6978"/>
      <c r="D334" s="6978"/>
      <c r="E334" s="6091" t="s">
        <v>647</v>
      </c>
      <c r="F334" s="6092">
        <f t="shared" ref="F334:F343" si="43">SUM(G334:J334)</f>
        <v>1065484</v>
      </c>
      <c r="G334" s="6092"/>
      <c r="H334" s="6092">
        <v>1065484</v>
      </c>
      <c r="I334" s="6092"/>
      <c r="J334" s="6093"/>
    </row>
    <row r="335" spans="1:10" s="6070" customFormat="1" ht="15" customHeight="1">
      <c r="A335" s="6969"/>
      <c r="B335" s="6972"/>
      <c r="C335" s="6978"/>
      <c r="D335" s="6978"/>
      <c r="E335" s="6091" t="s">
        <v>648</v>
      </c>
      <c r="F335" s="6092">
        <f t="shared" si="43"/>
        <v>271216</v>
      </c>
      <c r="G335" s="6092"/>
      <c r="H335" s="6092"/>
      <c r="I335" s="6092">
        <v>271216</v>
      </c>
      <c r="J335" s="6093"/>
    </row>
    <row r="336" spans="1:10" s="6070" customFormat="1" ht="15" customHeight="1">
      <c r="A336" s="6969"/>
      <c r="B336" s="6972"/>
      <c r="C336" s="6978"/>
      <c r="D336" s="6978"/>
      <c r="E336" s="6091" t="s">
        <v>649</v>
      </c>
      <c r="F336" s="6092">
        <f t="shared" si="43"/>
        <v>77717</v>
      </c>
      <c r="G336" s="6092"/>
      <c r="H336" s="6092">
        <v>77717</v>
      </c>
      <c r="I336" s="6092"/>
      <c r="J336" s="6093"/>
    </row>
    <row r="337" spans="1:10" s="6070" customFormat="1" ht="15" customHeight="1">
      <c r="A337" s="6969"/>
      <c r="B337" s="6972"/>
      <c r="C337" s="6978"/>
      <c r="D337" s="6978"/>
      <c r="E337" s="6091" t="s">
        <v>650</v>
      </c>
      <c r="F337" s="6092">
        <f t="shared" si="43"/>
        <v>19783</v>
      </c>
      <c r="G337" s="6092"/>
      <c r="H337" s="6092"/>
      <c r="I337" s="6092">
        <v>19783</v>
      </c>
      <c r="J337" s="6093"/>
    </row>
    <row r="338" spans="1:10" s="6070" customFormat="1" ht="15" customHeight="1">
      <c r="A338" s="6969"/>
      <c r="B338" s="6972"/>
      <c r="C338" s="6978"/>
      <c r="D338" s="6978"/>
      <c r="E338" s="6091" t="s">
        <v>651</v>
      </c>
      <c r="F338" s="6092">
        <f t="shared" si="43"/>
        <v>215217</v>
      </c>
      <c r="G338" s="6092"/>
      <c r="H338" s="6092">
        <v>215217</v>
      </c>
      <c r="I338" s="6092"/>
      <c r="J338" s="6093"/>
    </row>
    <row r="339" spans="1:10" s="6070" customFormat="1" ht="15" customHeight="1">
      <c r="A339" s="6969"/>
      <c r="B339" s="6972"/>
      <c r="C339" s="6978"/>
      <c r="D339" s="6978"/>
      <c r="E339" s="6091" t="s">
        <v>652</v>
      </c>
      <c r="F339" s="6092">
        <f t="shared" si="43"/>
        <v>54783</v>
      </c>
      <c r="G339" s="6092"/>
      <c r="H339" s="6092"/>
      <c r="I339" s="6092">
        <v>54783</v>
      </c>
      <c r="J339" s="6093"/>
    </row>
    <row r="340" spans="1:10" s="6070" customFormat="1" ht="15" customHeight="1">
      <c r="A340" s="6969"/>
      <c r="B340" s="6972"/>
      <c r="C340" s="6978"/>
      <c r="D340" s="6978"/>
      <c r="E340" s="6091" t="s">
        <v>653</v>
      </c>
      <c r="F340" s="6092">
        <f t="shared" si="43"/>
        <v>31884</v>
      </c>
      <c r="G340" s="6092"/>
      <c r="H340" s="6092">
        <v>31884</v>
      </c>
      <c r="I340" s="6092"/>
      <c r="J340" s="6093"/>
    </row>
    <row r="341" spans="1:10" s="6070" customFormat="1" ht="15" customHeight="1">
      <c r="A341" s="6969"/>
      <c r="B341" s="6972"/>
      <c r="C341" s="6978"/>
      <c r="D341" s="6978"/>
      <c r="E341" s="6091" t="s">
        <v>654</v>
      </c>
      <c r="F341" s="6092">
        <f t="shared" si="43"/>
        <v>8116</v>
      </c>
      <c r="G341" s="6092"/>
      <c r="H341" s="6092"/>
      <c r="I341" s="6092">
        <v>8116</v>
      </c>
      <c r="J341" s="6093"/>
    </row>
    <row r="342" spans="1:10" s="6070" customFormat="1" ht="15" customHeight="1">
      <c r="A342" s="6969"/>
      <c r="B342" s="6972"/>
      <c r="C342" s="6978"/>
      <c r="D342" s="6978"/>
      <c r="E342" s="6091" t="s">
        <v>674</v>
      </c>
      <c r="F342" s="6092">
        <f t="shared" si="43"/>
        <v>19927</v>
      </c>
      <c r="G342" s="6092"/>
      <c r="H342" s="6092">
        <v>19927</v>
      </c>
      <c r="I342" s="6092"/>
      <c r="J342" s="6093"/>
    </row>
    <row r="343" spans="1:10" s="6070" customFormat="1" ht="15" customHeight="1">
      <c r="A343" s="6969"/>
      <c r="B343" s="6972"/>
      <c r="C343" s="6978"/>
      <c r="D343" s="6978"/>
      <c r="E343" s="6091" t="s">
        <v>675</v>
      </c>
      <c r="F343" s="6092">
        <f t="shared" si="43"/>
        <v>5073</v>
      </c>
      <c r="G343" s="6092"/>
      <c r="H343" s="6092"/>
      <c r="I343" s="6092">
        <v>5073</v>
      </c>
      <c r="J343" s="6093"/>
    </row>
    <row r="344" spans="1:10" s="6070" customFormat="1" ht="22.5">
      <c r="A344" s="6969"/>
      <c r="B344" s="6972"/>
      <c r="C344" s="6978"/>
      <c r="D344" s="6978"/>
      <c r="E344" s="6088" t="s">
        <v>1047</v>
      </c>
      <c r="F344" s="6089">
        <f>SUM(F345:F365)</f>
        <v>130800</v>
      </c>
      <c r="G344" s="6089">
        <f t="shared" ref="G344" si="44">SUM(G345:G365)</f>
        <v>0</v>
      </c>
      <c r="H344" s="6089">
        <f>SUM(H345:H365)</f>
        <v>104261</v>
      </c>
      <c r="I344" s="6089">
        <f t="shared" ref="I344:J344" si="45">SUM(I345:I365)</f>
        <v>26539</v>
      </c>
      <c r="J344" s="6090">
        <f t="shared" si="45"/>
        <v>0</v>
      </c>
    </row>
    <row r="345" spans="1:10" s="6070" customFormat="1" ht="15" customHeight="1">
      <c r="A345" s="6969"/>
      <c r="B345" s="6972"/>
      <c r="C345" s="6978"/>
      <c r="D345" s="6978"/>
      <c r="E345" s="6091" t="s">
        <v>660</v>
      </c>
      <c r="F345" s="6092">
        <f t="shared" ref="F345:F365" si="46">SUM(G345:J345)</f>
        <v>5580</v>
      </c>
      <c r="G345" s="6092"/>
      <c r="H345" s="6092">
        <v>5580</v>
      </c>
      <c r="I345" s="6092"/>
      <c r="J345" s="6093"/>
    </row>
    <row r="346" spans="1:10" s="6070" customFormat="1" ht="15" customHeight="1">
      <c r="A346" s="6969"/>
      <c r="B346" s="6972"/>
      <c r="C346" s="6978"/>
      <c r="D346" s="6978"/>
      <c r="E346" s="6091" t="s">
        <v>661</v>
      </c>
      <c r="F346" s="6092">
        <f t="shared" si="46"/>
        <v>1420</v>
      </c>
      <c r="G346" s="6092"/>
      <c r="H346" s="6092"/>
      <c r="I346" s="6092">
        <v>1420</v>
      </c>
      <c r="J346" s="6093"/>
    </row>
    <row r="347" spans="1:10" s="6070" customFormat="1" ht="15" customHeight="1">
      <c r="A347" s="6969"/>
      <c r="B347" s="6972"/>
      <c r="C347" s="6978"/>
      <c r="D347" s="6978"/>
      <c r="E347" s="6091" t="s">
        <v>802</v>
      </c>
      <c r="F347" s="6092">
        <f t="shared" si="46"/>
        <v>4783</v>
      </c>
      <c r="G347" s="6092"/>
      <c r="H347" s="6092">
        <v>4783</v>
      </c>
      <c r="I347" s="6092"/>
      <c r="J347" s="6093"/>
    </row>
    <row r="348" spans="1:10" s="6070" customFormat="1" ht="15" customHeight="1">
      <c r="A348" s="6969"/>
      <c r="B348" s="6972"/>
      <c r="C348" s="6978"/>
      <c r="D348" s="6978"/>
      <c r="E348" s="6091" t="s">
        <v>803</v>
      </c>
      <c r="F348" s="6092">
        <f t="shared" si="46"/>
        <v>1217</v>
      </c>
      <c r="G348" s="6092"/>
      <c r="H348" s="6092"/>
      <c r="I348" s="6092">
        <v>1217</v>
      </c>
      <c r="J348" s="6093"/>
    </row>
    <row r="349" spans="1:10" s="6070" customFormat="1" ht="15" customHeight="1">
      <c r="A349" s="6969"/>
      <c r="B349" s="6972"/>
      <c r="C349" s="6978"/>
      <c r="D349" s="6978"/>
      <c r="E349" s="6091" t="s">
        <v>784</v>
      </c>
      <c r="F349" s="6092">
        <f t="shared" si="46"/>
        <v>23116</v>
      </c>
      <c r="G349" s="6092"/>
      <c r="H349" s="6092">
        <v>23116</v>
      </c>
      <c r="I349" s="6092"/>
      <c r="J349" s="6093"/>
    </row>
    <row r="350" spans="1:10" s="6070" customFormat="1" ht="15" customHeight="1">
      <c r="A350" s="6969"/>
      <c r="B350" s="6972"/>
      <c r="C350" s="6978"/>
      <c r="D350" s="6978"/>
      <c r="E350" s="6091" t="s">
        <v>785</v>
      </c>
      <c r="F350" s="6092">
        <f t="shared" si="46"/>
        <v>5884</v>
      </c>
      <c r="G350" s="6092"/>
      <c r="H350" s="6092"/>
      <c r="I350" s="6092">
        <v>5884</v>
      </c>
      <c r="J350" s="6093"/>
    </row>
    <row r="351" spans="1:10" s="6070" customFormat="1" ht="15" customHeight="1">
      <c r="A351" s="6969"/>
      <c r="B351" s="6972"/>
      <c r="C351" s="6978"/>
      <c r="D351" s="6978"/>
      <c r="E351" s="6091" t="s">
        <v>664</v>
      </c>
      <c r="F351" s="6092">
        <f t="shared" si="46"/>
        <v>40652</v>
      </c>
      <c r="G351" s="6092"/>
      <c r="H351" s="6092">
        <v>40652</v>
      </c>
      <c r="I351" s="6092"/>
      <c r="J351" s="6093"/>
    </row>
    <row r="352" spans="1:10" s="6070" customFormat="1" ht="15" customHeight="1">
      <c r="A352" s="6969"/>
      <c r="B352" s="6972"/>
      <c r="C352" s="6978"/>
      <c r="D352" s="6978"/>
      <c r="E352" s="6091" t="s">
        <v>665</v>
      </c>
      <c r="F352" s="6092">
        <f t="shared" si="46"/>
        <v>10348</v>
      </c>
      <c r="G352" s="6092"/>
      <c r="H352" s="6092"/>
      <c r="I352" s="6092">
        <v>10348</v>
      </c>
      <c r="J352" s="6093"/>
    </row>
    <row r="353" spans="1:10" s="6070" customFormat="1" ht="15" customHeight="1">
      <c r="A353" s="6969"/>
      <c r="B353" s="6972"/>
      <c r="C353" s="6978"/>
      <c r="D353" s="6978"/>
      <c r="E353" s="6091" t="s">
        <v>804</v>
      </c>
      <c r="F353" s="6092">
        <f t="shared" si="46"/>
        <v>4384</v>
      </c>
      <c r="G353" s="6092"/>
      <c r="H353" s="6092">
        <v>4384</v>
      </c>
      <c r="I353" s="6092"/>
      <c r="J353" s="6093"/>
    </row>
    <row r="354" spans="1:10" s="6070" customFormat="1" ht="15" customHeight="1">
      <c r="A354" s="6969"/>
      <c r="B354" s="6972"/>
      <c r="C354" s="6978"/>
      <c r="D354" s="6978"/>
      <c r="E354" s="6091" t="s">
        <v>805</v>
      </c>
      <c r="F354" s="6092">
        <f t="shared" si="46"/>
        <v>1116</v>
      </c>
      <c r="G354" s="6092"/>
      <c r="H354" s="6092"/>
      <c r="I354" s="6092">
        <v>1116</v>
      </c>
      <c r="J354" s="6093"/>
    </row>
    <row r="355" spans="1:10" s="6070" customFormat="1" ht="15" customHeight="1">
      <c r="A355" s="6969"/>
      <c r="B355" s="6972"/>
      <c r="C355" s="6978"/>
      <c r="D355" s="6978"/>
      <c r="E355" s="6091" t="s">
        <v>806</v>
      </c>
      <c r="F355" s="6092">
        <f t="shared" si="46"/>
        <v>19928</v>
      </c>
      <c r="G355" s="6092"/>
      <c r="H355" s="6092">
        <v>19928</v>
      </c>
      <c r="I355" s="6092"/>
      <c r="J355" s="6093"/>
    </row>
    <row r="356" spans="1:10" s="6070" customFormat="1" ht="15" customHeight="1">
      <c r="A356" s="6969"/>
      <c r="B356" s="6972"/>
      <c r="C356" s="6978"/>
      <c r="D356" s="6978"/>
      <c r="E356" s="6091" t="s">
        <v>807</v>
      </c>
      <c r="F356" s="6092">
        <f t="shared" si="46"/>
        <v>5072</v>
      </c>
      <c r="G356" s="6092"/>
      <c r="H356" s="6092"/>
      <c r="I356" s="6092">
        <v>5072</v>
      </c>
      <c r="J356" s="6093"/>
    </row>
    <row r="357" spans="1:10" s="6070" customFormat="1" ht="15" customHeight="1">
      <c r="A357" s="6969"/>
      <c r="B357" s="6972"/>
      <c r="C357" s="6978"/>
      <c r="D357" s="6978"/>
      <c r="E357" s="6091" t="s">
        <v>668</v>
      </c>
      <c r="F357" s="6092">
        <f t="shared" si="46"/>
        <v>3985</v>
      </c>
      <c r="G357" s="6092"/>
      <c r="H357" s="6092">
        <v>3985</v>
      </c>
      <c r="I357" s="6092"/>
      <c r="J357" s="6093"/>
    </row>
    <row r="358" spans="1:10" s="6070" customFormat="1" ht="15" customHeight="1">
      <c r="A358" s="6969"/>
      <c r="B358" s="6972"/>
      <c r="C358" s="6978"/>
      <c r="D358" s="6978"/>
      <c r="E358" s="6091" t="s">
        <v>669</v>
      </c>
      <c r="F358" s="6092">
        <f t="shared" si="46"/>
        <v>1015</v>
      </c>
      <c r="G358" s="6092"/>
      <c r="H358" s="6092"/>
      <c r="I358" s="6092">
        <v>1015</v>
      </c>
      <c r="J358" s="6093"/>
    </row>
    <row r="359" spans="1:10" s="6070" customFormat="1" ht="15" customHeight="1">
      <c r="A359" s="6969"/>
      <c r="B359" s="6972"/>
      <c r="C359" s="6978"/>
      <c r="D359" s="6978"/>
      <c r="E359" s="6091" t="s">
        <v>790</v>
      </c>
      <c r="F359" s="6092">
        <f t="shared" si="46"/>
        <v>1036</v>
      </c>
      <c r="G359" s="6092"/>
      <c r="H359" s="6092">
        <v>1036</v>
      </c>
      <c r="I359" s="6092"/>
      <c r="J359" s="6093"/>
    </row>
    <row r="360" spans="1:10" s="6070" customFormat="1" ht="15" customHeight="1">
      <c r="A360" s="6969"/>
      <c r="B360" s="6972"/>
      <c r="C360" s="6978"/>
      <c r="D360" s="6978"/>
      <c r="E360" s="6091" t="s">
        <v>791</v>
      </c>
      <c r="F360" s="6092">
        <f t="shared" si="46"/>
        <v>264</v>
      </c>
      <c r="G360" s="6092"/>
      <c r="H360" s="6092"/>
      <c r="I360" s="6092">
        <v>264</v>
      </c>
      <c r="J360" s="6093"/>
    </row>
    <row r="361" spans="1:10" s="6070" customFormat="1" ht="15" customHeight="1">
      <c r="A361" s="6969"/>
      <c r="B361" s="6972"/>
      <c r="C361" s="6978"/>
      <c r="D361" s="6978"/>
      <c r="E361" s="6091" t="s">
        <v>672</v>
      </c>
      <c r="F361" s="6092">
        <f t="shared" si="46"/>
        <v>797</v>
      </c>
      <c r="G361" s="6092"/>
      <c r="H361" s="6092">
        <v>797</v>
      </c>
      <c r="I361" s="6092"/>
      <c r="J361" s="6093"/>
    </row>
    <row r="362" spans="1:10" s="6070" customFormat="1" ht="15" customHeight="1">
      <c r="A362" s="6969"/>
      <c r="B362" s="6972"/>
      <c r="C362" s="6978"/>
      <c r="D362" s="6978"/>
      <c r="E362" s="6091" t="s">
        <v>673</v>
      </c>
      <c r="F362" s="6092">
        <f t="shared" si="46"/>
        <v>203</v>
      </c>
      <c r="G362" s="6092"/>
      <c r="H362" s="6092"/>
      <c r="I362" s="6092">
        <v>203</v>
      </c>
      <c r="J362" s="6093"/>
    </row>
    <row r="363" spans="1:10" s="6070" customFormat="1" ht="15" hidden="1" customHeight="1">
      <c r="A363" s="6969"/>
      <c r="B363" s="6972"/>
      <c r="C363" s="6978"/>
      <c r="D363" s="6978"/>
      <c r="E363" s="6091" t="s">
        <v>1073</v>
      </c>
      <c r="F363" s="6092">
        <f t="shared" si="46"/>
        <v>0</v>
      </c>
      <c r="G363" s="6092"/>
      <c r="H363" s="6092"/>
      <c r="I363" s="6092"/>
      <c r="J363" s="6093"/>
    </row>
    <row r="364" spans="1:10" s="6070" customFormat="1" ht="15" hidden="1" customHeight="1">
      <c r="A364" s="6969"/>
      <c r="B364" s="6972"/>
      <c r="C364" s="6978"/>
      <c r="D364" s="6978"/>
      <c r="E364" s="6091" t="s">
        <v>1074</v>
      </c>
      <c r="F364" s="6092">
        <f t="shared" si="46"/>
        <v>0</v>
      </c>
      <c r="G364" s="6092"/>
      <c r="H364" s="6092"/>
      <c r="I364" s="6092"/>
      <c r="J364" s="6093"/>
    </row>
    <row r="365" spans="1:10" s="6070" customFormat="1" ht="15" hidden="1" customHeight="1">
      <c r="A365" s="6969"/>
      <c r="B365" s="6972"/>
      <c r="C365" s="6978"/>
      <c r="D365" s="6978"/>
      <c r="E365" s="6091" t="s">
        <v>1075</v>
      </c>
      <c r="F365" s="6092">
        <f t="shared" si="46"/>
        <v>0</v>
      </c>
      <c r="G365" s="6092"/>
      <c r="H365" s="6092"/>
      <c r="I365" s="6092"/>
      <c r="J365" s="6093"/>
    </row>
    <row r="366" spans="1:10" s="6070" customFormat="1" ht="15" customHeight="1">
      <c r="A366" s="6981"/>
      <c r="B366" s="6983"/>
      <c r="C366" s="6987"/>
      <c r="D366" s="6987"/>
      <c r="E366" s="6094" t="s">
        <v>1040</v>
      </c>
      <c r="F366" s="6086">
        <f>SUM(F367:F368)</f>
        <v>0</v>
      </c>
      <c r="G366" s="6086">
        <f>SUM(G367:G368)</f>
        <v>0</v>
      </c>
      <c r="H366" s="6086">
        <f>SUM(H367:H368)</f>
        <v>0</v>
      </c>
      <c r="I366" s="6086">
        <f>SUM(I367:I368)</f>
        <v>0</v>
      </c>
      <c r="J366" s="6087">
        <f>SUM(J367:J368)</f>
        <v>0</v>
      </c>
    </row>
    <row r="367" spans="1:10" s="6070" customFormat="1" ht="15" hidden="1" customHeight="1">
      <c r="A367" s="6096"/>
      <c r="B367" s="6103"/>
      <c r="C367" s="6099"/>
      <c r="D367" s="6099"/>
      <c r="E367" s="6074"/>
      <c r="F367" s="6075">
        <f>SUM(G367:J367)</f>
        <v>0</v>
      </c>
      <c r="G367" s="6075"/>
      <c r="H367" s="6075"/>
      <c r="I367" s="6075"/>
      <c r="J367" s="6076"/>
    </row>
    <row r="368" spans="1:10" s="6070" customFormat="1" ht="15" hidden="1" customHeight="1">
      <c r="A368" s="6096"/>
      <c r="B368" s="6103"/>
      <c r="C368" s="6099"/>
      <c r="D368" s="6099"/>
      <c r="E368" s="6079"/>
      <c r="F368" s="6075">
        <f>SUM(G368:J368)</f>
        <v>0</v>
      </c>
      <c r="G368" s="6075"/>
      <c r="H368" s="6075"/>
      <c r="I368" s="6075"/>
      <c r="J368" s="6076"/>
    </row>
    <row r="369" spans="1:10" s="6070" customFormat="1" ht="22.5" customHeight="1">
      <c r="A369" s="6968" t="s">
        <v>1076</v>
      </c>
      <c r="B369" s="6971" t="s">
        <v>1077</v>
      </c>
      <c r="C369" s="6977" t="s">
        <v>309</v>
      </c>
      <c r="D369" s="6977" t="s">
        <v>797</v>
      </c>
      <c r="E369" s="6080" t="s">
        <v>1039</v>
      </c>
      <c r="F369" s="6081">
        <f>SUM(F370,F394)</f>
        <v>1681400</v>
      </c>
      <c r="G369" s="6081">
        <f>SUM(G370,G394)</f>
        <v>0</v>
      </c>
      <c r="H369" s="6081">
        <f>SUM(H370,H394)</f>
        <v>1340244</v>
      </c>
      <c r="I369" s="6081">
        <f>SUM(I370,I394)</f>
        <v>341156</v>
      </c>
      <c r="J369" s="6082">
        <f>SUM(J370,J394)</f>
        <v>0</v>
      </c>
    </row>
    <row r="370" spans="1:10" s="6070" customFormat="1" ht="21">
      <c r="A370" s="6969"/>
      <c r="B370" s="6972"/>
      <c r="C370" s="6978"/>
      <c r="D370" s="6978"/>
      <c r="E370" s="6085" t="s">
        <v>1045</v>
      </c>
      <c r="F370" s="6086">
        <f>SUM(F371,F376,F385)</f>
        <v>1181400</v>
      </c>
      <c r="G370" s="6086">
        <f>SUM(G371,G376,G385)</f>
        <v>0</v>
      </c>
      <c r="H370" s="6086">
        <f>SUM(H371,H376,H385)</f>
        <v>941694</v>
      </c>
      <c r="I370" s="6086">
        <f>SUM(I371,I376,I385)</f>
        <v>239706</v>
      </c>
      <c r="J370" s="6087">
        <f>SUM(J371,J376,J385)</f>
        <v>0</v>
      </c>
    </row>
    <row r="371" spans="1:10" s="6084" customFormat="1" ht="15" customHeight="1">
      <c r="A371" s="6969"/>
      <c r="B371" s="6972"/>
      <c r="C371" s="6978"/>
      <c r="D371" s="6978"/>
      <c r="E371" s="6088" t="s">
        <v>1054</v>
      </c>
      <c r="F371" s="6089">
        <f>SUM(F372:F375)</f>
        <v>893500</v>
      </c>
      <c r="G371" s="6089">
        <f>SUM(G372:G375)</f>
        <v>0</v>
      </c>
      <c r="H371" s="6089">
        <f>SUM(H372:H375)</f>
        <v>712209</v>
      </c>
      <c r="I371" s="6089">
        <f>SUM(I372:I375)</f>
        <v>181291</v>
      </c>
      <c r="J371" s="6090">
        <f>SUM(J372:J375)</f>
        <v>0</v>
      </c>
    </row>
    <row r="372" spans="1:10" s="6084" customFormat="1" ht="15" customHeight="1">
      <c r="A372" s="6969"/>
      <c r="B372" s="6972"/>
      <c r="C372" s="6978"/>
      <c r="D372" s="6978"/>
      <c r="E372" s="6091" t="s">
        <v>749</v>
      </c>
      <c r="F372" s="6092">
        <f>SUM(G372:J372)</f>
        <v>142442</v>
      </c>
      <c r="G372" s="6092"/>
      <c r="H372" s="6092">
        <v>142442</v>
      </c>
      <c r="I372" s="6092"/>
      <c r="J372" s="6093"/>
    </row>
    <row r="373" spans="1:10" s="6084" customFormat="1" ht="15" customHeight="1">
      <c r="A373" s="6969"/>
      <c r="B373" s="6972"/>
      <c r="C373" s="6978"/>
      <c r="D373" s="6978"/>
      <c r="E373" s="6091" t="s">
        <v>720</v>
      </c>
      <c r="F373" s="6092">
        <f t="shared" ref="F373:F375" si="47">SUM(G373:J373)</f>
        <v>36258</v>
      </c>
      <c r="G373" s="6092"/>
      <c r="H373" s="6092"/>
      <c r="I373" s="6092">
        <v>36258</v>
      </c>
      <c r="J373" s="6093"/>
    </row>
    <row r="374" spans="1:10" s="6084" customFormat="1" ht="15" customHeight="1">
      <c r="A374" s="6969"/>
      <c r="B374" s="6972"/>
      <c r="C374" s="6978"/>
      <c r="D374" s="6978"/>
      <c r="E374" s="6091" t="s">
        <v>83</v>
      </c>
      <c r="F374" s="6092">
        <f t="shared" si="47"/>
        <v>569767</v>
      </c>
      <c r="G374" s="6092"/>
      <c r="H374" s="6092">
        <v>569767</v>
      </c>
      <c r="I374" s="6092"/>
      <c r="J374" s="6093"/>
    </row>
    <row r="375" spans="1:10" s="6084" customFormat="1" ht="15" customHeight="1">
      <c r="A375" s="6969"/>
      <c r="B375" s="6972"/>
      <c r="C375" s="6978"/>
      <c r="D375" s="6978"/>
      <c r="E375" s="6091" t="s">
        <v>89</v>
      </c>
      <c r="F375" s="6092">
        <f t="shared" si="47"/>
        <v>145033</v>
      </c>
      <c r="G375" s="6092"/>
      <c r="H375" s="6092"/>
      <c r="I375" s="6092">
        <v>145033</v>
      </c>
      <c r="J375" s="6093"/>
    </row>
    <row r="376" spans="1:10" s="6070" customFormat="1" ht="22.5">
      <c r="A376" s="6969"/>
      <c r="B376" s="6972"/>
      <c r="C376" s="6978"/>
      <c r="D376" s="6978"/>
      <c r="E376" s="6088" t="s">
        <v>1046</v>
      </c>
      <c r="F376" s="6089">
        <f>SUM(F377:F384)</f>
        <v>60460</v>
      </c>
      <c r="G376" s="6089">
        <f>SUM(G377:G384)</f>
        <v>0</v>
      </c>
      <c r="H376" s="6089">
        <f>SUM(H377:H384)</f>
        <v>48190</v>
      </c>
      <c r="I376" s="6089">
        <f>SUM(I377:I384)</f>
        <v>12270</v>
      </c>
      <c r="J376" s="6090">
        <f>SUM(J377:J384)</f>
        <v>0</v>
      </c>
    </row>
    <row r="377" spans="1:10" s="6070" customFormat="1" ht="15" customHeight="1">
      <c r="A377" s="6969"/>
      <c r="B377" s="6972"/>
      <c r="C377" s="6978"/>
      <c r="D377" s="6978"/>
      <c r="E377" s="6091" t="s">
        <v>647</v>
      </c>
      <c r="F377" s="6092">
        <f t="shared" ref="F377:F384" si="48">SUM(G377:J377)</f>
        <v>39782</v>
      </c>
      <c r="G377" s="6092"/>
      <c r="H377" s="6092">
        <v>39782</v>
      </c>
      <c r="I377" s="6092"/>
      <c r="J377" s="6093"/>
    </row>
    <row r="378" spans="1:10" s="6070" customFormat="1" ht="15" customHeight="1">
      <c r="A378" s="6969"/>
      <c r="B378" s="6972"/>
      <c r="C378" s="6978"/>
      <c r="D378" s="6978"/>
      <c r="E378" s="6091" t="s">
        <v>648</v>
      </c>
      <c r="F378" s="6092">
        <f t="shared" si="48"/>
        <v>10131</v>
      </c>
      <c r="G378" s="6092"/>
      <c r="H378" s="6092"/>
      <c r="I378" s="6092">
        <v>10131</v>
      </c>
      <c r="J378" s="6093"/>
    </row>
    <row r="379" spans="1:10" s="6070" customFormat="1" ht="15" customHeight="1">
      <c r="A379" s="6969"/>
      <c r="B379" s="6972"/>
      <c r="C379" s="6978"/>
      <c r="D379" s="6978"/>
      <c r="E379" s="6091" t="s">
        <v>651</v>
      </c>
      <c r="F379" s="6092">
        <f t="shared" si="48"/>
        <v>6842</v>
      </c>
      <c r="G379" s="6092"/>
      <c r="H379" s="6092">
        <v>6842</v>
      </c>
      <c r="I379" s="6092"/>
      <c r="J379" s="6093"/>
    </row>
    <row r="380" spans="1:10" s="6070" customFormat="1" ht="15" customHeight="1">
      <c r="A380" s="6969"/>
      <c r="B380" s="6972"/>
      <c r="C380" s="6978"/>
      <c r="D380" s="6978"/>
      <c r="E380" s="6091" t="s">
        <v>652</v>
      </c>
      <c r="F380" s="6092">
        <f t="shared" si="48"/>
        <v>1740</v>
      </c>
      <c r="G380" s="6092"/>
      <c r="H380" s="6092"/>
      <c r="I380" s="6092">
        <v>1740</v>
      </c>
      <c r="J380" s="6093"/>
    </row>
    <row r="381" spans="1:10" s="6070" customFormat="1" ht="15" customHeight="1">
      <c r="A381" s="6969"/>
      <c r="B381" s="6972"/>
      <c r="C381" s="6978"/>
      <c r="D381" s="6978"/>
      <c r="E381" s="6091" t="s">
        <v>653</v>
      </c>
      <c r="F381" s="6092">
        <f t="shared" si="48"/>
        <v>976</v>
      </c>
      <c r="G381" s="6092"/>
      <c r="H381" s="6092">
        <v>976</v>
      </c>
      <c r="I381" s="6092"/>
      <c r="J381" s="6093"/>
    </row>
    <row r="382" spans="1:10" s="6070" customFormat="1" ht="15" customHeight="1">
      <c r="A382" s="6969"/>
      <c r="B382" s="6972"/>
      <c r="C382" s="6978"/>
      <c r="D382" s="6978"/>
      <c r="E382" s="6091" t="s">
        <v>654</v>
      </c>
      <c r="F382" s="6092">
        <f t="shared" si="48"/>
        <v>249</v>
      </c>
      <c r="G382" s="6092"/>
      <c r="H382" s="6092"/>
      <c r="I382" s="6092">
        <v>249</v>
      </c>
      <c r="J382" s="6093"/>
    </row>
    <row r="383" spans="1:10" s="6070" customFormat="1" ht="15" customHeight="1">
      <c r="A383" s="6969"/>
      <c r="B383" s="6972"/>
      <c r="C383" s="6978"/>
      <c r="D383" s="6978"/>
      <c r="E383" s="6091" t="s">
        <v>674</v>
      </c>
      <c r="F383" s="6092">
        <f t="shared" si="48"/>
        <v>590</v>
      </c>
      <c r="G383" s="6092"/>
      <c r="H383" s="6092">
        <v>590</v>
      </c>
      <c r="I383" s="6092"/>
      <c r="J383" s="6093"/>
    </row>
    <row r="384" spans="1:10" s="6070" customFormat="1" ht="15" customHeight="1">
      <c r="A384" s="6969"/>
      <c r="B384" s="6972"/>
      <c r="C384" s="6978"/>
      <c r="D384" s="6978"/>
      <c r="E384" s="6091" t="s">
        <v>675</v>
      </c>
      <c r="F384" s="6092">
        <f t="shared" si="48"/>
        <v>150</v>
      </c>
      <c r="G384" s="6092"/>
      <c r="H384" s="6092"/>
      <c r="I384" s="6092">
        <v>150</v>
      </c>
      <c r="J384" s="6093"/>
    </row>
    <row r="385" spans="1:10" s="6070" customFormat="1" ht="22.5">
      <c r="A385" s="6969"/>
      <c r="B385" s="6972"/>
      <c r="C385" s="6978"/>
      <c r="D385" s="6978"/>
      <c r="E385" s="6088" t="s">
        <v>1047</v>
      </c>
      <c r="F385" s="6089">
        <f>SUM(F386:F393)</f>
        <v>227440</v>
      </c>
      <c r="G385" s="6089">
        <f>SUM(G386:G393)</f>
        <v>0</v>
      </c>
      <c r="H385" s="6089">
        <f>SUM(H386:H393)</f>
        <v>181295</v>
      </c>
      <c r="I385" s="6089">
        <f>SUM(I386:I393)</f>
        <v>46145</v>
      </c>
      <c r="J385" s="6090">
        <f>SUM(J386:J393)</f>
        <v>0</v>
      </c>
    </row>
    <row r="386" spans="1:10" s="6070" customFormat="1" ht="15" customHeight="1">
      <c r="A386" s="6969"/>
      <c r="B386" s="6972"/>
      <c r="C386" s="6978"/>
      <c r="D386" s="6978"/>
      <c r="E386" s="6091" t="s">
        <v>657</v>
      </c>
      <c r="F386" s="6092">
        <f t="shared" ref="F386:F393" si="49">SUM(G386:J386)</f>
        <v>10362</v>
      </c>
      <c r="G386" s="6092"/>
      <c r="H386" s="6092">
        <v>10362</v>
      </c>
      <c r="I386" s="6092"/>
      <c r="J386" s="6093"/>
    </row>
    <row r="387" spans="1:10" s="6070" customFormat="1" ht="15" customHeight="1">
      <c r="A387" s="6969"/>
      <c r="B387" s="6972"/>
      <c r="C387" s="6978"/>
      <c r="D387" s="6978"/>
      <c r="E387" s="6091" t="s">
        <v>659</v>
      </c>
      <c r="F387" s="6092">
        <f t="shared" si="49"/>
        <v>2638</v>
      </c>
      <c r="G387" s="6092"/>
      <c r="H387" s="6092"/>
      <c r="I387" s="6092">
        <v>2638</v>
      </c>
      <c r="J387" s="6093"/>
    </row>
    <row r="388" spans="1:10" s="6070" customFormat="1" ht="15" customHeight="1">
      <c r="A388" s="6969"/>
      <c r="B388" s="6972"/>
      <c r="C388" s="6978"/>
      <c r="D388" s="6978"/>
      <c r="E388" s="6091" t="s">
        <v>664</v>
      </c>
      <c r="F388" s="6092">
        <f t="shared" si="49"/>
        <v>155788</v>
      </c>
      <c r="G388" s="6092"/>
      <c r="H388" s="6092">
        <v>155788</v>
      </c>
      <c r="I388" s="6092"/>
      <c r="J388" s="6093"/>
    </row>
    <row r="389" spans="1:10" s="6070" customFormat="1" ht="15" customHeight="1">
      <c r="A389" s="6969"/>
      <c r="B389" s="6972"/>
      <c r="C389" s="6978"/>
      <c r="D389" s="6978"/>
      <c r="E389" s="6091" t="s">
        <v>665</v>
      </c>
      <c r="F389" s="6092">
        <f t="shared" si="49"/>
        <v>39652</v>
      </c>
      <c r="G389" s="6092"/>
      <c r="H389" s="6092"/>
      <c r="I389" s="6092">
        <v>39652</v>
      </c>
      <c r="J389" s="6093"/>
    </row>
    <row r="390" spans="1:10" s="6070" customFormat="1" ht="15" customHeight="1">
      <c r="A390" s="6969"/>
      <c r="B390" s="6972"/>
      <c r="C390" s="6978"/>
      <c r="D390" s="6978"/>
      <c r="E390" s="6091" t="s">
        <v>668</v>
      </c>
      <c r="F390" s="6092">
        <f t="shared" si="49"/>
        <v>8768</v>
      </c>
      <c r="G390" s="6092"/>
      <c r="H390" s="6092">
        <v>8768</v>
      </c>
      <c r="I390" s="6092"/>
      <c r="J390" s="6093"/>
    </row>
    <row r="391" spans="1:10" s="6070" customFormat="1" ht="15" customHeight="1">
      <c r="A391" s="6969"/>
      <c r="B391" s="6972"/>
      <c r="C391" s="6978"/>
      <c r="D391" s="6978"/>
      <c r="E391" s="6091" t="s">
        <v>669</v>
      </c>
      <c r="F391" s="6092">
        <f t="shared" si="49"/>
        <v>2232</v>
      </c>
      <c r="G391" s="6092"/>
      <c r="H391" s="6092"/>
      <c r="I391" s="6092">
        <v>2232</v>
      </c>
      <c r="J391" s="6093"/>
    </row>
    <row r="392" spans="1:10" s="6070" customFormat="1" ht="15" customHeight="1">
      <c r="A392" s="6969"/>
      <c r="B392" s="6972"/>
      <c r="C392" s="6978"/>
      <c r="D392" s="6978"/>
      <c r="E392" s="6091" t="s">
        <v>672</v>
      </c>
      <c r="F392" s="6092">
        <f t="shared" si="49"/>
        <v>6377</v>
      </c>
      <c r="G392" s="6092"/>
      <c r="H392" s="6092">
        <v>6377</v>
      </c>
      <c r="I392" s="6092"/>
      <c r="J392" s="6093"/>
    </row>
    <row r="393" spans="1:10" s="6070" customFormat="1" ht="15" customHeight="1">
      <c r="A393" s="6969"/>
      <c r="B393" s="6972"/>
      <c r="C393" s="6978"/>
      <c r="D393" s="6978"/>
      <c r="E393" s="6091" t="s">
        <v>673</v>
      </c>
      <c r="F393" s="6092">
        <f t="shared" si="49"/>
        <v>1623</v>
      </c>
      <c r="G393" s="6092"/>
      <c r="H393" s="6092"/>
      <c r="I393" s="6092">
        <v>1623</v>
      </c>
      <c r="J393" s="6093"/>
    </row>
    <row r="394" spans="1:10" s="6070" customFormat="1" ht="15" customHeight="1">
      <c r="A394" s="6969"/>
      <c r="B394" s="6972"/>
      <c r="C394" s="6978"/>
      <c r="D394" s="6978"/>
      <c r="E394" s="6094" t="s">
        <v>1040</v>
      </c>
      <c r="F394" s="6086">
        <f>SUM(F395:F398)</f>
        <v>500000</v>
      </c>
      <c r="G394" s="6086">
        <f>SUM(G395:G398)</f>
        <v>0</v>
      </c>
      <c r="H394" s="6086">
        <f>SUM(H395:H398)</f>
        <v>398550</v>
      </c>
      <c r="I394" s="6086">
        <f>SUM(I395:I398)</f>
        <v>101450</v>
      </c>
      <c r="J394" s="6087">
        <f>SUM(J395:J398)</f>
        <v>0</v>
      </c>
    </row>
    <row r="395" spans="1:10" s="6070" customFormat="1" ht="15" customHeight="1">
      <c r="A395" s="6969"/>
      <c r="B395" s="6972"/>
      <c r="C395" s="6978"/>
      <c r="D395" s="6978"/>
      <c r="E395" s="6091" t="s">
        <v>65</v>
      </c>
      <c r="F395" s="6092">
        <f>SUM(G395:J395)</f>
        <v>79710</v>
      </c>
      <c r="G395" s="6092"/>
      <c r="H395" s="6092">
        <v>79710</v>
      </c>
      <c r="I395" s="6092"/>
      <c r="J395" s="6093"/>
    </row>
    <row r="396" spans="1:10" s="6070" customFormat="1" ht="15" customHeight="1">
      <c r="A396" s="6969"/>
      <c r="B396" s="6972"/>
      <c r="C396" s="6978"/>
      <c r="D396" s="6978"/>
      <c r="E396" s="6091" t="s">
        <v>809</v>
      </c>
      <c r="F396" s="6092">
        <f t="shared" ref="F396:F398" si="50">SUM(G396:J396)</f>
        <v>20290</v>
      </c>
      <c r="G396" s="6092"/>
      <c r="H396" s="6092"/>
      <c r="I396" s="6092">
        <v>20290</v>
      </c>
      <c r="J396" s="6093"/>
    </row>
    <row r="397" spans="1:10" s="6070" customFormat="1" ht="15" customHeight="1">
      <c r="A397" s="6969"/>
      <c r="B397" s="6972"/>
      <c r="C397" s="6978"/>
      <c r="D397" s="6978"/>
      <c r="E397" s="6091" t="s">
        <v>229</v>
      </c>
      <c r="F397" s="6092">
        <f t="shared" si="50"/>
        <v>318840</v>
      </c>
      <c r="G397" s="6092"/>
      <c r="H397" s="6092">
        <v>318840</v>
      </c>
      <c r="I397" s="6092"/>
      <c r="J397" s="6093"/>
    </row>
    <row r="398" spans="1:10" s="6070" customFormat="1" ht="15" customHeight="1">
      <c r="A398" s="6981"/>
      <c r="B398" s="6983"/>
      <c r="C398" s="6987"/>
      <c r="D398" s="6987"/>
      <c r="E398" s="6095">
        <v>6259</v>
      </c>
      <c r="F398" s="6092">
        <f t="shared" si="50"/>
        <v>81160</v>
      </c>
      <c r="G398" s="6092"/>
      <c r="H398" s="6092"/>
      <c r="I398" s="6092">
        <v>81160</v>
      </c>
      <c r="J398" s="6093"/>
    </row>
    <row r="399" spans="1:10" s="6070" customFormat="1" ht="22.5">
      <c r="A399" s="6968" t="s">
        <v>1078</v>
      </c>
      <c r="B399" s="6971" t="s">
        <v>1079</v>
      </c>
      <c r="C399" s="6977" t="s">
        <v>41</v>
      </c>
      <c r="D399" s="6977" t="s">
        <v>43</v>
      </c>
      <c r="E399" s="6080" t="s">
        <v>1039</v>
      </c>
      <c r="F399" s="6081">
        <f>SUM(F400,F419)</f>
        <v>244347</v>
      </c>
      <c r="G399" s="6081">
        <f>SUM(G400,G419)</f>
        <v>244347</v>
      </c>
      <c r="H399" s="6081">
        <f>SUM(H400,H419)</f>
        <v>0</v>
      </c>
      <c r="I399" s="6081">
        <f>SUM(I400,I419)</f>
        <v>0</v>
      </c>
      <c r="J399" s="6082">
        <f>SUM(J400,J419)</f>
        <v>0</v>
      </c>
    </row>
    <row r="400" spans="1:10" s="6070" customFormat="1" ht="21">
      <c r="A400" s="6969"/>
      <c r="B400" s="6972"/>
      <c r="C400" s="6978"/>
      <c r="D400" s="6978"/>
      <c r="E400" s="6085" t="s">
        <v>1045</v>
      </c>
      <c r="F400" s="6086">
        <f>SUM(F401,F412)</f>
        <v>244347</v>
      </c>
      <c r="G400" s="6086">
        <f>SUM(G401,G412)</f>
        <v>244347</v>
      </c>
      <c r="H400" s="6086">
        <f>SUM(H401,H412)</f>
        <v>0</v>
      </c>
      <c r="I400" s="6086">
        <f>SUM(I401,I412)</f>
        <v>0</v>
      </c>
      <c r="J400" s="6087">
        <f>SUM(J401,J412)</f>
        <v>0</v>
      </c>
    </row>
    <row r="401" spans="1:10" s="6070" customFormat="1" ht="22.5">
      <c r="A401" s="6969"/>
      <c r="B401" s="6972"/>
      <c r="C401" s="6978"/>
      <c r="D401" s="6978"/>
      <c r="E401" s="6088" t="s">
        <v>1046</v>
      </c>
      <c r="F401" s="6089">
        <f>SUM(F402:F411)</f>
        <v>149976</v>
      </c>
      <c r="G401" s="6089">
        <f>SUM(G402:G411)</f>
        <v>149976</v>
      </c>
      <c r="H401" s="6089">
        <f>SUM(H402:H411)</f>
        <v>0</v>
      </c>
      <c r="I401" s="6089">
        <f>SUM(I402:I411)</f>
        <v>0</v>
      </c>
      <c r="J401" s="6090">
        <f>SUM(J402:J411)</f>
        <v>0</v>
      </c>
    </row>
    <row r="402" spans="1:10" s="6070" customFormat="1" ht="15" customHeight="1">
      <c r="A402" s="6969"/>
      <c r="B402" s="6972"/>
      <c r="C402" s="6978"/>
      <c r="D402" s="6978"/>
      <c r="E402" s="6091" t="s">
        <v>647</v>
      </c>
      <c r="F402" s="6092">
        <f t="shared" ref="F402:F411" si="51">SUM(G402:J402)</f>
        <v>100023</v>
      </c>
      <c r="G402" s="6092">
        <v>100023</v>
      </c>
      <c r="H402" s="6092"/>
      <c r="I402" s="6092"/>
      <c r="J402" s="6093"/>
    </row>
    <row r="403" spans="1:10" s="6070" customFormat="1" ht="15" customHeight="1">
      <c r="A403" s="6969"/>
      <c r="B403" s="6972"/>
      <c r="C403" s="6978"/>
      <c r="D403" s="6978"/>
      <c r="E403" s="6091" t="s">
        <v>648</v>
      </c>
      <c r="F403" s="6092">
        <f t="shared" si="51"/>
        <v>25006</v>
      </c>
      <c r="G403" s="6092">
        <v>25006</v>
      </c>
      <c r="H403" s="6092"/>
      <c r="I403" s="6092"/>
      <c r="J403" s="6093"/>
    </row>
    <row r="404" spans="1:10" s="6070" customFormat="1" ht="15" customHeight="1">
      <c r="A404" s="6969"/>
      <c r="B404" s="6972"/>
      <c r="C404" s="6978"/>
      <c r="D404" s="6978"/>
      <c r="E404" s="6091" t="s">
        <v>651</v>
      </c>
      <c r="F404" s="6092">
        <f t="shared" si="51"/>
        <v>17015</v>
      </c>
      <c r="G404" s="6092">
        <v>17015</v>
      </c>
      <c r="H404" s="6092"/>
      <c r="I404" s="6092"/>
      <c r="J404" s="6093"/>
    </row>
    <row r="405" spans="1:10" s="6070" customFormat="1" ht="15" customHeight="1">
      <c r="A405" s="6969"/>
      <c r="B405" s="6972"/>
      <c r="C405" s="6978"/>
      <c r="D405" s="6978"/>
      <c r="E405" s="6091" t="s">
        <v>652</v>
      </c>
      <c r="F405" s="6092">
        <f t="shared" si="51"/>
        <v>4254</v>
      </c>
      <c r="G405" s="6092">
        <v>4254</v>
      </c>
      <c r="H405" s="6092"/>
      <c r="I405" s="6092"/>
      <c r="J405" s="6093"/>
    </row>
    <row r="406" spans="1:10" s="6070" customFormat="1" ht="15" customHeight="1">
      <c r="A406" s="6969"/>
      <c r="B406" s="6972"/>
      <c r="C406" s="6978"/>
      <c r="D406" s="6978"/>
      <c r="E406" s="6091" t="s">
        <v>653</v>
      </c>
      <c r="F406" s="6092">
        <f t="shared" si="51"/>
        <v>2463</v>
      </c>
      <c r="G406" s="6092">
        <v>2463</v>
      </c>
      <c r="H406" s="6092"/>
      <c r="I406" s="6092"/>
      <c r="J406" s="6093"/>
    </row>
    <row r="407" spans="1:10" s="6070" customFormat="1" ht="15" customHeight="1">
      <c r="A407" s="6969"/>
      <c r="B407" s="6972"/>
      <c r="C407" s="6978"/>
      <c r="D407" s="6978"/>
      <c r="E407" s="6091" t="s">
        <v>654</v>
      </c>
      <c r="F407" s="6092">
        <f t="shared" si="51"/>
        <v>615</v>
      </c>
      <c r="G407" s="6092">
        <v>615</v>
      </c>
      <c r="H407" s="6092"/>
      <c r="I407" s="6092"/>
      <c r="J407" s="6093"/>
    </row>
    <row r="408" spans="1:10" s="6070" customFormat="1" ht="15" hidden="1" customHeight="1">
      <c r="A408" s="6969"/>
      <c r="B408" s="6972"/>
      <c r="C408" s="6978"/>
      <c r="D408" s="6978"/>
      <c r="E408" s="6091" t="s">
        <v>655</v>
      </c>
      <c r="F408" s="6092">
        <f t="shared" si="51"/>
        <v>0</v>
      </c>
      <c r="G408" s="6092"/>
      <c r="H408" s="6092"/>
      <c r="I408" s="6092"/>
      <c r="J408" s="6093"/>
    </row>
    <row r="409" spans="1:10" s="6070" customFormat="1" ht="15" hidden="1" customHeight="1">
      <c r="A409" s="6969"/>
      <c r="B409" s="6972"/>
      <c r="C409" s="6978"/>
      <c r="D409" s="6978"/>
      <c r="E409" s="6091" t="s">
        <v>656</v>
      </c>
      <c r="F409" s="6092">
        <f t="shared" si="51"/>
        <v>0</v>
      </c>
      <c r="G409" s="6092"/>
      <c r="H409" s="6092"/>
      <c r="I409" s="6092"/>
      <c r="J409" s="6093"/>
    </row>
    <row r="410" spans="1:10" s="6070" customFormat="1" ht="15" customHeight="1">
      <c r="A410" s="6969"/>
      <c r="B410" s="6972"/>
      <c r="C410" s="6978"/>
      <c r="D410" s="6978"/>
      <c r="E410" s="6091" t="s">
        <v>674</v>
      </c>
      <c r="F410" s="6092">
        <f t="shared" si="51"/>
        <v>480</v>
      </c>
      <c r="G410" s="6092">
        <v>480</v>
      </c>
      <c r="H410" s="6092"/>
      <c r="I410" s="6092"/>
      <c r="J410" s="6093"/>
    </row>
    <row r="411" spans="1:10" s="6070" customFormat="1" ht="15" customHeight="1">
      <c r="A411" s="6969"/>
      <c r="B411" s="6972"/>
      <c r="C411" s="6978"/>
      <c r="D411" s="6978"/>
      <c r="E411" s="6091" t="s">
        <v>675</v>
      </c>
      <c r="F411" s="6092">
        <f t="shared" si="51"/>
        <v>120</v>
      </c>
      <c r="G411" s="6092">
        <v>120</v>
      </c>
      <c r="H411" s="6092"/>
      <c r="I411" s="6092"/>
      <c r="J411" s="6093"/>
    </row>
    <row r="412" spans="1:10" s="6070" customFormat="1" ht="22.5">
      <c r="A412" s="6969"/>
      <c r="B412" s="6972"/>
      <c r="C412" s="6978"/>
      <c r="D412" s="6978"/>
      <c r="E412" s="6088" t="s">
        <v>1047</v>
      </c>
      <c r="F412" s="6089">
        <f>SUM(F413:F418)</f>
        <v>94371</v>
      </c>
      <c r="G412" s="6089">
        <f>SUM(G413:G418)</f>
        <v>94371</v>
      </c>
      <c r="H412" s="6089">
        <f>SUM(H413:H418)</f>
        <v>0</v>
      </c>
      <c r="I412" s="6089">
        <f>SUM(I413:I418)</f>
        <v>0</v>
      </c>
      <c r="J412" s="6090">
        <f>SUM(J413:J418)</f>
        <v>0</v>
      </c>
    </row>
    <row r="413" spans="1:10" s="6070" customFormat="1" ht="15" customHeight="1">
      <c r="A413" s="6969"/>
      <c r="B413" s="6972"/>
      <c r="C413" s="6978"/>
      <c r="D413" s="6978"/>
      <c r="E413" s="6091" t="s">
        <v>660</v>
      </c>
      <c r="F413" s="6092">
        <f t="shared" ref="F413:F418" si="52">SUM(G413:J413)</f>
        <v>17997</v>
      </c>
      <c r="G413" s="6092">
        <v>17997</v>
      </c>
      <c r="H413" s="6092"/>
      <c r="I413" s="6092"/>
      <c r="J413" s="6093"/>
    </row>
    <row r="414" spans="1:10" s="6070" customFormat="1" ht="15" customHeight="1">
      <c r="A414" s="6969"/>
      <c r="B414" s="6972"/>
      <c r="C414" s="6978"/>
      <c r="D414" s="6978"/>
      <c r="E414" s="6091" t="s">
        <v>661</v>
      </c>
      <c r="F414" s="6092">
        <f t="shared" si="52"/>
        <v>4499</v>
      </c>
      <c r="G414" s="6092">
        <v>4499</v>
      </c>
      <c r="H414" s="6092"/>
      <c r="I414" s="6092"/>
      <c r="J414" s="6093"/>
    </row>
    <row r="415" spans="1:10" s="6070" customFormat="1" ht="15" customHeight="1">
      <c r="A415" s="6969"/>
      <c r="B415" s="6972"/>
      <c r="C415" s="6978"/>
      <c r="D415" s="6978"/>
      <c r="E415" s="6091" t="s">
        <v>664</v>
      </c>
      <c r="F415" s="6092">
        <f t="shared" si="52"/>
        <v>39503</v>
      </c>
      <c r="G415" s="6092">
        <v>39503</v>
      </c>
      <c r="H415" s="6092"/>
      <c r="I415" s="6092"/>
      <c r="J415" s="6093"/>
    </row>
    <row r="416" spans="1:10" s="6070" customFormat="1" ht="15" customHeight="1">
      <c r="A416" s="6969"/>
      <c r="B416" s="6972"/>
      <c r="C416" s="6978"/>
      <c r="D416" s="6978"/>
      <c r="E416" s="6091" t="s">
        <v>665</v>
      </c>
      <c r="F416" s="6092">
        <f t="shared" si="52"/>
        <v>9876</v>
      </c>
      <c r="G416" s="6092">
        <v>9876</v>
      </c>
      <c r="H416" s="6092"/>
      <c r="I416" s="6092"/>
      <c r="J416" s="6093"/>
    </row>
    <row r="417" spans="1:10" s="6070" customFormat="1" ht="15" customHeight="1">
      <c r="A417" s="6969"/>
      <c r="B417" s="6972"/>
      <c r="C417" s="6978"/>
      <c r="D417" s="6978"/>
      <c r="E417" s="6091" t="s">
        <v>709</v>
      </c>
      <c r="F417" s="6092">
        <f t="shared" si="52"/>
        <v>17997</v>
      </c>
      <c r="G417" s="6092">
        <v>17997</v>
      </c>
      <c r="H417" s="6092"/>
      <c r="I417" s="6092"/>
      <c r="J417" s="6093"/>
    </row>
    <row r="418" spans="1:10" s="6070" customFormat="1" ht="15" customHeight="1">
      <c r="A418" s="6969"/>
      <c r="B418" s="6972"/>
      <c r="C418" s="6978"/>
      <c r="D418" s="6978"/>
      <c r="E418" s="6091" t="s">
        <v>710</v>
      </c>
      <c r="F418" s="6092">
        <f t="shared" si="52"/>
        <v>4499</v>
      </c>
      <c r="G418" s="6092">
        <v>4499</v>
      </c>
      <c r="H418" s="6092"/>
      <c r="I418" s="6092"/>
      <c r="J418" s="6093"/>
    </row>
    <row r="419" spans="1:10" s="6070" customFormat="1" ht="15" customHeight="1">
      <c r="A419" s="6981"/>
      <c r="B419" s="6983"/>
      <c r="C419" s="6987"/>
      <c r="D419" s="6987"/>
      <c r="E419" s="6094" t="s">
        <v>1040</v>
      </c>
      <c r="F419" s="6086">
        <f>SUM(F420:F421)</f>
        <v>0</v>
      </c>
      <c r="G419" s="6086">
        <f>SUM(G420:G421)</f>
        <v>0</v>
      </c>
      <c r="H419" s="6086">
        <f>SUM(H420:H421)</f>
        <v>0</v>
      </c>
      <c r="I419" s="6086">
        <f>SUM(I420:I421)</f>
        <v>0</v>
      </c>
      <c r="J419" s="6087">
        <f>SUM(J420:J421)</f>
        <v>0</v>
      </c>
    </row>
    <row r="420" spans="1:10" s="6070" customFormat="1" ht="15" hidden="1" customHeight="1">
      <c r="A420" s="6096"/>
      <c r="B420" s="6103"/>
      <c r="C420" s="6099"/>
      <c r="D420" s="6099"/>
      <c r="E420" s="6074"/>
      <c r="F420" s="6075">
        <f>SUM(G420:J420)</f>
        <v>0</v>
      </c>
      <c r="G420" s="6075"/>
      <c r="H420" s="6075"/>
      <c r="I420" s="6075"/>
      <c r="J420" s="6076"/>
    </row>
    <row r="421" spans="1:10" s="6070" customFormat="1" ht="15" hidden="1" customHeight="1">
      <c r="A421" s="6096"/>
      <c r="B421" s="6103"/>
      <c r="C421" s="6099"/>
      <c r="D421" s="6099"/>
      <c r="E421" s="6079"/>
      <c r="F421" s="6075">
        <f>SUM(G421:J421)</f>
        <v>0</v>
      </c>
      <c r="G421" s="6075"/>
      <c r="H421" s="6075"/>
      <c r="I421" s="6075"/>
      <c r="J421" s="6076"/>
    </row>
    <row r="422" spans="1:10" s="6070" customFormat="1" ht="22.5">
      <c r="A422" s="6968" t="s">
        <v>1080</v>
      </c>
      <c r="B422" s="6971" t="s">
        <v>1081</v>
      </c>
      <c r="C422" s="6977" t="s">
        <v>309</v>
      </c>
      <c r="D422" s="6977" t="s">
        <v>797</v>
      </c>
      <c r="E422" s="6080" t="s">
        <v>1039</v>
      </c>
      <c r="F422" s="6081">
        <f>SUM(F423,F442)</f>
        <v>241721</v>
      </c>
      <c r="G422" s="6081">
        <f>SUM(G423,G442)</f>
        <v>241721</v>
      </c>
      <c r="H422" s="6081">
        <f>SUM(H423,H442)</f>
        <v>0</v>
      </c>
      <c r="I422" s="6081">
        <f>SUM(I423,I442)</f>
        <v>0</v>
      </c>
      <c r="J422" s="6082">
        <f>SUM(J423,J442)</f>
        <v>0</v>
      </c>
    </row>
    <row r="423" spans="1:10" s="6070" customFormat="1" ht="21">
      <c r="A423" s="6969"/>
      <c r="B423" s="6972"/>
      <c r="C423" s="6978"/>
      <c r="D423" s="6978"/>
      <c r="E423" s="6085" t="s">
        <v>1045</v>
      </c>
      <c r="F423" s="6086">
        <f>SUM(F424,F435)</f>
        <v>241721</v>
      </c>
      <c r="G423" s="6086">
        <f>SUM(G424,G435)</f>
        <v>241721</v>
      </c>
      <c r="H423" s="6086">
        <f>SUM(H424,H435)</f>
        <v>0</v>
      </c>
      <c r="I423" s="6086">
        <f>SUM(I424,I435)</f>
        <v>0</v>
      </c>
      <c r="J423" s="6087">
        <f>SUM(J424,J435)</f>
        <v>0</v>
      </c>
    </row>
    <row r="424" spans="1:10" s="6070" customFormat="1" ht="22.5">
      <c r="A424" s="6969"/>
      <c r="B424" s="6972"/>
      <c r="C424" s="6978"/>
      <c r="D424" s="6978"/>
      <c r="E424" s="6088" t="s">
        <v>1046</v>
      </c>
      <c r="F424" s="6089">
        <f>SUM(F425:F434)</f>
        <v>138886</v>
      </c>
      <c r="G424" s="6089">
        <f>SUM(G425:G434)</f>
        <v>138886</v>
      </c>
      <c r="H424" s="6089">
        <f>SUM(H425:H434)</f>
        <v>0</v>
      </c>
      <c r="I424" s="6089">
        <f>SUM(I425:I434)</f>
        <v>0</v>
      </c>
      <c r="J424" s="6090">
        <f>SUM(J425:J434)</f>
        <v>0</v>
      </c>
    </row>
    <row r="425" spans="1:10" s="6070" customFormat="1" ht="15" customHeight="1">
      <c r="A425" s="6969"/>
      <c r="B425" s="6972"/>
      <c r="C425" s="6978"/>
      <c r="D425" s="6978"/>
      <c r="E425" s="6091" t="s">
        <v>647</v>
      </c>
      <c r="F425" s="6092">
        <f t="shared" ref="F425:F434" si="53">SUM(G425:J425)</f>
        <v>78053</v>
      </c>
      <c r="G425" s="6092">
        <v>78053</v>
      </c>
      <c r="H425" s="6092"/>
      <c r="I425" s="6092"/>
      <c r="J425" s="6093"/>
    </row>
    <row r="426" spans="1:10" s="6070" customFormat="1" ht="15" customHeight="1">
      <c r="A426" s="6969"/>
      <c r="B426" s="6972"/>
      <c r="C426" s="6978"/>
      <c r="D426" s="6978"/>
      <c r="E426" s="6091" t="s">
        <v>648</v>
      </c>
      <c r="F426" s="6092">
        <f t="shared" si="53"/>
        <v>19514</v>
      </c>
      <c r="G426" s="6092">
        <v>19514</v>
      </c>
      <c r="H426" s="6092"/>
      <c r="I426" s="6092"/>
      <c r="J426" s="6093"/>
    </row>
    <row r="427" spans="1:10" s="6070" customFormat="1" ht="15" customHeight="1">
      <c r="A427" s="6969"/>
      <c r="B427" s="6972"/>
      <c r="C427" s="6978"/>
      <c r="D427" s="6978"/>
      <c r="E427" s="6091" t="s">
        <v>651</v>
      </c>
      <c r="F427" s="6092">
        <f t="shared" si="53"/>
        <v>13273</v>
      </c>
      <c r="G427" s="6092">
        <v>13273</v>
      </c>
      <c r="H427" s="6092"/>
      <c r="I427" s="6092"/>
      <c r="J427" s="6093"/>
    </row>
    <row r="428" spans="1:10" s="6070" customFormat="1" ht="15" customHeight="1">
      <c r="A428" s="6969"/>
      <c r="B428" s="6972"/>
      <c r="C428" s="6978"/>
      <c r="D428" s="6978"/>
      <c r="E428" s="6091" t="s">
        <v>652</v>
      </c>
      <c r="F428" s="6092">
        <f t="shared" si="53"/>
        <v>3318</v>
      </c>
      <c r="G428" s="6092">
        <v>3318</v>
      </c>
      <c r="H428" s="6092"/>
      <c r="I428" s="6092"/>
      <c r="J428" s="6093"/>
    </row>
    <row r="429" spans="1:10" s="6070" customFormat="1" ht="15" customHeight="1">
      <c r="A429" s="6969"/>
      <c r="B429" s="6972"/>
      <c r="C429" s="6978"/>
      <c r="D429" s="6978"/>
      <c r="E429" s="6091" t="s">
        <v>653</v>
      </c>
      <c r="F429" s="6092">
        <f t="shared" si="53"/>
        <v>1921</v>
      </c>
      <c r="G429" s="6092">
        <v>1921</v>
      </c>
      <c r="H429" s="6092"/>
      <c r="I429" s="6092"/>
      <c r="J429" s="6093"/>
    </row>
    <row r="430" spans="1:10" s="6070" customFormat="1" ht="15" customHeight="1">
      <c r="A430" s="6969"/>
      <c r="B430" s="6972"/>
      <c r="C430" s="6978"/>
      <c r="D430" s="6978"/>
      <c r="E430" s="6091" t="s">
        <v>654</v>
      </c>
      <c r="F430" s="6092">
        <f t="shared" si="53"/>
        <v>480</v>
      </c>
      <c r="G430" s="6092">
        <v>480</v>
      </c>
      <c r="H430" s="6092"/>
      <c r="I430" s="6092"/>
      <c r="J430" s="6093"/>
    </row>
    <row r="431" spans="1:10" s="6070" customFormat="1" ht="15" customHeight="1">
      <c r="A431" s="6969"/>
      <c r="B431" s="6972"/>
      <c r="C431" s="6978"/>
      <c r="D431" s="6978"/>
      <c r="E431" s="6091" t="s">
        <v>655</v>
      </c>
      <c r="F431" s="6092">
        <f t="shared" si="53"/>
        <v>17510</v>
      </c>
      <c r="G431" s="6092">
        <v>17510</v>
      </c>
      <c r="H431" s="6092"/>
      <c r="I431" s="6092"/>
      <c r="J431" s="6093"/>
    </row>
    <row r="432" spans="1:10" s="6070" customFormat="1" ht="15" customHeight="1">
      <c r="A432" s="6969"/>
      <c r="B432" s="6972"/>
      <c r="C432" s="6978"/>
      <c r="D432" s="6978"/>
      <c r="E432" s="6091" t="s">
        <v>656</v>
      </c>
      <c r="F432" s="6092">
        <f t="shared" si="53"/>
        <v>4377</v>
      </c>
      <c r="G432" s="6092">
        <v>4377</v>
      </c>
      <c r="H432" s="6092"/>
      <c r="I432" s="6092"/>
      <c r="J432" s="6093"/>
    </row>
    <row r="433" spans="1:10" s="6070" customFormat="1" ht="15" customHeight="1">
      <c r="A433" s="6969"/>
      <c r="B433" s="6972"/>
      <c r="C433" s="6978"/>
      <c r="D433" s="6978"/>
      <c r="E433" s="6091" t="s">
        <v>674</v>
      </c>
      <c r="F433" s="6092">
        <f t="shared" si="53"/>
        <v>352</v>
      </c>
      <c r="G433" s="6092">
        <v>352</v>
      </c>
      <c r="H433" s="6092"/>
      <c r="I433" s="6092"/>
      <c r="J433" s="6093"/>
    </row>
    <row r="434" spans="1:10" s="6070" customFormat="1" ht="15" customHeight="1">
      <c r="A434" s="6969"/>
      <c r="B434" s="6972"/>
      <c r="C434" s="6978"/>
      <c r="D434" s="6978"/>
      <c r="E434" s="6091" t="s">
        <v>675</v>
      </c>
      <c r="F434" s="6092">
        <f t="shared" si="53"/>
        <v>88</v>
      </c>
      <c r="G434" s="6092">
        <v>88</v>
      </c>
      <c r="H434" s="6092"/>
      <c r="I434" s="6092"/>
      <c r="J434" s="6093"/>
    </row>
    <row r="435" spans="1:10" s="6070" customFormat="1" ht="20.25" customHeight="1">
      <c r="A435" s="6969"/>
      <c r="B435" s="6972"/>
      <c r="C435" s="6978"/>
      <c r="D435" s="6978"/>
      <c r="E435" s="6088" t="s">
        <v>1047</v>
      </c>
      <c r="F435" s="6089">
        <f>SUM(F436:F441)</f>
        <v>102835</v>
      </c>
      <c r="G435" s="6089">
        <f>SUM(G436:G441)</f>
        <v>102835</v>
      </c>
      <c r="H435" s="6089">
        <f>SUM(H436:H441)</f>
        <v>0</v>
      </c>
      <c r="I435" s="6089">
        <f>SUM(I436:I441)</f>
        <v>0</v>
      </c>
      <c r="J435" s="6090">
        <f>SUM(J436:J441)</f>
        <v>0</v>
      </c>
    </row>
    <row r="436" spans="1:10" s="6070" customFormat="1" ht="15" customHeight="1">
      <c r="A436" s="6969"/>
      <c r="B436" s="6972"/>
      <c r="C436" s="6978"/>
      <c r="D436" s="6978"/>
      <c r="E436" s="6091" t="s">
        <v>660</v>
      </c>
      <c r="F436" s="6092">
        <f t="shared" ref="F436:F441" si="54">SUM(G436:J436)</f>
        <v>14039</v>
      </c>
      <c r="G436" s="6092">
        <v>14039</v>
      </c>
      <c r="H436" s="6092"/>
      <c r="I436" s="6092"/>
      <c r="J436" s="6093"/>
    </row>
    <row r="437" spans="1:10" s="6070" customFormat="1" ht="15" customHeight="1">
      <c r="A437" s="6969"/>
      <c r="B437" s="6972"/>
      <c r="C437" s="6978"/>
      <c r="D437" s="6978"/>
      <c r="E437" s="6091" t="s">
        <v>661</v>
      </c>
      <c r="F437" s="6092">
        <f t="shared" si="54"/>
        <v>3510</v>
      </c>
      <c r="G437" s="6092">
        <v>3510</v>
      </c>
      <c r="H437" s="6092"/>
      <c r="I437" s="6092"/>
      <c r="J437" s="6093"/>
    </row>
    <row r="438" spans="1:10" s="6070" customFormat="1" ht="15" customHeight="1">
      <c r="A438" s="6969"/>
      <c r="B438" s="6972"/>
      <c r="C438" s="6978"/>
      <c r="D438" s="6978"/>
      <c r="E438" s="6091" t="s">
        <v>664</v>
      </c>
      <c r="F438" s="6092">
        <f t="shared" si="54"/>
        <v>54189</v>
      </c>
      <c r="G438" s="6092">
        <v>54189</v>
      </c>
      <c r="H438" s="6092"/>
      <c r="I438" s="6092"/>
      <c r="J438" s="6093"/>
    </row>
    <row r="439" spans="1:10" s="6070" customFormat="1" ht="15" customHeight="1">
      <c r="A439" s="6969"/>
      <c r="B439" s="6972"/>
      <c r="C439" s="6978"/>
      <c r="D439" s="6978"/>
      <c r="E439" s="6091" t="s">
        <v>665</v>
      </c>
      <c r="F439" s="6092">
        <f t="shared" si="54"/>
        <v>13547</v>
      </c>
      <c r="G439" s="6092">
        <v>13547</v>
      </c>
      <c r="H439" s="6092"/>
      <c r="I439" s="6092"/>
      <c r="J439" s="6093"/>
    </row>
    <row r="440" spans="1:10" s="6070" customFormat="1" ht="15" customHeight="1">
      <c r="A440" s="6969"/>
      <c r="B440" s="6972"/>
      <c r="C440" s="6978"/>
      <c r="D440" s="6978"/>
      <c r="E440" s="6091" t="s">
        <v>709</v>
      </c>
      <c r="F440" s="6092">
        <f t="shared" si="54"/>
        <v>14040</v>
      </c>
      <c r="G440" s="6092">
        <v>14040</v>
      </c>
      <c r="H440" s="6092"/>
      <c r="I440" s="6092"/>
      <c r="J440" s="6093"/>
    </row>
    <row r="441" spans="1:10" s="6070" customFormat="1" ht="15" customHeight="1">
      <c r="A441" s="6969"/>
      <c r="B441" s="6972"/>
      <c r="C441" s="6978"/>
      <c r="D441" s="6978"/>
      <c r="E441" s="6091" t="s">
        <v>710</v>
      </c>
      <c r="F441" s="6092">
        <f t="shared" si="54"/>
        <v>3510</v>
      </c>
      <c r="G441" s="6092">
        <v>3510</v>
      </c>
      <c r="H441" s="6092"/>
      <c r="I441" s="6092"/>
      <c r="J441" s="6093"/>
    </row>
    <row r="442" spans="1:10" s="6070" customFormat="1" ht="12">
      <c r="A442" s="6981"/>
      <c r="B442" s="6983"/>
      <c r="C442" s="6987"/>
      <c r="D442" s="6987"/>
      <c r="E442" s="6094" t="s">
        <v>1040</v>
      </c>
      <c r="F442" s="6086">
        <f>SUM(F443:F444)</f>
        <v>0</v>
      </c>
      <c r="G442" s="6086">
        <f>SUM(G443:G444)</f>
        <v>0</v>
      </c>
      <c r="H442" s="6086">
        <f>SUM(H443:H444)</f>
        <v>0</v>
      </c>
      <c r="I442" s="6086">
        <f>SUM(I443:I444)</f>
        <v>0</v>
      </c>
      <c r="J442" s="6087">
        <f>SUM(J443:J444)</f>
        <v>0</v>
      </c>
    </row>
    <row r="443" spans="1:10" s="6070" customFormat="1" ht="15" hidden="1" customHeight="1">
      <c r="A443" s="6096"/>
      <c r="B443" s="6103"/>
      <c r="C443" s="6099"/>
      <c r="D443" s="6099"/>
      <c r="E443" s="6074"/>
      <c r="F443" s="6075">
        <f>SUM(G443:J443)</f>
        <v>0</v>
      </c>
      <c r="G443" s="6075"/>
      <c r="H443" s="6075"/>
      <c r="I443" s="6075"/>
      <c r="J443" s="6076"/>
    </row>
    <row r="444" spans="1:10" s="6070" customFormat="1" ht="15" hidden="1" customHeight="1">
      <c r="A444" s="6096"/>
      <c r="B444" s="6103"/>
      <c r="C444" s="6099"/>
      <c r="D444" s="6099"/>
      <c r="E444" s="6079"/>
      <c r="F444" s="6075">
        <f>SUM(G444:J444)</f>
        <v>0</v>
      </c>
      <c r="G444" s="6075"/>
      <c r="H444" s="6075"/>
      <c r="I444" s="6075"/>
      <c r="J444" s="6076"/>
    </row>
    <row r="445" spans="1:10" s="6070" customFormat="1" ht="22.5">
      <c r="A445" s="6968" t="s">
        <v>1082</v>
      </c>
      <c r="B445" s="6971" t="s">
        <v>1083</v>
      </c>
      <c r="C445" s="6977" t="s">
        <v>386</v>
      </c>
      <c r="D445" s="6977" t="s">
        <v>387</v>
      </c>
      <c r="E445" s="6080" t="s">
        <v>1039</v>
      </c>
      <c r="F445" s="6081">
        <f>SUM(F446,F463)</f>
        <v>219526</v>
      </c>
      <c r="G445" s="6081">
        <f>SUM(G446,G463)</f>
        <v>219526</v>
      </c>
      <c r="H445" s="6081">
        <f>SUM(H446,H463)</f>
        <v>0</v>
      </c>
      <c r="I445" s="6081">
        <f>SUM(I446,I463)</f>
        <v>0</v>
      </c>
      <c r="J445" s="6082">
        <f>SUM(J446,J463)</f>
        <v>0</v>
      </c>
    </row>
    <row r="446" spans="1:10" s="6070" customFormat="1" ht="21">
      <c r="A446" s="6969"/>
      <c r="B446" s="6972"/>
      <c r="C446" s="6978"/>
      <c r="D446" s="6978"/>
      <c r="E446" s="6085" t="s">
        <v>1045</v>
      </c>
      <c r="F446" s="6086">
        <f>SUM(F447,F456)</f>
        <v>219526</v>
      </c>
      <c r="G446" s="6086">
        <f>SUM(G447,G456)</f>
        <v>219526</v>
      </c>
      <c r="H446" s="6086">
        <f>SUM(H447,H456)</f>
        <v>0</v>
      </c>
      <c r="I446" s="6086">
        <f>SUM(I447,I456)</f>
        <v>0</v>
      </c>
      <c r="J446" s="6087">
        <f>SUM(J447,J456)</f>
        <v>0</v>
      </c>
    </row>
    <row r="447" spans="1:10" s="6070" customFormat="1" ht="22.5">
      <c r="A447" s="6969"/>
      <c r="B447" s="6972"/>
      <c r="C447" s="6978"/>
      <c r="D447" s="6978"/>
      <c r="E447" s="6088" t="s">
        <v>1046</v>
      </c>
      <c r="F447" s="6089">
        <f>SUM(F448:F455)</f>
        <v>137112</v>
      </c>
      <c r="G447" s="6089">
        <f>SUM(G448:G455)</f>
        <v>137112</v>
      </c>
      <c r="H447" s="6089">
        <f>SUM(H448:H455)</f>
        <v>0</v>
      </c>
      <c r="I447" s="6089">
        <f>SUM(I448:I455)</f>
        <v>0</v>
      </c>
      <c r="J447" s="6090">
        <f>SUM(J448:J455)</f>
        <v>0</v>
      </c>
    </row>
    <row r="448" spans="1:10" s="6070" customFormat="1" ht="15" customHeight="1">
      <c r="A448" s="6969"/>
      <c r="B448" s="6972"/>
      <c r="C448" s="6978"/>
      <c r="D448" s="6978"/>
      <c r="E448" s="6091" t="s">
        <v>647</v>
      </c>
      <c r="F448" s="6092">
        <f t="shared" ref="F448:F455" si="55">SUM(G448:J448)</f>
        <v>91482</v>
      </c>
      <c r="G448" s="6092">
        <v>91482</v>
      </c>
      <c r="H448" s="6092"/>
      <c r="I448" s="6092"/>
      <c r="J448" s="6093"/>
    </row>
    <row r="449" spans="1:10" s="6070" customFormat="1" ht="15" customHeight="1">
      <c r="A449" s="6969"/>
      <c r="B449" s="6972"/>
      <c r="C449" s="6978"/>
      <c r="D449" s="6978"/>
      <c r="E449" s="6091" t="s">
        <v>648</v>
      </c>
      <c r="F449" s="6092">
        <f t="shared" si="55"/>
        <v>22871</v>
      </c>
      <c r="G449" s="6092">
        <v>22871</v>
      </c>
      <c r="H449" s="6092"/>
      <c r="I449" s="6092"/>
      <c r="J449" s="6093"/>
    </row>
    <row r="450" spans="1:10" s="6070" customFormat="1" ht="15" customHeight="1">
      <c r="A450" s="6969"/>
      <c r="B450" s="6972"/>
      <c r="C450" s="6978"/>
      <c r="D450" s="6978"/>
      <c r="E450" s="6091" t="s">
        <v>651</v>
      </c>
      <c r="F450" s="6092">
        <f t="shared" si="55"/>
        <v>15556</v>
      </c>
      <c r="G450" s="6092">
        <v>15556</v>
      </c>
      <c r="H450" s="6092"/>
      <c r="I450" s="6092"/>
      <c r="J450" s="6093"/>
    </row>
    <row r="451" spans="1:10" s="6070" customFormat="1" ht="15" customHeight="1">
      <c r="A451" s="6969"/>
      <c r="B451" s="6972"/>
      <c r="C451" s="6978"/>
      <c r="D451" s="6978"/>
      <c r="E451" s="6091" t="s">
        <v>652</v>
      </c>
      <c r="F451" s="6092">
        <f t="shared" si="55"/>
        <v>3889</v>
      </c>
      <c r="G451" s="6092">
        <v>3889</v>
      </c>
      <c r="H451" s="6092"/>
      <c r="I451" s="6092"/>
      <c r="J451" s="6093"/>
    </row>
    <row r="452" spans="1:10" s="6070" customFormat="1" ht="15" customHeight="1">
      <c r="A452" s="6969"/>
      <c r="B452" s="6972"/>
      <c r="C452" s="6978"/>
      <c r="D452" s="6978"/>
      <c r="E452" s="6091" t="s">
        <v>653</v>
      </c>
      <c r="F452" s="6092">
        <f t="shared" si="55"/>
        <v>2251</v>
      </c>
      <c r="G452" s="6092">
        <v>2251</v>
      </c>
      <c r="H452" s="6092"/>
      <c r="I452" s="6092"/>
      <c r="J452" s="6093"/>
    </row>
    <row r="453" spans="1:10" s="6070" customFormat="1" ht="15" customHeight="1">
      <c r="A453" s="6969"/>
      <c r="B453" s="6972"/>
      <c r="C453" s="6978"/>
      <c r="D453" s="6978"/>
      <c r="E453" s="6091" t="s">
        <v>654</v>
      </c>
      <c r="F453" s="6092">
        <f t="shared" si="55"/>
        <v>563</v>
      </c>
      <c r="G453" s="6092">
        <v>563</v>
      </c>
      <c r="H453" s="6092"/>
      <c r="I453" s="6092"/>
      <c r="J453" s="6093"/>
    </row>
    <row r="454" spans="1:10" s="6070" customFormat="1" ht="15" customHeight="1">
      <c r="A454" s="6969"/>
      <c r="B454" s="6972"/>
      <c r="C454" s="6978"/>
      <c r="D454" s="6978"/>
      <c r="E454" s="6091" t="s">
        <v>674</v>
      </c>
      <c r="F454" s="6092">
        <f t="shared" si="55"/>
        <v>400</v>
      </c>
      <c r="G454" s="6092">
        <v>400</v>
      </c>
      <c r="H454" s="6092"/>
      <c r="I454" s="6092"/>
      <c r="J454" s="6093"/>
    </row>
    <row r="455" spans="1:10" s="6070" customFormat="1" ht="15" customHeight="1">
      <c r="A455" s="6969"/>
      <c r="B455" s="6972"/>
      <c r="C455" s="6978"/>
      <c r="D455" s="6978"/>
      <c r="E455" s="6091" t="s">
        <v>675</v>
      </c>
      <c r="F455" s="6092">
        <f t="shared" si="55"/>
        <v>100</v>
      </c>
      <c r="G455" s="6092">
        <v>100</v>
      </c>
      <c r="H455" s="6092"/>
      <c r="I455" s="6092"/>
      <c r="J455" s="6093"/>
    </row>
    <row r="456" spans="1:10" s="6070" customFormat="1" ht="22.5">
      <c r="A456" s="6969"/>
      <c r="B456" s="6972"/>
      <c r="C456" s="6978"/>
      <c r="D456" s="6978"/>
      <c r="E456" s="6088" t="s">
        <v>1047</v>
      </c>
      <c r="F456" s="6089">
        <f>SUM(F457:F462)</f>
        <v>82414</v>
      </c>
      <c r="G456" s="6089">
        <f>SUM(G457:G462)</f>
        <v>82414</v>
      </c>
      <c r="H456" s="6089">
        <f>SUM(H457:H462)</f>
        <v>0</v>
      </c>
      <c r="I456" s="6089">
        <f>SUM(I457:I462)</f>
        <v>0</v>
      </c>
      <c r="J456" s="6090">
        <f>SUM(J457:J462)</f>
        <v>0</v>
      </c>
    </row>
    <row r="457" spans="1:10" s="6070" customFormat="1" ht="15" customHeight="1">
      <c r="A457" s="6969"/>
      <c r="B457" s="6972"/>
      <c r="C457" s="6978"/>
      <c r="D457" s="6978"/>
      <c r="E457" s="6091" t="s">
        <v>660</v>
      </c>
      <c r="F457" s="6092">
        <f t="shared" ref="F457:F462" si="56">SUM(G457:J457)</f>
        <v>16454</v>
      </c>
      <c r="G457" s="6092">
        <v>16454</v>
      </c>
      <c r="H457" s="6092"/>
      <c r="I457" s="6092"/>
      <c r="J457" s="6093"/>
    </row>
    <row r="458" spans="1:10" s="6070" customFormat="1" ht="15" customHeight="1">
      <c r="A458" s="6969"/>
      <c r="B458" s="6972"/>
      <c r="C458" s="6978"/>
      <c r="D458" s="6978"/>
      <c r="E458" s="6091" t="s">
        <v>661</v>
      </c>
      <c r="F458" s="6092">
        <f t="shared" si="56"/>
        <v>4113</v>
      </c>
      <c r="G458" s="6092">
        <v>4113</v>
      </c>
      <c r="H458" s="6092"/>
      <c r="I458" s="6092"/>
      <c r="J458" s="6093"/>
    </row>
    <row r="459" spans="1:10" s="6070" customFormat="1" ht="15" customHeight="1">
      <c r="A459" s="6969"/>
      <c r="B459" s="6972"/>
      <c r="C459" s="6978"/>
      <c r="D459" s="6978"/>
      <c r="E459" s="6091" t="s">
        <v>664</v>
      </c>
      <c r="F459" s="6092">
        <f t="shared" si="56"/>
        <v>33024</v>
      </c>
      <c r="G459" s="6092">
        <v>33024</v>
      </c>
      <c r="H459" s="6092"/>
      <c r="I459" s="6092"/>
      <c r="J459" s="6093"/>
    </row>
    <row r="460" spans="1:10" s="6070" customFormat="1" ht="15" customHeight="1">
      <c r="A460" s="6969"/>
      <c r="B460" s="6972"/>
      <c r="C460" s="6978"/>
      <c r="D460" s="6978"/>
      <c r="E460" s="6091" t="s">
        <v>665</v>
      </c>
      <c r="F460" s="6092">
        <f t="shared" si="56"/>
        <v>8256</v>
      </c>
      <c r="G460" s="6092">
        <v>8256</v>
      </c>
      <c r="H460" s="6092"/>
      <c r="I460" s="6092"/>
      <c r="J460" s="6093"/>
    </row>
    <row r="461" spans="1:10" s="6070" customFormat="1" ht="15" customHeight="1">
      <c r="A461" s="6969"/>
      <c r="B461" s="6972"/>
      <c r="C461" s="6978"/>
      <c r="D461" s="6978"/>
      <c r="E461" s="6091" t="s">
        <v>709</v>
      </c>
      <c r="F461" s="6092">
        <f t="shared" si="56"/>
        <v>16454</v>
      </c>
      <c r="G461" s="6092">
        <v>16454</v>
      </c>
      <c r="H461" s="6092"/>
      <c r="I461" s="6092"/>
      <c r="J461" s="6093"/>
    </row>
    <row r="462" spans="1:10" s="6070" customFormat="1" ht="15" customHeight="1">
      <c r="A462" s="6969"/>
      <c r="B462" s="6972"/>
      <c r="C462" s="6978"/>
      <c r="D462" s="6978"/>
      <c r="E462" s="6091" t="s">
        <v>710</v>
      </c>
      <c r="F462" s="6092">
        <f t="shared" si="56"/>
        <v>4113</v>
      </c>
      <c r="G462" s="6092">
        <v>4113</v>
      </c>
      <c r="H462" s="6092"/>
      <c r="I462" s="6092"/>
      <c r="J462" s="6093"/>
    </row>
    <row r="463" spans="1:10" s="6070" customFormat="1" ht="15" customHeight="1">
      <c r="A463" s="6981"/>
      <c r="B463" s="6983"/>
      <c r="C463" s="6987"/>
      <c r="D463" s="6987"/>
      <c r="E463" s="6094" t="s">
        <v>1040</v>
      </c>
      <c r="F463" s="6086">
        <f>SUM(F464:F465)</f>
        <v>0</v>
      </c>
      <c r="G463" s="6086">
        <f>SUM(G464:G465)</f>
        <v>0</v>
      </c>
      <c r="H463" s="6086">
        <f>SUM(H464:H465)</f>
        <v>0</v>
      </c>
      <c r="I463" s="6086">
        <f>SUM(I464:I465)</f>
        <v>0</v>
      </c>
      <c r="J463" s="6087">
        <f>SUM(J464:J465)</f>
        <v>0</v>
      </c>
    </row>
    <row r="464" spans="1:10" s="6070" customFormat="1" ht="15" hidden="1" customHeight="1">
      <c r="A464" s="6096"/>
      <c r="B464" s="6103"/>
      <c r="C464" s="6099"/>
      <c r="D464" s="6099"/>
      <c r="E464" s="6074"/>
      <c r="F464" s="6075">
        <f>SUM(G464:J464)</f>
        <v>0</v>
      </c>
      <c r="G464" s="6075"/>
      <c r="H464" s="6075"/>
      <c r="I464" s="6075"/>
      <c r="J464" s="6076"/>
    </row>
    <row r="465" spans="1:10" s="6070" customFormat="1" ht="15" hidden="1" customHeight="1">
      <c r="A465" s="6096"/>
      <c r="B465" s="6103"/>
      <c r="C465" s="6099"/>
      <c r="D465" s="6099"/>
      <c r="E465" s="6079"/>
      <c r="F465" s="6075">
        <f>SUM(G465:J465)</f>
        <v>0</v>
      </c>
      <c r="G465" s="6075"/>
      <c r="H465" s="6075"/>
      <c r="I465" s="6075"/>
      <c r="J465" s="6076"/>
    </row>
    <row r="466" spans="1:10" s="6070" customFormat="1" ht="22.5">
      <c r="A466" s="6968" t="s">
        <v>1084</v>
      </c>
      <c r="B466" s="6971" t="s">
        <v>1085</v>
      </c>
      <c r="C466" s="6977" t="s">
        <v>386</v>
      </c>
      <c r="D466" s="6977" t="s">
        <v>949</v>
      </c>
      <c r="E466" s="6080" t="s">
        <v>1039</v>
      </c>
      <c r="F466" s="6081">
        <f>SUM(F467,F482)</f>
        <v>183996</v>
      </c>
      <c r="G466" s="6081">
        <f>SUM(G467,G482)</f>
        <v>183996</v>
      </c>
      <c r="H466" s="6081">
        <f>SUM(H467,H482)</f>
        <v>0</v>
      </c>
      <c r="I466" s="6081">
        <f>SUM(I467,I482)</f>
        <v>0</v>
      </c>
      <c r="J466" s="6082">
        <f>SUM(J467,J482)</f>
        <v>0</v>
      </c>
    </row>
    <row r="467" spans="1:10" s="6070" customFormat="1" ht="21">
      <c r="A467" s="6969"/>
      <c r="B467" s="6972"/>
      <c r="C467" s="6978"/>
      <c r="D467" s="6978"/>
      <c r="E467" s="6085" t="s">
        <v>1045</v>
      </c>
      <c r="F467" s="6086">
        <f>SUM(F468,F477)</f>
        <v>183996</v>
      </c>
      <c r="G467" s="6086">
        <f>SUM(G468,G477)</f>
        <v>183996</v>
      </c>
      <c r="H467" s="6086">
        <f>SUM(H468,H477)</f>
        <v>0</v>
      </c>
      <c r="I467" s="6086">
        <f>SUM(I468,I477)</f>
        <v>0</v>
      </c>
      <c r="J467" s="6087">
        <f>SUM(J468,J477)</f>
        <v>0</v>
      </c>
    </row>
    <row r="468" spans="1:10" s="6070" customFormat="1" ht="22.5">
      <c r="A468" s="6969"/>
      <c r="B468" s="6972"/>
      <c r="C468" s="6978"/>
      <c r="D468" s="6978"/>
      <c r="E468" s="6088" t="s">
        <v>1046</v>
      </c>
      <c r="F468" s="6089">
        <f>SUM(F469:F476)</f>
        <v>133789</v>
      </c>
      <c r="G468" s="6089">
        <f>SUM(G469:G476)</f>
        <v>133789</v>
      </c>
      <c r="H468" s="6089">
        <f>SUM(H469:H476)</f>
        <v>0</v>
      </c>
      <c r="I468" s="6089">
        <f>SUM(I469:I476)</f>
        <v>0</v>
      </c>
      <c r="J468" s="6090">
        <f>SUM(J469:J476)</f>
        <v>0</v>
      </c>
    </row>
    <row r="469" spans="1:10" s="6070" customFormat="1" ht="15" customHeight="1">
      <c r="A469" s="6969"/>
      <c r="B469" s="6972"/>
      <c r="C469" s="6978"/>
      <c r="D469" s="6978"/>
      <c r="E469" s="6091" t="s">
        <v>647</v>
      </c>
      <c r="F469" s="6092">
        <f t="shared" ref="F469:F476" si="57">SUM(G469:J469)</f>
        <v>88856</v>
      </c>
      <c r="G469" s="6092">
        <v>88856</v>
      </c>
      <c r="H469" s="6092"/>
      <c r="I469" s="6092"/>
      <c r="J469" s="6093"/>
    </row>
    <row r="470" spans="1:10" s="6070" customFormat="1" ht="15" customHeight="1">
      <c r="A470" s="6969"/>
      <c r="B470" s="6972"/>
      <c r="C470" s="6978"/>
      <c r="D470" s="6978"/>
      <c r="E470" s="6091" t="s">
        <v>648</v>
      </c>
      <c r="F470" s="6092">
        <f t="shared" si="57"/>
        <v>22214</v>
      </c>
      <c r="G470" s="6092">
        <v>22214</v>
      </c>
      <c r="H470" s="6092"/>
      <c r="I470" s="6092"/>
      <c r="J470" s="6093"/>
    </row>
    <row r="471" spans="1:10" s="6070" customFormat="1" ht="15" customHeight="1">
      <c r="A471" s="6969"/>
      <c r="B471" s="6972"/>
      <c r="C471" s="6978"/>
      <c r="D471" s="6978"/>
      <c r="E471" s="6091" t="s">
        <v>651</v>
      </c>
      <c r="F471" s="6092">
        <f t="shared" si="57"/>
        <v>15178</v>
      </c>
      <c r="G471" s="6092">
        <v>15178</v>
      </c>
      <c r="H471" s="6092"/>
      <c r="I471" s="6092"/>
      <c r="J471" s="6093"/>
    </row>
    <row r="472" spans="1:10" s="6070" customFormat="1" ht="15" customHeight="1">
      <c r="A472" s="6969"/>
      <c r="B472" s="6972"/>
      <c r="C472" s="6978"/>
      <c r="D472" s="6978"/>
      <c r="E472" s="6091" t="s">
        <v>652</v>
      </c>
      <c r="F472" s="6092">
        <f t="shared" si="57"/>
        <v>3795</v>
      </c>
      <c r="G472" s="6092">
        <v>3795</v>
      </c>
      <c r="H472" s="6092"/>
      <c r="I472" s="6092"/>
      <c r="J472" s="6093"/>
    </row>
    <row r="473" spans="1:10" s="6070" customFormat="1" ht="15" customHeight="1">
      <c r="A473" s="6969"/>
      <c r="B473" s="6972"/>
      <c r="C473" s="6978"/>
      <c r="D473" s="6978"/>
      <c r="E473" s="6091" t="s">
        <v>653</v>
      </c>
      <c r="F473" s="6092">
        <f t="shared" si="57"/>
        <v>2197</v>
      </c>
      <c r="G473" s="6092">
        <v>2197</v>
      </c>
      <c r="H473" s="6092"/>
      <c r="I473" s="6092"/>
      <c r="J473" s="6093"/>
    </row>
    <row r="474" spans="1:10" s="6070" customFormat="1" ht="15" customHeight="1">
      <c r="A474" s="6969"/>
      <c r="B474" s="6972"/>
      <c r="C474" s="6978"/>
      <c r="D474" s="6978"/>
      <c r="E474" s="6091" t="s">
        <v>654</v>
      </c>
      <c r="F474" s="6092">
        <f t="shared" si="57"/>
        <v>549</v>
      </c>
      <c r="G474" s="6092">
        <v>549</v>
      </c>
      <c r="H474" s="6092"/>
      <c r="I474" s="6092"/>
      <c r="J474" s="6093"/>
    </row>
    <row r="475" spans="1:10" s="6070" customFormat="1" ht="15" customHeight="1">
      <c r="A475" s="6969"/>
      <c r="B475" s="6972"/>
      <c r="C475" s="6978"/>
      <c r="D475" s="6978"/>
      <c r="E475" s="6091" t="s">
        <v>674</v>
      </c>
      <c r="F475" s="6092">
        <f t="shared" si="57"/>
        <v>800</v>
      </c>
      <c r="G475" s="6092">
        <v>800</v>
      </c>
      <c r="H475" s="6092"/>
      <c r="I475" s="6092"/>
      <c r="J475" s="6093"/>
    </row>
    <row r="476" spans="1:10" s="6070" customFormat="1" ht="15" customHeight="1">
      <c r="A476" s="6969"/>
      <c r="B476" s="6972"/>
      <c r="C476" s="6978"/>
      <c r="D476" s="6978"/>
      <c r="E476" s="6091" t="s">
        <v>675</v>
      </c>
      <c r="F476" s="6092">
        <f t="shared" si="57"/>
        <v>200</v>
      </c>
      <c r="G476" s="6092">
        <v>200</v>
      </c>
      <c r="H476" s="6092"/>
      <c r="I476" s="6092"/>
      <c r="J476" s="6093"/>
    </row>
    <row r="477" spans="1:10" s="6070" customFormat="1" ht="22.5">
      <c r="A477" s="6969"/>
      <c r="B477" s="6972"/>
      <c r="C477" s="6978"/>
      <c r="D477" s="6978"/>
      <c r="E477" s="6088" t="s">
        <v>1047</v>
      </c>
      <c r="F477" s="6089">
        <f>SUM(F478:F481)</f>
        <v>50207</v>
      </c>
      <c r="G477" s="6089">
        <f>SUM(G478:G481)</f>
        <v>50207</v>
      </c>
      <c r="H477" s="6089">
        <f>SUM(H478:H481)</f>
        <v>0</v>
      </c>
      <c r="I477" s="6089">
        <f>SUM(I478:I481)</f>
        <v>0</v>
      </c>
      <c r="J477" s="6090">
        <f>SUM(J478:J481)</f>
        <v>0</v>
      </c>
    </row>
    <row r="478" spans="1:10" s="6070" customFormat="1" ht="15" customHeight="1">
      <c r="A478" s="6969"/>
      <c r="B478" s="6972"/>
      <c r="C478" s="6978"/>
      <c r="D478" s="6978"/>
      <c r="E478" s="6091" t="s">
        <v>664</v>
      </c>
      <c r="F478" s="6092">
        <f t="shared" ref="F478:F481" si="58">SUM(G478:J478)</f>
        <v>30566</v>
      </c>
      <c r="G478" s="6092">
        <v>30566</v>
      </c>
      <c r="H478" s="6092"/>
      <c r="I478" s="6092"/>
      <c r="J478" s="6093"/>
    </row>
    <row r="479" spans="1:10" s="6070" customFormat="1" ht="15" customHeight="1">
      <c r="A479" s="6969"/>
      <c r="B479" s="6972"/>
      <c r="C479" s="6978"/>
      <c r="D479" s="6978"/>
      <c r="E479" s="6091" t="s">
        <v>665</v>
      </c>
      <c r="F479" s="6092">
        <f t="shared" si="58"/>
        <v>7641</v>
      </c>
      <c r="G479" s="6092">
        <v>7641</v>
      </c>
      <c r="H479" s="6092"/>
      <c r="I479" s="6092"/>
      <c r="J479" s="6093"/>
    </row>
    <row r="480" spans="1:10" s="6070" customFormat="1" ht="15" customHeight="1">
      <c r="A480" s="6969"/>
      <c r="B480" s="6972"/>
      <c r="C480" s="6978"/>
      <c r="D480" s="6978"/>
      <c r="E480" s="6091" t="s">
        <v>709</v>
      </c>
      <c r="F480" s="6092">
        <f t="shared" si="58"/>
        <v>9600</v>
      </c>
      <c r="G480" s="6092">
        <v>9600</v>
      </c>
      <c r="H480" s="6092"/>
      <c r="I480" s="6092"/>
      <c r="J480" s="6093"/>
    </row>
    <row r="481" spans="1:10" s="6070" customFormat="1" ht="15" customHeight="1">
      <c r="A481" s="6969"/>
      <c r="B481" s="6972"/>
      <c r="C481" s="6978"/>
      <c r="D481" s="6978"/>
      <c r="E481" s="6091" t="s">
        <v>710</v>
      </c>
      <c r="F481" s="6092">
        <f t="shared" si="58"/>
        <v>2400</v>
      </c>
      <c r="G481" s="6092">
        <v>2400</v>
      </c>
      <c r="H481" s="6092"/>
      <c r="I481" s="6092"/>
      <c r="J481" s="6093"/>
    </row>
    <row r="482" spans="1:10" s="6070" customFormat="1" ht="15" customHeight="1">
      <c r="A482" s="6981"/>
      <c r="B482" s="6983"/>
      <c r="C482" s="6987"/>
      <c r="D482" s="6987"/>
      <c r="E482" s="6094" t="s">
        <v>1040</v>
      </c>
      <c r="F482" s="6086">
        <f>SUM(F483:F484)</f>
        <v>0</v>
      </c>
      <c r="G482" s="6086">
        <f>SUM(G483:G484)</f>
        <v>0</v>
      </c>
      <c r="H482" s="6086">
        <f>SUM(H483:H484)</f>
        <v>0</v>
      </c>
      <c r="I482" s="6086">
        <f>SUM(I483:I484)</f>
        <v>0</v>
      </c>
      <c r="J482" s="6087">
        <f>SUM(J483:J484)</f>
        <v>0</v>
      </c>
    </row>
    <row r="483" spans="1:10" s="6070" customFormat="1" ht="15" hidden="1" customHeight="1">
      <c r="A483" s="6096"/>
      <c r="B483" s="6103"/>
      <c r="C483" s="6099"/>
      <c r="D483" s="6099"/>
      <c r="E483" s="6074"/>
      <c r="F483" s="6075">
        <f>SUM(G483:J483)</f>
        <v>0</v>
      </c>
      <c r="G483" s="6075"/>
      <c r="H483" s="6075"/>
      <c r="I483" s="6075"/>
      <c r="J483" s="6076"/>
    </row>
    <row r="484" spans="1:10" s="6070" customFormat="1" ht="15" hidden="1" customHeight="1">
      <c r="A484" s="6096"/>
      <c r="B484" s="6103"/>
      <c r="C484" s="6099"/>
      <c r="D484" s="6099"/>
      <c r="E484" s="6079"/>
      <c r="F484" s="6075">
        <f>SUM(G484:J484)</f>
        <v>0</v>
      </c>
      <c r="G484" s="6075"/>
      <c r="H484" s="6075"/>
      <c r="I484" s="6075"/>
      <c r="J484" s="6076"/>
    </row>
    <row r="485" spans="1:10" s="6070" customFormat="1" ht="22.5">
      <c r="A485" s="6968" t="s">
        <v>1086</v>
      </c>
      <c r="B485" s="6971" t="s">
        <v>1180</v>
      </c>
      <c r="C485" s="6977" t="s">
        <v>353</v>
      </c>
      <c r="D485" s="6977" t="s">
        <v>355</v>
      </c>
      <c r="E485" s="6080" t="s">
        <v>1039</v>
      </c>
      <c r="F485" s="6081">
        <f>SUM(F486,F505)</f>
        <v>1009920</v>
      </c>
      <c r="G485" s="6081">
        <f>SUM(G486,G505)</f>
        <v>19110</v>
      </c>
      <c r="H485" s="6081">
        <f>SUM(H486,H505)</f>
        <v>990810</v>
      </c>
      <c r="I485" s="6081">
        <f>SUM(I486,I505)</f>
        <v>0</v>
      </c>
      <c r="J485" s="6082">
        <f>SUM(J486,J505)</f>
        <v>0</v>
      </c>
    </row>
    <row r="486" spans="1:10" s="6070" customFormat="1" ht="21">
      <c r="A486" s="6969"/>
      <c r="B486" s="6972"/>
      <c r="C486" s="6978"/>
      <c r="D486" s="6978"/>
      <c r="E486" s="6085" t="s">
        <v>1045</v>
      </c>
      <c r="F486" s="6086">
        <f>SUM(F487,F489,F498)</f>
        <v>1009920</v>
      </c>
      <c r="G486" s="6086">
        <f>SUM(G487,G489,G498)</f>
        <v>19110</v>
      </c>
      <c r="H486" s="6086">
        <f>SUM(H487,H489,H498)</f>
        <v>990810</v>
      </c>
      <c r="I486" s="6086">
        <f>SUM(I487,I489,I498)</f>
        <v>0</v>
      </c>
      <c r="J486" s="6087">
        <f>SUM(J487,J489,J498)</f>
        <v>0</v>
      </c>
    </row>
    <row r="487" spans="1:10" s="6084" customFormat="1" ht="15" customHeight="1">
      <c r="A487" s="6969"/>
      <c r="B487" s="6972"/>
      <c r="C487" s="6978"/>
      <c r="D487" s="6978"/>
      <c r="E487" s="6088" t="s">
        <v>1054</v>
      </c>
      <c r="F487" s="6089">
        <f>SUM(F488:F488)</f>
        <v>818824</v>
      </c>
      <c r="G487" s="6089">
        <f>SUM(G488:G488)</f>
        <v>0</v>
      </c>
      <c r="H487" s="6089">
        <f>SUM(H488:H488)</f>
        <v>818824</v>
      </c>
      <c r="I487" s="6089">
        <f>SUM(I488:I488)</f>
        <v>0</v>
      </c>
      <c r="J487" s="6090">
        <f>SUM(J488:J488)</f>
        <v>0</v>
      </c>
    </row>
    <row r="488" spans="1:10" s="6084" customFormat="1" ht="15" customHeight="1">
      <c r="A488" s="6969"/>
      <c r="B488" s="6972"/>
      <c r="C488" s="6978"/>
      <c r="D488" s="6978"/>
      <c r="E488" s="6091" t="s">
        <v>749</v>
      </c>
      <c r="F488" s="6092">
        <f>SUM(G488:J488)</f>
        <v>818824</v>
      </c>
      <c r="G488" s="6092"/>
      <c r="H488" s="6092">
        <v>818824</v>
      </c>
      <c r="I488" s="6092"/>
      <c r="J488" s="6093"/>
    </row>
    <row r="489" spans="1:10" s="6070" customFormat="1" ht="22.5">
      <c r="A489" s="6969"/>
      <c r="B489" s="6972"/>
      <c r="C489" s="6978"/>
      <c r="D489" s="6978"/>
      <c r="E489" s="6088" t="s">
        <v>1046</v>
      </c>
      <c r="F489" s="6089">
        <f>SUM(F490:F497)</f>
        <v>105908</v>
      </c>
      <c r="G489" s="6089">
        <f>SUM(G490:G497)</f>
        <v>10591</v>
      </c>
      <c r="H489" s="6089">
        <f>SUM(H490:H497)</f>
        <v>95317</v>
      </c>
      <c r="I489" s="6089">
        <f>SUM(I490:I497)</f>
        <v>0</v>
      </c>
      <c r="J489" s="6090">
        <f>SUM(J490:J497)</f>
        <v>0</v>
      </c>
    </row>
    <row r="490" spans="1:10" s="6070" customFormat="1" ht="15" customHeight="1">
      <c r="A490" s="6969"/>
      <c r="B490" s="6972"/>
      <c r="C490" s="6978"/>
      <c r="D490" s="6978"/>
      <c r="E490" s="6091" t="s">
        <v>647</v>
      </c>
      <c r="F490" s="6092">
        <f t="shared" ref="F490:F497" si="59">SUM(G490:J490)</f>
        <v>79393</v>
      </c>
      <c r="G490" s="6092"/>
      <c r="H490" s="6092">
        <v>79393</v>
      </c>
      <c r="I490" s="6092"/>
      <c r="J490" s="6093"/>
    </row>
    <row r="491" spans="1:10" s="6070" customFormat="1" ht="15" customHeight="1">
      <c r="A491" s="6969"/>
      <c r="B491" s="6972"/>
      <c r="C491" s="6978"/>
      <c r="D491" s="6978"/>
      <c r="E491" s="6091" t="s">
        <v>648</v>
      </c>
      <c r="F491" s="6092">
        <f t="shared" si="59"/>
        <v>8822</v>
      </c>
      <c r="G491" s="6092">
        <v>8822</v>
      </c>
      <c r="H491" s="6092"/>
      <c r="I491" s="6092"/>
      <c r="J491" s="6093"/>
    </row>
    <row r="492" spans="1:10" s="6070" customFormat="1" ht="15" customHeight="1">
      <c r="A492" s="6969"/>
      <c r="B492" s="6972"/>
      <c r="C492" s="6978"/>
      <c r="D492" s="6978"/>
      <c r="E492" s="6091" t="s">
        <v>651</v>
      </c>
      <c r="F492" s="6092">
        <f t="shared" si="59"/>
        <v>13517</v>
      </c>
      <c r="G492" s="6092"/>
      <c r="H492" s="6092">
        <v>13517</v>
      </c>
      <c r="I492" s="6092"/>
      <c r="J492" s="6093"/>
    </row>
    <row r="493" spans="1:10" s="6070" customFormat="1" ht="15" customHeight="1">
      <c r="A493" s="6969"/>
      <c r="B493" s="6972"/>
      <c r="C493" s="6978"/>
      <c r="D493" s="6978"/>
      <c r="E493" s="6091" t="s">
        <v>652</v>
      </c>
      <c r="F493" s="6092">
        <f t="shared" si="59"/>
        <v>1502</v>
      </c>
      <c r="G493" s="6092">
        <v>1502</v>
      </c>
      <c r="H493" s="6092"/>
      <c r="I493" s="6092"/>
      <c r="J493" s="6093"/>
    </row>
    <row r="494" spans="1:10" s="6070" customFormat="1" ht="15" customHeight="1">
      <c r="A494" s="6969"/>
      <c r="B494" s="6972"/>
      <c r="C494" s="6978"/>
      <c r="D494" s="6978"/>
      <c r="E494" s="6091" t="s">
        <v>653</v>
      </c>
      <c r="F494" s="6092">
        <f t="shared" si="59"/>
        <v>1957</v>
      </c>
      <c r="G494" s="6092"/>
      <c r="H494" s="6092">
        <v>1957</v>
      </c>
      <c r="I494" s="6092"/>
      <c r="J494" s="6093"/>
    </row>
    <row r="495" spans="1:10" s="6070" customFormat="1" ht="15" customHeight="1">
      <c r="A495" s="6969"/>
      <c r="B495" s="6972"/>
      <c r="C495" s="6978"/>
      <c r="D495" s="6978"/>
      <c r="E495" s="6091" t="s">
        <v>654</v>
      </c>
      <c r="F495" s="6092">
        <f t="shared" si="59"/>
        <v>217</v>
      </c>
      <c r="G495" s="6092">
        <v>217</v>
      </c>
      <c r="H495" s="6092"/>
      <c r="I495" s="6092"/>
      <c r="J495" s="6093"/>
    </row>
    <row r="496" spans="1:10" s="6070" customFormat="1" ht="15" customHeight="1">
      <c r="A496" s="6969"/>
      <c r="B496" s="6972"/>
      <c r="C496" s="6978"/>
      <c r="D496" s="6978"/>
      <c r="E496" s="6091" t="s">
        <v>674</v>
      </c>
      <c r="F496" s="6092">
        <f t="shared" si="59"/>
        <v>450</v>
      </c>
      <c r="G496" s="6092"/>
      <c r="H496" s="6092">
        <v>450</v>
      </c>
      <c r="I496" s="6092"/>
      <c r="J496" s="6093"/>
    </row>
    <row r="497" spans="1:10" s="6070" customFormat="1" ht="15" customHeight="1">
      <c r="A497" s="6969"/>
      <c r="B497" s="6972"/>
      <c r="C497" s="6978"/>
      <c r="D497" s="6978"/>
      <c r="E497" s="6091" t="s">
        <v>675</v>
      </c>
      <c r="F497" s="6092">
        <f t="shared" si="59"/>
        <v>50</v>
      </c>
      <c r="G497" s="6092">
        <v>50</v>
      </c>
      <c r="H497" s="6092"/>
      <c r="I497" s="6092"/>
      <c r="J497" s="6093"/>
    </row>
    <row r="498" spans="1:10" s="6070" customFormat="1" ht="22.5">
      <c r="A498" s="6969"/>
      <c r="B498" s="6972"/>
      <c r="C498" s="6978"/>
      <c r="D498" s="6978"/>
      <c r="E498" s="6088" t="s">
        <v>1047</v>
      </c>
      <c r="F498" s="6089">
        <f>SUM(F499:F504)</f>
        <v>85188</v>
      </c>
      <c r="G498" s="6089">
        <f>SUM(G499:G504)</f>
        <v>8519</v>
      </c>
      <c r="H498" s="6089">
        <f>SUM(H499:H504)</f>
        <v>76669</v>
      </c>
      <c r="I498" s="6089">
        <f>SUM(I499:I504)</f>
        <v>0</v>
      </c>
      <c r="J498" s="6090">
        <f>SUM(J499:J504)</f>
        <v>0</v>
      </c>
    </row>
    <row r="499" spans="1:10" s="6070" customFormat="1" ht="15" customHeight="1">
      <c r="A499" s="6969"/>
      <c r="B499" s="6972"/>
      <c r="C499" s="6978"/>
      <c r="D499" s="6978"/>
      <c r="E499" s="6091" t="s">
        <v>660</v>
      </c>
      <c r="F499" s="6092">
        <f t="shared" ref="F499:F504" si="60">SUM(G499:J499)</f>
        <v>43491</v>
      </c>
      <c r="G499" s="6092"/>
      <c r="H499" s="6092">
        <v>43491</v>
      </c>
      <c r="I499" s="6092"/>
      <c r="J499" s="6093"/>
    </row>
    <row r="500" spans="1:10" s="6070" customFormat="1" ht="15" customHeight="1">
      <c r="A500" s="6969"/>
      <c r="B500" s="6972"/>
      <c r="C500" s="6978"/>
      <c r="D500" s="6978"/>
      <c r="E500" s="6091" t="s">
        <v>661</v>
      </c>
      <c r="F500" s="6092">
        <f t="shared" si="60"/>
        <v>4832</v>
      </c>
      <c r="G500" s="6092">
        <v>4832</v>
      </c>
      <c r="H500" s="6092"/>
      <c r="I500" s="6092"/>
      <c r="J500" s="6093"/>
    </row>
    <row r="501" spans="1:10" s="6070" customFormat="1" ht="15" customHeight="1">
      <c r="A501" s="6969"/>
      <c r="B501" s="6972"/>
      <c r="C501" s="6978"/>
      <c r="D501" s="6978"/>
      <c r="E501" s="6091" t="s">
        <v>664</v>
      </c>
      <c r="F501" s="6092">
        <f t="shared" si="60"/>
        <v>22044</v>
      </c>
      <c r="G501" s="6092"/>
      <c r="H501" s="6092">
        <v>22044</v>
      </c>
      <c r="I501" s="6092"/>
      <c r="J501" s="6093"/>
    </row>
    <row r="502" spans="1:10" s="6070" customFormat="1" ht="15" customHeight="1">
      <c r="A502" s="6969"/>
      <c r="B502" s="6972"/>
      <c r="C502" s="6978"/>
      <c r="D502" s="6978"/>
      <c r="E502" s="6091" t="s">
        <v>665</v>
      </c>
      <c r="F502" s="6092">
        <f t="shared" si="60"/>
        <v>2449</v>
      </c>
      <c r="G502" s="6092">
        <v>2449</v>
      </c>
      <c r="H502" s="6092"/>
      <c r="I502" s="6092"/>
      <c r="J502" s="6093"/>
    </row>
    <row r="503" spans="1:10" s="6070" customFormat="1" ht="15" customHeight="1">
      <c r="A503" s="6969"/>
      <c r="B503" s="6972"/>
      <c r="C503" s="6978"/>
      <c r="D503" s="6978"/>
      <c r="E503" s="6091" t="s">
        <v>709</v>
      </c>
      <c r="F503" s="6092">
        <f t="shared" si="60"/>
        <v>11134</v>
      </c>
      <c r="G503" s="6092"/>
      <c r="H503" s="6092">
        <v>11134</v>
      </c>
      <c r="I503" s="6092"/>
      <c r="J503" s="6093"/>
    </row>
    <row r="504" spans="1:10" s="6070" customFormat="1" ht="15" customHeight="1">
      <c r="A504" s="6969"/>
      <c r="B504" s="6972"/>
      <c r="C504" s="6978"/>
      <c r="D504" s="6978"/>
      <c r="E504" s="6091" t="s">
        <v>710</v>
      </c>
      <c r="F504" s="6092">
        <f t="shared" si="60"/>
        <v>1238</v>
      </c>
      <c r="G504" s="6092">
        <v>1238</v>
      </c>
      <c r="H504" s="6092"/>
      <c r="I504" s="6092"/>
      <c r="J504" s="6093"/>
    </row>
    <row r="505" spans="1:10" s="6070" customFormat="1" ht="12">
      <c r="A505" s="6981"/>
      <c r="B505" s="6983"/>
      <c r="C505" s="6987"/>
      <c r="D505" s="6987"/>
      <c r="E505" s="6094" t="s">
        <v>1040</v>
      </c>
      <c r="F505" s="6086">
        <f>SUM(F506:F507)</f>
        <v>0</v>
      </c>
      <c r="G505" s="6086">
        <f>SUM(G506:G507)</f>
        <v>0</v>
      </c>
      <c r="H505" s="6086">
        <f>SUM(H506:H507)</f>
        <v>0</v>
      </c>
      <c r="I505" s="6086">
        <f>SUM(I506:I507)</f>
        <v>0</v>
      </c>
      <c r="J505" s="6087">
        <f>SUM(J506:J507)</f>
        <v>0</v>
      </c>
    </row>
    <row r="506" spans="1:10" s="6070" customFormat="1" ht="15" hidden="1" customHeight="1">
      <c r="A506" s="6096"/>
      <c r="B506" s="6103"/>
      <c r="C506" s="6099"/>
      <c r="D506" s="6099"/>
      <c r="E506" s="6074"/>
      <c r="F506" s="6075">
        <f>SUM(G506:J506)</f>
        <v>0</v>
      </c>
      <c r="G506" s="6075"/>
      <c r="H506" s="6075"/>
      <c r="I506" s="6075"/>
      <c r="J506" s="6076"/>
    </row>
    <row r="507" spans="1:10" s="6070" customFormat="1" ht="15" hidden="1" customHeight="1">
      <c r="A507" s="6096"/>
      <c r="B507" s="6103"/>
      <c r="C507" s="6099"/>
      <c r="D507" s="6099"/>
      <c r="E507" s="6079"/>
      <c r="F507" s="6075">
        <f>SUM(G507:J507)</f>
        <v>0</v>
      </c>
      <c r="G507" s="6075"/>
      <c r="H507" s="6075"/>
      <c r="I507" s="6075"/>
      <c r="J507" s="6076"/>
    </row>
    <row r="508" spans="1:10" s="6070" customFormat="1" ht="22.5">
      <c r="A508" s="6968" t="s">
        <v>1087</v>
      </c>
      <c r="B508" s="6971" t="s">
        <v>1088</v>
      </c>
      <c r="C508" s="6977" t="s">
        <v>309</v>
      </c>
      <c r="D508" s="6977" t="s">
        <v>797</v>
      </c>
      <c r="E508" s="6080" t="s">
        <v>1039</v>
      </c>
      <c r="F508" s="6081">
        <f>SUM(F509,F528)</f>
        <v>173262</v>
      </c>
      <c r="G508" s="6081">
        <f>SUM(G509,G528)</f>
        <v>173262</v>
      </c>
      <c r="H508" s="6081">
        <f>SUM(H509,H528)</f>
        <v>0</v>
      </c>
      <c r="I508" s="6081">
        <f>SUM(I509,I528)</f>
        <v>0</v>
      </c>
      <c r="J508" s="6082">
        <f>SUM(J509,J528)</f>
        <v>0</v>
      </c>
    </row>
    <row r="509" spans="1:10" s="6070" customFormat="1" ht="21">
      <c r="A509" s="6969"/>
      <c r="B509" s="6972"/>
      <c r="C509" s="6978"/>
      <c r="D509" s="6978"/>
      <c r="E509" s="6085" t="s">
        <v>1045</v>
      </c>
      <c r="F509" s="6086">
        <f>SUM(F510,F519)</f>
        <v>173262</v>
      </c>
      <c r="G509" s="6086">
        <f>SUM(G510,G519)</f>
        <v>173262</v>
      </c>
      <c r="H509" s="6086">
        <f>SUM(H510,H519)</f>
        <v>0</v>
      </c>
      <c r="I509" s="6086">
        <f>SUM(I510,I519)</f>
        <v>0</v>
      </c>
      <c r="J509" s="6087">
        <f>SUM(J510,J519)</f>
        <v>0</v>
      </c>
    </row>
    <row r="510" spans="1:10" s="6070" customFormat="1" ht="22.5">
      <c r="A510" s="6969"/>
      <c r="B510" s="6972"/>
      <c r="C510" s="6978"/>
      <c r="D510" s="6978"/>
      <c r="E510" s="6088" t="s">
        <v>1046</v>
      </c>
      <c r="F510" s="6089">
        <f>SUM(F511:F518)</f>
        <v>120779</v>
      </c>
      <c r="G510" s="6089">
        <f>SUM(G511:G518)</f>
        <v>120779</v>
      </c>
      <c r="H510" s="6089">
        <f>SUM(H511:H518)</f>
        <v>0</v>
      </c>
      <c r="I510" s="6089">
        <f>SUM(I511:I518)</f>
        <v>0</v>
      </c>
      <c r="J510" s="6090">
        <f>SUM(J511:J518)</f>
        <v>0</v>
      </c>
    </row>
    <row r="511" spans="1:10" s="6070" customFormat="1" ht="15" customHeight="1">
      <c r="A511" s="6969"/>
      <c r="B511" s="6972"/>
      <c r="C511" s="6978"/>
      <c r="D511" s="6978"/>
      <c r="E511" s="6091" t="s">
        <v>647</v>
      </c>
      <c r="F511" s="6092">
        <f t="shared" ref="F511:F518" si="61">SUM(G511:J511)</f>
        <v>80761</v>
      </c>
      <c r="G511" s="6092">
        <v>80761</v>
      </c>
      <c r="H511" s="6092"/>
      <c r="I511" s="6092"/>
      <c r="J511" s="6093"/>
    </row>
    <row r="512" spans="1:10" s="6070" customFormat="1" ht="15" customHeight="1">
      <c r="A512" s="6969"/>
      <c r="B512" s="6972"/>
      <c r="C512" s="6978"/>
      <c r="D512" s="6978"/>
      <c r="E512" s="6091" t="s">
        <v>648</v>
      </c>
      <c r="F512" s="6092">
        <f t="shared" si="61"/>
        <v>20191</v>
      </c>
      <c r="G512" s="6092">
        <v>20191</v>
      </c>
      <c r="H512" s="6092"/>
      <c r="I512" s="6092"/>
      <c r="J512" s="6093"/>
    </row>
    <row r="513" spans="1:10" s="6070" customFormat="1" ht="15" customHeight="1">
      <c r="A513" s="6969"/>
      <c r="B513" s="6972"/>
      <c r="C513" s="6978"/>
      <c r="D513" s="6978"/>
      <c r="E513" s="6091" t="s">
        <v>651</v>
      </c>
      <c r="F513" s="6092">
        <f t="shared" si="61"/>
        <v>13883</v>
      </c>
      <c r="G513" s="6092">
        <v>13883</v>
      </c>
      <c r="H513" s="6092"/>
      <c r="I513" s="6092"/>
      <c r="J513" s="6093"/>
    </row>
    <row r="514" spans="1:10" s="6070" customFormat="1" ht="15" customHeight="1">
      <c r="A514" s="6969"/>
      <c r="B514" s="6972"/>
      <c r="C514" s="6978"/>
      <c r="D514" s="6978"/>
      <c r="E514" s="6091" t="s">
        <v>652</v>
      </c>
      <c r="F514" s="6092">
        <f t="shared" si="61"/>
        <v>3471</v>
      </c>
      <c r="G514" s="6092">
        <v>3471</v>
      </c>
      <c r="H514" s="6092"/>
      <c r="I514" s="6092"/>
      <c r="J514" s="6093"/>
    </row>
    <row r="515" spans="1:10" s="6070" customFormat="1" ht="15" customHeight="1">
      <c r="A515" s="6969"/>
      <c r="B515" s="6972"/>
      <c r="C515" s="6978"/>
      <c r="D515" s="6978"/>
      <c r="E515" s="6091" t="s">
        <v>653</v>
      </c>
      <c r="F515" s="6092">
        <f t="shared" si="61"/>
        <v>1979</v>
      </c>
      <c r="G515" s="6092">
        <v>1979</v>
      </c>
      <c r="H515" s="6092"/>
      <c r="I515" s="6092"/>
      <c r="J515" s="6093"/>
    </row>
    <row r="516" spans="1:10" s="6070" customFormat="1" ht="15" customHeight="1">
      <c r="A516" s="6969"/>
      <c r="B516" s="6972"/>
      <c r="C516" s="6978"/>
      <c r="D516" s="6978"/>
      <c r="E516" s="6091" t="s">
        <v>654</v>
      </c>
      <c r="F516" s="6092">
        <f t="shared" si="61"/>
        <v>494</v>
      </c>
      <c r="G516" s="6092">
        <v>494</v>
      </c>
      <c r="H516" s="6092"/>
      <c r="I516" s="6092"/>
      <c r="J516" s="6093"/>
    </row>
    <row r="517" spans="1:10" s="6070" customFormat="1" ht="15" hidden="1" customHeight="1">
      <c r="A517" s="6969"/>
      <c r="B517" s="6972"/>
      <c r="C517" s="6978"/>
      <c r="D517" s="6978"/>
      <c r="E517" s="6091" t="s">
        <v>674</v>
      </c>
      <c r="F517" s="6092">
        <f t="shared" si="61"/>
        <v>0</v>
      </c>
      <c r="G517" s="6092"/>
      <c r="H517" s="6092"/>
      <c r="I517" s="6092"/>
      <c r="J517" s="6093"/>
    </row>
    <row r="518" spans="1:10" s="6070" customFormat="1" ht="15" hidden="1" customHeight="1">
      <c r="A518" s="6969"/>
      <c r="B518" s="6972"/>
      <c r="C518" s="6978"/>
      <c r="D518" s="6978"/>
      <c r="E518" s="6091" t="s">
        <v>675</v>
      </c>
      <c r="F518" s="6092">
        <f t="shared" si="61"/>
        <v>0</v>
      </c>
      <c r="G518" s="6092"/>
      <c r="H518" s="6092"/>
      <c r="I518" s="6092"/>
      <c r="J518" s="6093"/>
    </row>
    <row r="519" spans="1:10" s="6070" customFormat="1" ht="22.5">
      <c r="A519" s="6969"/>
      <c r="B519" s="6972"/>
      <c r="C519" s="6978"/>
      <c r="D519" s="6978"/>
      <c r="E519" s="6088" t="s">
        <v>1047</v>
      </c>
      <c r="F519" s="6089">
        <f>SUM(F520:F527)</f>
        <v>52483</v>
      </c>
      <c r="G519" s="6089">
        <f>SUM(G520:G527)</f>
        <v>52483</v>
      </c>
      <c r="H519" s="6089">
        <f>SUM(H520:H527)</f>
        <v>0</v>
      </c>
      <c r="I519" s="6089">
        <f>SUM(I520:I527)</f>
        <v>0</v>
      </c>
      <c r="J519" s="6090">
        <f>SUM(J520:J527)</f>
        <v>0</v>
      </c>
    </row>
    <row r="520" spans="1:10" s="6070" customFormat="1" ht="15" customHeight="1">
      <c r="A520" s="6969"/>
      <c r="B520" s="6972"/>
      <c r="C520" s="6978"/>
      <c r="D520" s="6978"/>
      <c r="E520" s="6091" t="s">
        <v>660</v>
      </c>
      <c r="F520" s="6092">
        <f t="shared" ref="F520:F527" si="62">SUM(G520:J520)</f>
        <v>13920</v>
      </c>
      <c r="G520" s="6092">
        <v>13920</v>
      </c>
      <c r="H520" s="6092"/>
      <c r="I520" s="6092"/>
      <c r="J520" s="6093"/>
    </row>
    <row r="521" spans="1:10" s="6070" customFormat="1" ht="15" customHeight="1">
      <c r="A521" s="6969"/>
      <c r="B521" s="6972"/>
      <c r="C521" s="6978"/>
      <c r="D521" s="6978"/>
      <c r="E521" s="6091" t="s">
        <v>661</v>
      </c>
      <c r="F521" s="6092">
        <f t="shared" si="62"/>
        <v>3480</v>
      </c>
      <c r="G521" s="6092">
        <v>3480</v>
      </c>
      <c r="H521" s="6092"/>
      <c r="I521" s="6092"/>
      <c r="J521" s="6093"/>
    </row>
    <row r="522" spans="1:10" s="6070" customFormat="1" ht="15" customHeight="1">
      <c r="A522" s="6969"/>
      <c r="B522" s="6972"/>
      <c r="C522" s="6978"/>
      <c r="D522" s="6978"/>
      <c r="E522" s="6091" t="s">
        <v>664</v>
      </c>
      <c r="F522" s="6092">
        <f t="shared" si="62"/>
        <v>26056</v>
      </c>
      <c r="G522" s="6092">
        <v>26056</v>
      </c>
      <c r="H522" s="6092"/>
      <c r="I522" s="6092"/>
      <c r="J522" s="6093"/>
    </row>
    <row r="523" spans="1:10" s="6070" customFormat="1" ht="15" customHeight="1">
      <c r="A523" s="6969"/>
      <c r="B523" s="6972"/>
      <c r="C523" s="6978"/>
      <c r="D523" s="6978"/>
      <c r="E523" s="6091" t="s">
        <v>665</v>
      </c>
      <c r="F523" s="6092">
        <f t="shared" si="62"/>
        <v>6514</v>
      </c>
      <c r="G523" s="6092">
        <v>6514</v>
      </c>
      <c r="H523" s="6092"/>
      <c r="I523" s="6092"/>
      <c r="J523" s="6093"/>
    </row>
    <row r="524" spans="1:10" s="6070" customFormat="1" ht="15" customHeight="1">
      <c r="A524" s="6969"/>
      <c r="B524" s="6972"/>
      <c r="C524" s="6978"/>
      <c r="D524" s="6978"/>
      <c r="E524" s="6091" t="s">
        <v>668</v>
      </c>
      <c r="F524" s="6092">
        <f t="shared" si="62"/>
        <v>1280</v>
      </c>
      <c r="G524" s="6092">
        <v>1280</v>
      </c>
      <c r="H524" s="6092"/>
      <c r="I524" s="6092"/>
      <c r="J524" s="6093"/>
    </row>
    <row r="525" spans="1:10" s="6070" customFormat="1" ht="15" customHeight="1">
      <c r="A525" s="6969"/>
      <c r="B525" s="6972"/>
      <c r="C525" s="6978"/>
      <c r="D525" s="6978"/>
      <c r="E525" s="6091" t="s">
        <v>669</v>
      </c>
      <c r="F525" s="6092">
        <f t="shared" si="62"/>
        <v>320</v>
      </c>
      <c r="G525" s="6092">
        <v>320</v>
      </c>
      <c r="H525" s="6092"/>
      <c r="I525" s="6092"/>
      <c r="J525" s="6093"/>
    </row>
    <row r="526" spans="1:10" s="6070" customFormat="1" ht="15" customHeight="1">
      <c r="A526" s="6969"/>
      <c r="B526" s="6972"/>
      <c r="C526" s="6978"/>
      <c r="D526" s="6978"/>
      <c r="E526" s="6091" t="s">
        <v>709</v>
      </c>
      <c r="F526" s="6092">
        <f t="shared" si="62"/>
        <v>730</v>
      </c>
      <c r="G526" s="6092">
        <v>730</v>
      </c>
      <c r="H526" s="6092"/>
      <c r="I526" s="6092"/>
      <c r="J526" s="6093"/>
    </row>
    <row r="527" spans="1:10" s="6070" customFormat="1" ht="15" customHeight="1">
      <c r="A527" s="6969"/>
      <c r="B527" s="6972"/>
      <c r="C527" s="6978"/>
      <c r="D527" s="6978"/>
      <c r="E527" s="6091" t="s">
        <v>710</v>
      </c>
      <c r="F527" s="6092">
        <f t="shared" si="62"/>
        <v>183</v>
      </c>
      <c r="G527" s="6092">
        <v>183</v>
      </c>
      <c r="H527" s="6092"/>
      <c r="I527" s="6092"/>
      <c r="J527" s="6093"/>
    </row>
    <row r="528" spans="1:10" s="6070" customFormat="1" ht="12">
      <c r="A528" s="6981"/>
      <c r="B528" s="6983"/>
      <c r="C528" s="6987"/>
      <c r="D528" s="6987"/>
      <c r="E528" s="6094" t="s">
        <v>1040</v>
      </c>
      <c r="F528" s="6086">
        <f>SUM(F529:F530)</f>
        <v>0</v>
      </c>
      <c r="G528" s="6086">
        <f>SUM(G529:G530)</f>
        <v>0</v>
      </c>
      <c r="H528" s="6086">
        <f>SUM(H529:H530)</f>
        <v>0</v>
      </c>
      <c r="I528" s="6086">
        <f>SUM(I529:I530)</f>
        <v>0</v>
      </c>
      <c r="J528" s="6087">
        <f>SUM(J529:J530)</f>
        <v>0</v>
      </c>
    </row>
    <row r="529" spans="1:10" s="6070" customFormat="1" ht="15" hidden="1" customHeight="1">
      <c r="A529" s="6096"/>
      <c r="B529" s="6103"/>
      <c r="C529" s="6099"/>
      <c r="D529" s="6099"/>
      <c r="E529" s="6074"/>
      <c r="F529" s="6075">
        <f>SUM(G529:J529)</f>
        <v>0</v>
      </c>
      <c r="G529" s="6075"/>
      <c r="H529" s="6075"/>
      <c r="I529" s="6075"/>
      <c r="J529" s="6076"/>
    </row>
    <row r="530" spans="1:10" s="6070" customFormat="1" ht="15" hidden="1" customHeight="1">
      <c r="A530" s="6096"/>
      <c r="B530" s="6103"/>
      <c r="C530" s="6099"/>
      <c r="D530" s="6099"/>
      <c r="E530" s="6079"/>
      <c r="F530" s="6075">
        <f>SUM(G530:J530)</f>
        <v>0</v>
      </c>
      <c r="G530" s="6075"/>
      <c r="H530" s="6075"/>
      <c r="I530" s="6075"/>
      <c r="J530" s="6076"/>
    </row>
    <row r="531" spans="1:10" s="6070" customFormat="1" ht="22.5" customHeight="1">
      <c r="A531" s="6968" t="s">
        <v>1089</v>
      </c>
      <c r="B531" s="6971" t="s">
        <v>1189</v>
      </c>
      <c r="C531" s="6977" t="s">
        <v>309</v>
      </c>
      <c r="D531" s="6977" t="s">
        <v>797</v>
      </c>
      <c r="E531" s="6080" t="s">
        <v>1039</v>
      </c>
      <c r="F531" s="6081">
        <f>SUM(F532,F563)</f>
        <v>916667</v>
      </c>
      <c r="G531" s="6081">
        <f>SUM(G532,G563)</f>
        <v>916667</v>
      </c>
      <c r="H531" s="6081">
        <f>SUM(H532,H563)</f>
        <v>0</v>
      </c>
      <c r="I531" s="6081">
        <f>SUM(I532,I563)</f>
        <v>0</v>
      </c>
      <c r="J531" s="6203">
        <f>SUM(J532,J563)</f>
        <v>0</v>
      </c>
    </row>
    <row r="532" spans="1:10" s="6070" customFormat="1" ht="21">
      <c r="A532" s="6969"/>
      <c r="B532" s="6982"/>
      <c r="C532" s="6986"/>
      <c r="D532" s="6986"/>
      <c r="E532" s="6085" t="s">
        <v>1045</v>
      </c>
      <c r="F532" s="6086">
        <f>SUM(F533,F544)</f>
        <v>916667</v>
      </c>
      <c r="G532" s="6086">
        <f>SUM(G533,G544)</f>
        <v>916667</v>
      </c>
      <c r="H532" s="6086">
        <f>SUM(H533,H544)</f>
        <v>0</v>
      </c>
      <c r="I532" s="6086">
        <f>SUM(I533,I544)</f>
        <v>0</v>
      </c>
      <c r="J532" s="6204">
        <f>SUM(J533,J544)</f>
        <v>0</v>
      </c>
    </row>
    <row r="533" spans="1:10" s="6070" customFormat="1" ht="22.5">
      <c r="A533" s="6969"/>
      <c r="B533" s="6982"/>
      <c r="C533" s="6986"/>
      <c r="D533" s="6986"/>
      <c r="E533" s="6088" t="s">
        <v>1046</v>
      </c>
      <c r="F533" s="6089">
        <f>SUM(F534:F543)</f>
        <v>405912</v>
      </c>
      <c r="G533" s="6089">
        <f>SUM(G534:G543)</f>
        <v>405912</v>
      </c>
      <c r="H533" s="6089">
        <f>SUM(H534:H543)</f>
        <v>0</v>
      </c>
      <c r="I533" s="6089">
        <f>SUM(I534:I543)</f>
        <v>0</v>
      </c>
      <c r="J533" s="6205">
        <f>SUM(J534:J543)</f>
        <v>0</v>
      </c>
    </row>
    <row r="534" spans="1:10" s="6070" customFormat="1" ht="15" customHeight="1">
      <c r="A534" s="6969"/>
      <c r="B534" s="6982"/>
      <c r="C534" s="6986"/>
      <c r="D534" s="6986"/>
      <c r="E534" s="6091" t="s">
        <v>647</v>
      </c>
      <c r="F534" s="6092">
        <f t="shared" ref="F534:F543" si="63">SUM(G534:J534)</f>
        <v>279224</v>
      </c>
      <c r="G534" s="6092">
        <v>279224</v>
      </c>
      <c r="H534" s="6092"/>
      <c r="I534" s="6092"/>
      <c r="J534" s="6206"/>
    </row>
    <row r="535" spans="1:10" s="6070" customFormat="1" ht="15" customHeight="1">
      <c r="A535" s="6969"/>
      <c r="B535" s="6982"/>
      <c r="C535" s="6986"/>
      <c r="D535" s="6986"/>
      <c r="E535" s="6091" t="s">
        <v>648</v>
      </c>
      <c r="F535" s="6092">
        <f t="shared" si="63"/>
        <v>31026</v>
      </c>
      <c r="G535" s="6092">
        <v>31026</v>
      </c>
      <c r="H535" s="6092"/>
      <c r="I535" s="6092"/>
      <c r="J535" s="6206"/>
    </row>
    <row r="536" spans="1:10" s="6070" customFormat="1" ht="15" customHeight="1">
      <c r="A536" s="6969"/>
      <c r="B536" s="6982"/>
      <c r="C536" s="6986"/>
      <c r="D536" s="6986"/>
      <c r="E536" s="6091" t="s">
        <v>649</v>
      </c>
      <c r="F536" s="6092">
        <f t="shared" si="63"/>
        <v>27865</v>
      </c>
      <c r="G536" s="6092">
        <v>27865</v>
      </c>
      <c r="H536" s="6092"/>
      <c r="I536" s="6092"/>
      <c r="J536" s="6206"/>
    </row>
    <row r="537" spans="1:10" s="6070" customFormat="1" ht="15" customHeight="1">
      <c r="A537" s="6969"/>
      <c r="B537" s="6982"/>
      <c r="C537" s="6986"/>
      <c r="D537" s="6986"/>
      <c r="E537" s="6091" t="s">
        <v>650</v>
      </c>
      <c r="F537" s="6092">
        <f t="shared" si="63"/>
        <v>3096</v>
      </c>
      <c r="G537" s="6092">
        <v>3096</v>
      </c>
      <c r="H537" s="6092"/>
      <c r="I537" s="6092"/>
      <c r="J537" s="6206"/>
    </row>
    <row r="538" spans="1:10" s="6070" customFormat="1" ht="15" customHeight="1">
      <c r="A538" s="6969"/>
      <c r="B538" s="6982"/>
      <c r="C538" s="6986"/>
      <c r="D538" s="6986"/>
      <c r="E538" s="6091" t="s">
        <v>651</v>
      </c>
      <c r="F538" s="6092">
        <f t="shared" si="63"/>
        <v>47287</v>
      </c>
      <c r="G538" s="6092">
        <v>47287</v>
      </c>
      <c r="H538" s="6092"/>
      <c r="I538" s="6092"/>
      <c r="J538" s="6206"/>
    </row>
    <row r="539" spans="1:10" s="6070" customFormat="1" ht="15" customHeight="1">
      <c r="A539" s="6969"/>
      <c r="B539" s="6982"/>
      <c r="C539" s="6986"/>
      <c r="D539" s="6986"/>
      <c r="E539" s="6091" t="s">
        <v>652</v>
      </c>
      <c r="F539" s="6092">
        <f t="shared" si="63"/>
        <v>5254</v>
      </c>
      <c r="G539" s="6092">
        <v>5254</v>
      </c>
      <c r="H539" s="6092"/>
      <c r="I539" s="6092"/>
      <c r="J539" s="6206"/>
    </row>
    <row r="540" spans="1:10" s="6070" customFormat="1" ht="15" customHeight="1">
      <c r="A540" s="6969"/>
      <c r="B540" s="6982"/>
      <c r="C540" s="6986"/>
      <c r="D540" s="6986"/>
      <c r="E540" s="6091" t="s">
        <v>653</v>
      </c>
      <c r="F540" s="6092">
        <f t="shared" si="63"/>
        <v>6841</v>
      </c>
      <c r="G540" s="6092">
        <v>6841</v>
      </c>
      <c r="H540" s="6092"/>
      <c r="I540" s="6092"/>
      <c r="J540" s="6206"/>
    </row>
    <row r="541" spans="1:10" s="6070" customFormat="1" ht="15" customHeight="1">
      <c r="A541" s="6969"/>
      <c r="B541" s="6982"/>
      <c r="C541" s="6986"/>
      <c r="D541" s="6986"/>
      <c r="E541" s="6091" t="s">
        <v>654</v>
      </c>
      <c r="F541" s="6092">
        <f t="shared" si="63"/>
        <v>760</v>
      </c>
      <c r="G541" s="6092">
        <v>760</v>
      </c>
      <c r="H541" s="6092"/>
      <c r="I541" s="6092"/>
      <c r="J541" s="6206"/>
    </row>
    <row r="542" spans="1:10" s="6070" customFormat="1" ht="15" customHeight="1">
      <c r="A542" s="6969"/>
      <c r="B542" s="6982"/>
      <c r="C542" s="6986"/>
      <c r="D542" s="6986"/>
      <c r="E542" s="6091" t="s">
        <v>674</v>
      </c>
      <c r="F542" s="6092">
        <f t="shared" si="63"/>
        <v>4103</v>
      </c>
      <c r="G542" s="6092">
        <v>4103</v>
      </c>
      <c r="H542" s="6092"/>
      <c r="I542" s="6092"/>
      <c r="J542" s="6206"/>
    </row>
    <row r="543" spans="1:10" s="6070" customFormat="1" ht="15" customHeight="1">
      <c r="A543" s="6969"/>
      <c r="B543" s="6982"/>
      <c r="C543" s="6986"/>
      <c r="D543" s="6986"/>
      <c r="E543" s="6091" t="s">
        <v>675</v>
      </c>
      <c r="F543" s="6092">
        <f t="shared" si="63"/>
        <v>456</v>
      </c>
      <c r="G543" s="6092">
        <v>456</v>
      </c>
      <c r="H543" s="6092"/>
      <c r="I543" s="6092"/>
      <c r="J543" s="6206"/>
    </row>
    <row r="544" spans="1:10" s="6070" customFormat="1" ht="22.5">
      <c r="A544" s="6969"/>
      <c r="B544" s="6982"/>
      <c r="C544" s="6986"/>
      <c r="D544" s="6986"/>
      <c r="E544" s="6088" t="s">
        <v>1047</v>
      </c>
      <c r="F544" s="6089">
        <f>SUM(F545:F562)</f>
        <v>510755</v>
      </c>
      <c r="G544" s="6089">
        <f>SUM(G545:G562)</f>
        <v>510755</v>
      </c>
      <c r="H544" s="6089">
        <f>SUM(H545:H562)</f>
        <v>0</v>
      </c>
      <c r="I544" s="6089">
        <f>SUM(I545:I562)</f>
        <v>0</v>
      </c>
      <c r="J544" s="6205">
        <f>SUM(J545:J562)</f>
        <v>0</v>
      </c>
    </row>
    <row r="545" spans="1:10" s="6070" customFormat="1" ht="15" customHeight="1">
      <c r="A545" s="6969"/>
      <c r="B545" s="6982"/>
      <c r="C545" s="6986"/>
      <c r="D545" s="6986"/>
      <c r="E545" s="6091" t="s">
        <v>660</v>
      </c>
      <c r="F545" s="6092">
        <f t="shared" ref="F545:F562" si="64">SUM(G545:J545)</f>
        <v>90000</v>
      </c>
      <c r="G545" s="6092">
        <v>90000</v>
      </c>
      <c r="H545" s="6092"/>
      <c r="I545" s="6092"/>
      <c r="J545" s="6206"/>
    </row>
    <row r="546" spans="1:10" s="6070" customFormat="1" ht="15" customHeight="1">
      <c r="A546" s="6969"/>
      <c r="B546" s="6982"/>
      <c r="C546" s="6986"/>
      <c r="D546" s="6986"/>
      <c r="E546" s="6091" t="s">
        <v>661</v>
      </c>
      <c r="F546" s="6092">
        <f t="shared" si="64"/>
        <v>10000</v>
      </c>
      <c r="G546" s="6092">
        <v>10000</v>
      </c>
      <c r="H546" s="6092"/>
      <c r="I546" s="6092"/>
      <c r="J546" s="6206"/>
    </row>
    <row r="547" spans="1:10" s="6070" customFormat="1" ht="15" customHeight="1">
      <c r="A547" s="6969"/>
      <c r="B547" s="6982"/>
      <c r="C547" s="6986"/>
      <c r="D547" s="6986"/>
      <c r="E547" s="6091" t="s">
        <v>802</v>
      </c>
      <c r="F547" s="6092">
        <f t="shared" si="64"/>
        <v>2700</v>
      </c>
      <c r="G547" s="6092">
        <v>2700</v>
      </c>
      <c r="H547" s="6092"/>
      <c r="I547" s="6092"/>
      <c r="J547" s="6206"/>
    </row>
    <row r="548" spans="1:10" s="6070" customFormat="1" ht="15" customHeight="1">
      <c r="A548" s="6969"/>
      <c r="B548" s="6982"/>
      <c r="C548" s="6986"/>
      <c r="D548" s="6986"/>
      <c r="E548" s="6091" t="s">
        <v>803</v>
      </c>
      <c r="F548" s="6092">
        <f t="shared" si="64"/>
        <v>300</v>
      </c>
      <c r="G548" s="6092">
        <v>300</v>
      </c>
      <c r="H548" s="6092"/>
      <c r="I548" s="6092"/>
      <c r="J548" s="6206"/>
    </row>
    <row r="549" spans="1:10" s="6070" customFormat="1" ht="15" customHeight="1">
      <c r="A549" s="6969"/>
      <c r="B549" s="6982"/>
      <c r="C549" s="6986"/>
      <c r="D549" s="6986"/>
      <c r="E549" s="6091" t="s">
        <v>662</v>
      </c>
      <c r="F549" s="6092">
        <f t="shared" si="64"/>
        <v>450</v>
      </c>
      <c r="G549" s="6092">
        <v>450</v>
      </c>
      <c r="H549" s="6092"/>
      <c r="I549" s="6092"/>
      <c r="J549" s="6206"/>
    </row>
    <row r="550" spans="1:10" s="6070" customFormat="1" ht="15" customHeight="1">
      <c r="A550" s="6969"/>
      <c r="B550" s="6982"/>
      <c r="C550" s="6986"/>
      <c r="D550" s="6986"/>
      <c r="E550" s="6091" t="s">
        <v>663</v>
      </c>
      <c r="F550" s="6092">
        <f t="shared" si="64"/>
        <v>50</v>
      </c>
      <c r="G550" s="6092">
        <v>50</v>
      </c>
      <c r="H550" s="6092"/>
      <c r="I550" s="6092"/>
      <c r="J550" s="6206"/>
    </row>
    <row r="551" spans="1:10" s="6070" customFormat="1" ht="15" customHeight="1">
      <c r="A551" s="6969"/>
      <c r="B551" s="6982"/>
      <c r="C551" s="6986"/>
      <c r="D551" s="6986"/>
      <c r="E551" s="6091" t="s">
        <v>664</v>
      </c>
      <c r="F551" s="6092">
        <f t="shared" si="64"/>
        <v>347450</v>
      </c>
      <c r="G551" s="6092">
        <v>347450</v>
      </c>
      <c r="H551" s="6092"/>
      <c r="I551" s="6092"/>
      <c r="J551" s="6206"/>
    </row>
    <row r="552" spans="1:10" s="6070" customFormat="1" ht="15" customHeight="1">
      <c r="A552" s="6969"/>
      <c r="B552" s="6982"/>
      <c r="C552" s="6986"/>
      <c r="D552" s="6986"/>
      <c r="E552" s="6091" t="s">
        <v>665</v>
      </c>
      <c r="F552" s="6092">
        <f t="shared" si="64"/>
        <v>38605</v>
      </c>
      <c r="G552" s="6092">
        <v>38605</v>
      </c>
      <c r="H552" s="6092"/>
      <c r="I552" s="6092"/>
      <c r="J552" s="6206"/>
    </row>
    <row r="553" spans="1:10" s="6070" customFormat="1" ht="15" customHeight="1">
      <c r="A553" s="6969"/>
      <c r="B553" s="6982"/>
      <c r="C553" s="6986"/>
      <c r="D553" s="6986"/>
      <c r="E553" s="6091" t="s">
        <v>804</v>
      </c>
      <c r="F553" s="6092">
        <f t="shared" si="64"/>
        <v>3330</v>
      </c>
      <c r="G553" s="6092">
        <v>3330</v>
      </c>
      <c r="H553" s="6092"/>
      <c r="I553" s="6092"/>
      <c r="J553" s="6206"/>
    </row>
    <row r="554" spans="1:10" s="6070" customFormat="1" ht="15" customHeight="1">
      <c r="A554" s="6969"/>
      <c r="B554" s="6982"/>
      <c r="C554" s="6986"/>
      <c r="D554" s="6986"/>
      <c r="E554" s="6091" t="s">
        <v>805</v>
      </c>
      <c r="F554" s="6092">
        <f t="shared" si="64"/>
        <v>370</v>
      </c>
      <c r="G554" s="6092">
        <v>370</v>
      </c>
      <c r="H554" s="6092"/>
      <c r="I554" s="6092"/>
      <c r="J554" s="6206"/>
    </row>
    <row r="555" spans="1:10" s="6070" customFormat="1" ht="15" customHeight="1">
      <c r="A555" s="6969"/>
      <c r="B555" s="6982"/>
      <c r="C555" s="6986"/>
      <c r="D555" s="6986"/>
      <c r="E555" s="6091" t="s">
        <v>788</v>
      </c>
      <c r="F555" s="6092">
        <f t="shared" si="64"/>
        <v>900</v>
      </c>
      <c r="G555" s="6092">
        <v>900</v>
      </c>
      <c r="H555" s="6092"/>
      <c r="I555" s="6092"/>
      <c r="J555" s="6206"/>
    </row>
    <row r="556" spans="1:10" s="6070" customFormat="1" ht="15" customHeight="1">
      <c r="A556" s="6969"/>
      <c r="B556" s="6982"/>
      <c r="C556" s="6986"/>
      <c r="D556" s="6986"/>
      <c r="E556" s="6091" t="s">
        <v>789</v>
      </c>
      <c r="F556" s="6092">
        <f t="shared" si="64"/>
        <v>100</v>
      </c>
      <c r="G556" s="6092">
        <v>100</v>
      </c>
      <c r="H556" s="6092"/>
      <c r="I556" s="6092"/>
      <c r="J556" s="6206"/>
    </row>
    <row r="557" spans="1:10" s="6070" customFormat="1" ht="15" customHeight="1">
      <c r="A557" s="6969"/>
      <c r="B557" s="6982"/>
      <c r="C557" s="6986"/>
      <c r="D557" s="6986"/>
      <c r="E557" s="6091" t="s">
        <v>668</v>
      </c>
      <c r="F557" s="6092">
        <f t="shared" si="64"/>
        <v>9000</v>
      </c>
      <c r="G557" s="6092">
        <v>9000</v>
      </c>
      <c r="H557" s="6092"/>
      <c r="I557" s="6092"/>
      <c r="J557" s="6206"/>
    </row>
    <row r="558" spans="1:10" s="6070" customFormat="1" ht="15" customHeight="1">
      <c r="A558" s="6969"/>
      <c r="B558" s="6982"/>
      <c r="C558" s="6986"/>
      <c r="D558" s="6986"/>
      <c r="E558" s="6091" t="s">
        <v>669</v>
      </c>
      <c r="F558" s="6092">
        <f t="shared" si="64"/>
        <v>1000</v>
      </c>
      <c r="G558" s="6092">
        <v>1000</v>
      </c>
      <c r="H558" s="6092"/>
      <c r="I558" s="6092"/>
      <c r="J558" s="6206"/>
    </row>
    <row r="559" spans="1:10" s="6070" customFormat="1" ht="15" customHeight="1">
      <c r="A559" s="6969"/>
      <c r="B559" s="6982"/>
      <c r="C559" s="6986"/>
      <c r="D559" s="6986"/>
      <c r="E559" s="6091" t="s">
        <v>709</v>
      </c>
      <c r="F559" s="6092">
        <f t="shared" si="64"/>
        <v>4500</v>
      </c>
      <c r="G559" s="6092">
        <v>4500</v>
      </c>
      <c r="H559" s="6092"/>
      <c r="I559" s="6092"/>
      <c r="J559" s="6206"/>
    </row>
    <row r="560" spans="1:10" s="6070" customFormat="1" ht="15" customHeight="1">
      <c r="A560" s="6969"/>
      <c r="B560" s="6982"/>
      <c r="C560" s="6986"/>
      <c r="D560" s="6986"/>
      <c r="E560" s="6091" t="s">
        <v>710</v>
      </c>
      <c r="F560" s="6092">
        <f t="shared" si="64"/>
        <v>500</v>
      </c>
      <c r="G560" s="6092">
        <v>500</v>
      </c>
      <c r="H560" s="6092"/>
      <c r="I560" s="6092"/>
      <c r="J560" s="6206"/>
    </row>
    <row r="561" spans="1:10" s="6070" customFormat="1" ht="15" customHeight="1">
      <c r="A561" s="6969"/>
      <c r="B561" s="6982"/>
      <c r="C561" s="6986"/>
      <c r="D561" s="6986"/>
      <c r="E561" s="6091" t="s">
        <v>672</v>
      </c>
      <c r="F561" s="6092">
        <f t="shared" si="64"/>
        <v>1350</v>
      </c>
      <c r="G561" s="6092">
        <v>1350</v>
      </c>
      <c r="H561" s="6092"/>
      <c r="I561" s="6092"/>
      <c r="J561" s="6206"/>
    </row>
    <row r="562" spans="1:10" s="6070" customFormat="1" ht="15" customHeight="1">
      <c r="A562" s="6969"/>
      <c r="B562" s="6982"/>
      <c r="C562" s="6986"/>
      <c r="D562" s="6986"/>
      <c r="E562" s="6091" t="s">
        <v>673</v>
      </c>
      <c r="F562" s="6092">
        <f t="shared" si="64"/>
        <v>150</v>
      </c>
      <c r="G562" s="6092">
        <v>150</v>
      </c>
      <c r="H562" s="6092"/>
      <c r="I562" s="6092"/>
      <c r="J562" s="6206"/>
    </row>
    <row r="563" spans="1:10" s="6070" customFormat="1" ht="15" customHeight="1">
      <c r="A563" s="6981"/>
      <c r="B563" s="6983"/>
      <c r="C563" s="6987"/>
      <c r="D563" s="6987"/>
      <c r="E563" s="6094" t="s">
        <v>1040</v>
      </c>
      <c r="F563" s="6086">
        <f>SUM(F564:F564)</f>
        <v>0</v>
      </c>
      <c r="G563" s="6086">
        <f>SUM(G564:G564)</f>
        <v>0</v>
      </c>
      <c r="H563" s="6086">
        <f>SUM(H564:H564)</f>
        <v>0</v>
      </c>
      <c r="I563" s="6086">
        <f>SUM(I564:I564)</f>
        <v>0</v>
      </c>
      <c r="J563" s="6204">
        <f>SUM(J564:J564)</f>
        <v>0</v>
      </c>
    </row>
    <row r="564" spans="1:10" s="6070" customFormat="1" ht="15" hidden="1" customHeight="1">
      <c r="A564" s="6211"/>
      <c r="B564" s="6213"/>
      <c r="C564" s="6219"/>
      <c r="D564" s="6219"/>
      <c r="E564" s="6104"/>
      <c r="F564" s="6105">
        <f>SUM(G564:J564)</f>
        <v>0</v>
      </c>
      <c r="G564" s="6105"/>
      <c r="H564" s="6105"/>
      <c r="I564" s="6105"/>
      <c r="J564" s="6106"/>
    </row>
    <row r="565" spans="1:10" s="6070" customFormat="1" ht="22.5" customHeight="1">
      <c r="A565" s="6968" t="s">
        <v>1090</v>
      </c>
      <c r="B565" s="6971" t="s">
        <v>1091</v>
      </c>
      <c r="C565" s="6977" t="s">
        <v>386</v>
      </c>
      <c r="D565" s="6977" t="s">
        <v>387</v>
      </c>
      <c r="E565" s="6080" t="s">
        <v>1039</v>
      </c>
      <c r="F565" s="6081">
        <f>SUM(F566,F596)</f>
        <v>12548470</v>
      </c>
      <c r="G565" s="6081">
        <f>SUM(G566,G596)</f>
        <v>3886249</v>
      </c>
      <c r="H565" s="6081">
        <f>SUM(H566,H596)</f>
        <v>406512</v>
      </c>
      <c r="I565" s="6081">
        <f>SUM(I566,I596)</f>
        <v>0</v>
      </c>
      <c r="J565" s="6082">
        <f>SUM(J566,J596)</f>
        <v>8255709</v>
      </c>
    </row>
    <row r="566" spans="1:10" s="6070" customFormat="1" ht="21">
      <c r="A566" s="6969"/>
      <c r="B566" s="6972"/>
      <c r="C566" s="6978"/>
      <c r="D566" s="6978"/>
      <c r="E566" s="6085" t="s">
        <v>1045</v>
      </c>
      <c r="F566" s="6086">
        <f>SUM(F570,F580,F567)</f>
        <v>12128451</v>
      </c>
      <c r="G566" s="6086">
        <f>SUM(G570,G580,G567)</f>
        <v>3586236</v>
      </c>
      <c r="H566" s="6086">
        <f>SUM(H570,H580,H567)</f>
        <v>406512</v>
      </c>
      <c r="I566" s="6086">
        <f>SUM(I570,I580,I567)</f>
        <v>0</v>
      </c>
      <c r="J566" s="6087">
        <f>SUM(J570,J580,J567)</f>
        <v>8135703</v>
      </c>
    </row>
    <row r="567" spans="1:10" s="6084" customFormat="1" ht="15" customHeight="1">
      <c r="A567" s="6969"/>
      <c r="B567" s="6972"/>
      <c r="C567" s="6978"/>
      <c r="D567" s="6978"/>
      <c r="E567" s="6088" t="s">
        <v>1054</v>
      </c>
      <c r="F567" s="6089">
        <f>SUM(F568:F569)</f>
        <v>8135703</v>
      </c>
      <c r="G567" s="6089">
        <f>SUM(G568:G569)</f>
        <v>0</v>
      </c>
      <c r="H567" s="6089">
        <f>SUM(H568:H569)</f>
        <v>0</v>
      </c>
      <c r="I567" s="6089">
        <f>SUM(I568:I569)</f>
        <v>0</v>
      </c>
      <c r="J567" s="6090">
        <f>SUM(J568:J569)</f>
        <v>8135703</v>
      </c>
    </row>
    <row r="568" spans="1:10" s="6084" customFormat="1" ht="15" customHeight="1">
      <c r="A568" s="6969"/>
      <c r="B568" s="6972"/>
      <c r="C568" s="6978"/>
      <c r="D568" s="6978"/>
      <c r="E568" s="6091" t="s">
        <v>928</v>
      </c>
      <c r="F568" s="6092">
        <f>SUM(G568:J568)</f>
        <v>1551706</v>
      </c>
      <c r="G568" s="6092"/>
      <c r="H568" s="6092"/>
      <c r="I568" s="6092"/>
      <c r="J568" s="6093">
        <v>1551706</v>
      </c>
    </row>
    <row r="569" spans="1:10" s="6084" customFormat="1" ht="15" customHeight="1">
      <c r="A569" s="6969"/>
      <c r="B569" s="6972"/>
      <c r="C569" s="6978"/>
      <c r="D569" s="6978"/>
      <c r="E569" s="6091" t="s">
        <v>929</v>
      </c>
      <c r="F569" s="6092">
        <f>SUM(G569:J569)</f>
        <v>6583997</v>
      </c>
      <c r="G569" s="6092"/>
      <c r="H569" s="6092"/>
      <c r="I569" s="6092"/>
      <c r="J569" s="6093">
        <v>6583997</v>
      </c>
    </row>
    <row r="570" spans="1:10" s="6070" customFormat="1" ht="22.5">
      <c r="A570" s="6969"/>
      <c r="B570" s="6972"/>
      <c r="C570" s="6978"/>
      <c r="D570" s="6978"/>
      <c r="E570" s="6088" t="s">
        <v>1046</v>
      </c>
      <c r="F570" s="6089">
        <f>SUM(F571:F579)</f>
        <v>1834830</v>
      </c>
      <c r="G570" s="6089">
        <f>SUM(G571:G579)</f>
        <v>1626482</v>
      </c>
      <c r="H570" s="6089">
        <f>SUM(H571:H579)</f>
        <v>208348</v>
      </c>
      <c r="I570" s="6089">
        <f>SUM(I571:I579)</f>
        <v>0</v>
      </c>
      <c r="J570" s="6090">
        <f>SUM(J571:J579)</f>
        <v>0</v>
      </c>
    </row>
    <row r="571" spans="1:10" s="6070" customFormat="1" ht="15" customHeight="1">
      <c r="A571" s="6969"/>
      <c r="B571" s="6972"/>
      <c r="C571" s="6978"/>
      <c r="D571" s="6978"/>
      <c r="E571" s="6091" t="s">
        <v>873</v>
      </c>
      <c r="F571" s="6092">
        <f t="shared" ref="F571:F579" si="65">SUM(G571:J571)</f>
        <v>172355</v>
      </c>
      <c r="G571" s="6092"/>
      <c r="H571" s="6092">
        <v>172355</v>
      </c>
      <c r="I571" s="6092"/>
      <c r="J571" s="6093"/>
    </row>
    <row r="572" spans="1:10" s="6070" customFormat="1" ht="15" customHeight="1">
      <c r="A572" s="6969"/>
      <c r="B572" s="6972"/>
      <c r="C572" s="6978"/>
      <c r="D572" s="6978"/>
      <c r="E572" s="6091" t="s">
        <v>930</v>
      </c>
      <c r="F572" s="6092">
        <f t="shared" si="65"/>
        <v>1277779</v>
      </c>
      <c r="G572" s="6092">
        <v>1277779</v>
      </c>
      <c r="H572" s="6092"/>
      <c r="I572" s="6092"/>
      <c r="J572" s="6093"/>
    </row>
    <row r="573" spans="1:10" s="6070" customFormat="1" ht="15" customHeight="1">
      <c r="A573" s="6969"/>
      <c r="B573" s="6972"/>
      <c r="C573" s="6978"/>
      <c r="D573" s="6978"/>
      <c r="E573" s="6091" t="s">
        <v>931</v>
      </c>
      <c r="F573" s="6092">
        <f t="shared" si="65"/>
        <v>67756</v>
      </c>
      <c r="G573" s="6092">
        <v>67756</v>
      </c>
      <c r="H573" s="6092"/>
      <c r="I573" s="6092"/>
      <c r="J573" s="6093"/>
    </row>
    <row r="574" spans="1:10" s="6070" customFormat="1" ht="15" customHeight="1">
      <c r="A574" s="6969"/>
      <c r="B574" s="6972"/>
      <c r="C574" s="6978"/>
      <c r="D574" s="6978"/>
      <c r="E574" s="6091" t="s">
        <v>874</v>
      </c>
      <c r="F574" s="6092">
        <f t="shared" si="65"/>
        <v>29186</v>
      </c>
      <c r="G574" s="6092"/>
      <c r="H574" s="6092">
        <v>29186</v>
      </c>
      <c r="I574" s="6092"/>
      <c r="J574" s="6093"/>
    </row>
    <row r="575" spans="1:10" s="6070" customFormat="1" ht="15" customHeight="1">
      <c r="A575" s="6969"/>
      <c r="B575" s="6972"/>
      <c r="C575" s="6978"/>
      <c r="D575" s="6978"/>
      <c r="E575" s="6091" t="s">
        <v>932</v>
      </c>
      <c r="F575" s="6092">
        <f t="shared" si="65"/>
        <v>227799</v>
      </c>
      <c r="G575" s="6092">
        <v>227799</v>
      </c>
      <c r="H575" s="6092"/>
      <c r="I575" s="6092"/>
      <c r="J575" s="6093"/>
    </row>
    <row r="576" spans="1:10" s="6070" customFormat="1" ht="15" customHeight="1">
      <c r="A576" s="6969"/>
      <c r="B576" s="6972"/>
      <c r="C576" s="6978"/>
      <c r="D576" s="6978"/>
      <c r="E576" s="6091" t="s">
        <v>875</v>
      </c>
      <c r="F576" s="6092">
        <f t="shared" si="65"/>
        <v>4222</v>
      </c>
      <c r="G576" s="6092"/>
      <c r="H576" s="6092">
        <v>4222</v>
      </c>
      <c r="I576" s="6092"/>
      <c r="J576" s="6093"/>
    </row>
    <row r="577" spans="1:10" s="6070" customFormat="1" ht="15" customHeight="1">
      <c r="A577" s="6969"/>
      <c r="B577" s="6972"/>
      <c r="C577" s="6978"/>
      <c r="D577" s="6978"/>
      <c r="E577" s="6091" t="s">
        <v>933</v>
      </c>
      <c r="F577" s="6092">
        <f t="shared" si="65"/>
        <v>32965</v>
      </c>
      <c r="G577" s="6092">
        <v>32965</v>
      </c>
      <c r="H577" s="6092"/>
      <c r="I577" s="6092"/>
      <c r="J577" s="6093"/>
    </row>
    <row r="578" spans="1:10" s="6070" customFormat="1" ht="15" customHeight="1">
      <c r="A578" s="6969"/>
      <c r="B578" s="6972"/>
      <c r="C578" s="6978"/>
      <c r="D578" s="6978"/>
      <c r="E578" s="6091" t="s">
        <v>879</v>
      </c>
      <c r="F578" s="6092">
        <f t="shared" si="65"/>
        <v>2585</v>
      </c>
      <c r="G578" s="6092"/>
      <c r="H578" s="6092">
        <v>2585</v>
      </c>
      <c r="I578" s="6092"/>
      <c r="J578" s="6093"/>
    </row>
    <row r="579" spans="1:10" s="6070" customFormat="1" ht="15" customHeight="1">
      <c r="A579" s="6969"/>
      <c r="B579" s="6972"/>
      <c r="C579" s="6978"/>
      <c r="D579" s="6978"/>
      <c r="E579" s="6091" t="s">
        <v>946</v>
      </c>
      <c r="F579" s="6092">
        <f t="shared" si="65"/>
        <v>20183</v>
      </c>
      <c r="G579" s="6092">
        <v>20183</v>
      </c>
      <c r="H579" s="6092"/>
      <c r="I579" s="6092"/>
      <c r="J579" s="6093"/>
    </row>
    <row r="580" spans="1:10" s="6070" customFormat="1" ht="22.5">
      <c r="A580" s="6969"/>
      <c r="B580" s="6972"/>
      <c r="C580" s="6978"/>
      <c r="D580" s="6978"/>
      <c r="E580" s="6088" t="s">
        <v>1047</v>
      </c>
      <c r="F580" s="6089">
        <f>SUM(F581:F595)</f>
        <v>2157918</v>
      </c>
      <c r="G580" s="6089">
        <f>SUM(G581:G595)</f>
        <v>1959754</v>
      </c>
      <c r="H580" s="6089">
        <f>SUM(H581:H595)</f>
        <v>198164</v>
      </c>
      <c r="I580" s="6089">
        <f>SUM(I581:I595)</f>
        <v>0</v>
      </c>
      <c r="J580" s="6090">
        <f>SUM(J581:J595)</f>
        <v>0</v>
      </c>
    </row>
    <row r="581" spans="1:10" s="6070" customFormat="1" ht="15" customHeight="1">
      <c r="A581" s="6969"/>
      <c r="B581" s="6972"/>
      <c r="C581" s="6978"/>
      <c r="D581" s="6978"/>
      <c r="E581" s="6091" t="s">
        <v>934</v>
      </c>
      <c r="F581" s="6092">
        <f t="shared" ref="F581:F595" si="66">SUM(G581:J581)</f>
        <v>109664</v>
      </c>
      <c r="G581" s="6092"/>
      <c r="H581" s="6092">
        <v>109664</v>
      </c>
      <c r="I581" s="6092"/>
      <c r="J581" s="6093"/>
    </row>
    <row r="582" spans="1:10" s="6070" customFormat="1" ht="15" customHeight="1">
      <c r="A582" s="6969"/>
      <c r="B582" s="6972"/>
      <c r="C582" s="6978"/>
      <c r="D582" s="6978"/>
      <c r="E582" s="6091" t="s">
        <v>935</v>
      </c>
      <c r="F582" s="6092">
        <f t="shared" si="66"/>
        <v>2000</v>
      </c>
      <c r="G582" s="6092"/>
      <c r="H582" s="6092">
        <v>2000</v>
      </c>
      <c r="I582" s="6092"/>
      <c r="J582" s="6093"/>
    </row>
    <row r="583" spans="1:10" s="6070" customFormat="1" ht="15" customHeight="1">
      <c r="A583" s="6969"/>
      <c r="B583" s="6972"/>
      <c r="C583" s="6978"/>
      <c r="D583" s="6978"/>
      <c r="E583" s="6091" t="s">
        <v>936</v>
      </c>
      <c r="F583" s="6092">
        <f t="shared" si="66"/>
        <v>2229</v>
      </c>
      <c r="G583" s="6092">
        <v>2229</v>
      </c>
      <c r="H583" s="6092"/>
      <c r="I583" s="6092"/>
      <c r="J583" s="6093"/>
    </row>
    <row r="584" spans="1:10" s="6070" customFormat="1" ht="15" customHeight="1">
      <c r="A584" s="6969"/>
      <c r="B584" s="6972"/>
      <c r="C584" s="6978"/>
      <c r="D584" s="6978"/>
      <c r="E584" s="6091" t="s">
        <v>937</v>
      </c>
      <c r="F584" s="6092">
        <f t="shared" si="66"/>
        <v>30000</v>
      </c>
      <c r="G584" s="6092"/>
      <c r="H584" s="6092">
        <v>30000</v>
      </c>
      <c r="I584" s="6092"/>
      <c r="J584" s="6093"/>
    </row>
    <row r="585" spans="1:10" s="6070" customFormat="1" ht="15" customHeight="1">
      <c r="A585" s="6969"/>
      <c r="B585" s="6972"/>
      <c r="C585" s="6978"/>
      <c r="D585" s="6978"/>
      <c r="E585" s="6091" t="s">
        <v>877</v>
      </c>
      <c r="F585" s="6092">
        <f t="shared" si="66"/>
        <v>31000</v>
      </c>
      <c r="G585" s="6092"/>
      <c r="H585" s="6092">
        <v>31000</v>
      </c>
      <c r="I585" s="6092"/>
      <c r="J585" s="6093"/>
    </row>
    <row r="586" spans="1:10" s="6070" customFormat="1" ht="15" customHeight="1">
      <c r="A586" s="6969"/>
      <c r="B586" s="6972"/>
      <c r="C586" s="6978"/>
      <c r="D586" s="6978"/>
      <c r="E586" s="6091" t="s">
        <v>938</v>
      </c>
      <c r="F586" s="6092">
        <f t="shared" si="66"/>
        <v>1900241</v>
      </c>
      <c r="G586" s="6092">
        <v>1900241</v>
      </c>
      <c r="H586" s="6092"/>
      <c r="I586" s="6092"/>
      <c r="J586" s="6093"/>
    </row>
    <row r="587" spans="1:10" s="6070" customFormat="1" ht="15" customHeight="1">
      <c r="A587" s="6969"/>
      <c r="B587" s="6972"/>
      <c r="C587" s="6978"/>
      <c r="D587" s="6978"/>
      <c r="E587" s="6091" t="s">
        <v>939</v>
      </c>
      <c r="F587" s="6092">
        <f t="shared" si="66"/>
        <v>8180</v>
      </c>
      <c r="G587" s="6092">
        <v>8180</v>
      </c>
      <c r="H587" s="6092"/>
      <c r="I587" s="6092"/>
      <c r="J587" s="6093"/>
    </row>
    <row r="588" spans="1:10" s="6070" customFormat="1" ht="15" customHeight="1">
      <c r="A588" s="6969"/>
      <c r="B588" s="6972"/>
      <c r="C588" s="6978"/>
      <c r="D588" s="6978"/>
      <c r="E588" s="6091" t="s">
        <v>940</v>
      </c>
      <c r="F588" s="6092">
        <f t="shared" si="66"/>
        <v>40000</v>
      </c>
      <c r="G588" s="6092">
        <v>40000</v>
      </c>
      <c r="H588" s="6092"/>
      <c r="I588" s="6092"/>
      <c r="J588" s="6093"/>
    </row>
    <row r="589" spans="1:10" s="6070" customFormat="1" ht="15" customHeight="1">
      <c r="A589" s="6969"/>
      <c r="B589" s="6972"/>
      <c r="C589" s="6978"/>
      <c r="D589" s="6978"/>
      <c r="E589" s="6091" t="s">
        <v>941</v>
      </c>
      <c r="F589" s="6092">
        <f t="shared" si="66"/>
        <v>2000</v>
      </c>
      <c r="G589" s="6092"/>
      <c r="H589" s="6092">
        <v>2000</v>
      </c>
      <c r="I589" s="6092"/>
      <c r="J589" s="6093"/>
    </row>
    <row r="590" spans="1:10" s="6070" customFormat="1" ht="15" customHeight="1">
      <c r="A590" s="6969"/>
      <c r="B590" s="6972"/>
      <c r="C590" s="6978"/>
      <c r="D590" s="6978"/>
      <c r="E590" s="6091" t="s">
        <v>942</v>
      </c>
      <c r="F590" s="6092">
        <f t="shared" si="66"/>
        <v>3104</v>
      </c>
      <c r="G590" s="6092">
        <v>3104</v>
      </c>
      <c r="H590" s="6092"/>
      <c r="I590" s="6092"/>
      <c r="J590" s="6093"/>
    </row>
    <row r="591" spans="1:10" s="6070" customFormat="1" ht="15" customHeight="1">
      <c r="A591" s="6969"/>
      <c r="B591" s="6972"/>
      <c r="C591" s="6978"/>
      <c r="D591" s="6978"/>
      <c r="E591" s="6091" t="s">
        <v>943</v>
      </c>
      <c r="F591" s="6092">
        <f t="shared" si="66"/>
        <v>3500</v>
      </c>
      <c r="G591" s="6092"/>
      <c r="H591" s="6092">
        <v>3500</v>
      </c>
      <c r="I591" s="6092"/>
      <c r="J591" s="6093"/>
    </row>
    <row r="592" spans="1:10" s="6070" customFormat="1" ht="15" customHeight="1">
      <c r="A592" s="6969"/>
      <c r="B592" s="6972"/>
      <c r="C592" s="6978"/>
      <c r="D592" s="6978"/>
      <c r="E592" s="6091" t="s">
        <v>944</v>
      </c>
      <c r="F592" s="6092">
        <f t="shared" si="66"/>
        <v>6000</v>
      </c>
      <c r="G592" s="6092">
        <v>6000</v>
      </c>
      <c r="H592" s="6092"/>
      <c r="I592" s="6092"/>
      <c r="J592" s="6093"/>
    </row>
    <row r="593" spans="1:10" s="6070" customFormat="1" ht="15" customHeight="1">
      <c r="A593" s="6969"/>
      <c r="B593" s="6972"/>
      <c r="C593" s="6978"/>
      <c r="D593" s="6978"/>
      <c r="E593" s="6091" t="s">
        <v>945</v>
      </c>
      <c r="F593" s="6092">
        <f t="shared" si="66"/>
        <v>20000</v>
      </c>
      <c r="G593" s="6092"/>
      <c r="H593" s="6092">
        <v>20000</v>
      </c>
      <c r="I593" s="6092"/>
      <c r="J593" s="6093"/>
    </row>
    <row r="594" spans="1:10" s="6070" customFormat="1" ht="15" hidden="1" customHeight="1">
      <c r="A594" s="6969"/>
      <c r="B594" s="6972"/>
      <c r="C594" s="6978"/>
      <c r="D594" s="6978"/>
      <c r="E594" s="6091"/>
      <c r="F594" s="6092">
        <f t="shared" si="66"/>
        <v>0</v>
      </c>
      <c r="G594" s="6092"/>
      <c r="H594" s="6092"/>
      <c r="I594" s="6092"/>
      <c r="J594" s="6093"/>
    </row>
    <row r="595" spans="1:10" s="6070" customFormat="1" ht="15" hidden="1" customHeight="1">
      <c r="A595" s="6969"/>
      <c r="B595" s="6972"/>
      <c r="C595" s="6978"/>
      <c r="D595" s="6978"/>
      <c r="E595" s="6091"/>
      <c r="F595" s="6092">
        <f t="shared" si="66"/>
        <v>0</v>
      </c>
      <c r="G595" s="6092"/>
      <c r="H595" s="6092"/>
      <c r="I595" s="6092"/>
      <c r="J595" s="6093"/>
    </row>
    <row r="596" spans="1:10" s="6070" customFormat="1" ht="15" customHeight="1">
      <c r="A596" s="6969"/>
      <c r="B596" s="6972"/>
      <c r="C596" s="6978"/>
      <c r="D596" s="6978"/>
      <c r="E596" s="6094" t="s">
        <v>1040</v>
      </c>
      <c r="F596" s="6086">
        <f>SUM(F597:F598)</f>
        <v>420019</v>
      </c>
      <c r="G596" s="6086">
        <f>SUM(G597:G598)</f>
        <v>300013</v>
      </c>
      <c r="H596" s="6086">
        <f>SUM(H597:H598)</f>
        <v>0</v>
      </c>
      <c r="I596" s="6086">
        <f>SUM(I597:I598)</f>
        <v>0</v>
      </c>
      <c r="J596" s="6087">
        <f>SUM(J597:J598)</f>
        <v>120006</v>
      </c>
    </row>
    <row r="597" spans="1:10" s="6070" customFormat="1" ht="15" customHeight="1">
      <c r="A597" s="6969"/>
      <c r="B597" s="6972"/>
      <c r="C597" s="6978"/>
      <c r="D597" s="6978"/>
      <c r="E597" s="6091" t="s">
        <v>948</v>
      </c>
      <c r="F597" s="6092">
        <f>SUM(G597:J597)</f>
        <v>120006</v>
      </c>
      <c r="G597" s="6092"/>
      <c r="H597" s="6092"/>
      <c r="I597" s="6092"/>
      <c r="J597" s="6093">
        <v>120006</v>
      </c>
    </row>
    <row r="598" spans="1:10" s="6070" customFormat="1" ht="15" customHeight="1">
      <c r="A598" s="6981"/>
      <c r="B598" s="6983"/>
      <c r="C598" s="6987"/>
      <c r="D598" s="6987"/>
      <c r="E598" s="6095">
        <v>6062</v>
      </c>
      <c r="F598" s="6092">
        <f>SUM(G598:J598)</f>
        <v>300013</v>
      </c>
      <c r="G598" s="6092">
        <v>300013</v>
      </c>
      <c r="H598" s="6092"/>
      <c r="I598" s="6092"/>
      <c r="J598" s="6093"/>
    </row>
    <row r="599" spans="1:10" s="6070" customFormat="1" ht="22.5" hidden="1">
      <c r="A599" s="7001" t="s">
        <v>1092</v>
      </c>
      <c r="B599" s="7004" t="s">
        <v>1093</v>
      </c>
      <c r="C599" s="7009" t="s">
        <v>41</v>
      </c>
      <c r="D599" s="7009" t="s">
        <v>43</v>
      </c>
      <c r="E599" s="6067" t="s">
        <v>1039</v>
      </c>
      <c r="F599" s="6068">
        <f>SUM(F600,F610)</f>
        <v>0</v>
      </c>
      <c r="G599" s="6068">
        <f>SUM(G600,G610)</f>
        <v>0</v>
      </c>
      <c r="H599" s="6068">
        <f>SUM(H600,H610)</f>
        <v>0</v>
      </c>
      <c r="I599" s="6068">
        <f>SUM(I600,I610)</f>
        <v>0</v>
      </c>
      <c r="J599" s="6069">
        <f>SUM(J600,J610)</f>
        <v>0</v>
      </c>
    </row>
    <row r="600" spans="1:10" s="6070" customFormat="1" ht="15" hidden="1" customHeight="1">
      <c r="A600" s="7002"/>
      <c r="B600" s="7005"/>
      <c r="C600" s="7016"/>
      <c r="D600" s="7016"/>
      <c r="E600" s="6071" t="s">
        <v>776</v>
      </c>
      <c r="F600" s="6072">
        <f>SUM(F601,F604,F607)</f>
        <v>0</v>
      </c>
      <c r="G600" s="6072">
        <f>SUM(G601,G604,G607)</f>
        <v>0</v>
      </c>
      <c r="H600" s="6072">
        <f>SUM(H601,H604,H607)</f>
        <v>0</v>
      </c>
      <c r="I600" s="6072">
        <f>SUM(I601,I604,I607)</f>
        <v>0</v>
      </c>
      <c r="J600" s="6073">
        <f>SUM(J601,J604,J607)</f>
        <v>0</v>
      </c>
    </row>
    <row r="601" spans="1:10" s="6070" customFormat="1" ht="15" hidden="1" customHeight="1">
      <c r="A601" s="7002"/>
      <c r="B601" s="7005"/>
      <c r="C601" s="7016"/>
      <c r="D601" s="7016"/>
      <c r="E601" s="6108" t="s">
        <v>1054</v>
      </c>
      <c r="F601" s="6109">
        <f>SUM(F602:F603)</f>
        <v>0</v>
      </c>
      <c r="G601" s="6109">
        <f t="shared" ref="G601:J601" si="67">SUM(G602:G603)</f>
        <v>0</v>
      </c>
      <c r="H601" s="6109">
        <f t="shared" si="67"/>
        <v>0</v>
      </c>
      <c r="I601" s="6109">
        <f t="shared" si="67"/>
        <v>0</v>
      </c>
      <c r="J601" s="6110">
        <f t="shared" si="67"/>
        <v>0</v>
      </c>
    </row>
    <row r="602" spans="1:10" s="6070" customFormat="1" ht="15" hidden="1" customHeight="1">
      <c r="A602" s="7002"/>
      <c r="B602" s="7005"/>
      <c r="C602" s="7016"/>
      <c r="D602" s="7016"/>
      <c r="E602" s="6074"/>
      <c r="F602" s="6075">
        <f t="shared" ref="F602:F603" si="68">SUM(G602:J602)</f>
        <v>0</v>
      </c>
      <c r="G602" s="6075"/>
      <c r="H602" s="6075"/>
      <c r="I602" s="6075"/>
      <c r="J602" s="6076"/>
    </row>
    <row r="603" spans="1:10" s="6070" customFormat="1" ht="15" hidden="1" customHeight="1">
      <c r="A603" s="7002"/>
      <c r="B603" s="7005"/>
      <c r="C603" s="7016"/>
      <c r="D603" s="7016"/>
      <c r="E603" s="6074"/>
      <c r="F603" s="6075">
        <f t="shared" si="68"/>
        <v>0</v>
      </c>
      <c r="G603" s="6075"/>
      <c r="H603" s="6075"/>
      <c r="I603" s="6075"/>
      <c r="J603" s="6076"/>
    </row>
    <row r="604" spans="1:10" s="6070" customFormat="1" ht="22.5" hidden="1">
      <c r="A604" s="7002"/>
      <c r="B604" s="7005"/>
      <c r="C604" s="7016"/>
      <c r="D604" s="7016"/>
      <c r="E604" s="6108" t="s">
        <v>1046</v>
      </c>
      <c r="F604" s="6109">
        <f>SUM(F605:F606)</f>
        <v>0</v>
      </c>
      <c r="G604" s="6109">
        <f>SUM(G605:G606)</f>
        <v>0</v>
      </c>
      <c r="H604" s="6109">
        <f>SUM(H605:H606)</f>
        <v>0</v>
      </c>
      <c r="I604" s="6109">
        <f>SUM(I605:I606)</f>
        <v>0</v>
      </c>
      <c r="J604" s="6110">
        <f>SUM(J605:J606)</f>
        <v>0</v>
      </c>
    </row>
    <row r="605" spans="1:10" s="6070" customFormat="1" ht="15" hidden="1" customHeight="1">
      <c r="A605" s="7002"/>
      <c r="B605" s="7005"/>
      <c r="C605" s="7016"/>
      <c r="D605" s="7016"/>
      <c r="E605" s="6074"/>
      <c r="F605" s="6075">
        <f t="shared" ref="F605:F606" si="69">SUM(G605:J605)</f>
        <v>0</v>
      </c>
      <c r="G605" s="6075"/>
      <c r="H605" s="6075"/>
      <c r="I605" s="6075"/>
      <c r="J605" s="6076"/>
    </row>
    <row r="606" spans="1:10" s="6070" customFormat="1" ht="15" hidden="1" customHeight="1">
      <c r="A606" s="7002"/>
      <c r="B606" s="7005"/>
      <c r="C606" s="7016"/>
      <c r="D606" s="7016"/>
      <c r="E606" s="6074"/>
      <c r="F606" s="6075">
        <f t="shared" si="69"/>
        <v>0</v>
      </c>
      <c r="G606" s="6075"/>
      <c r="H606" s="6075"/>
      <c r="I606" s="6075"/>
      <c r="J606" s="6076"/>
    </row>
    <row r="607" spans="1:10" s="6070" customFormat="1" ht="22.5" hidden="1">
      <c r="A607" s="7002"/>
      <c r="B607" s="7005"/>
      <c r="C607" s="7016"/>
      <c r="D607" s="7016"/>
      <c r="E607" s="6108" t="s">
        <v>1047</v>
      </c>
      <c r="F607" s="6109">
        <f>SUM(F608:F609)</f>
        <v>0</v>
      </c>
      <c r="G607" s="6109">
        <f>SUM(G608:G609)</f>
        <v>0</v>
      </c>
      <c r="H607" s="6109">
        <f>SUM(H608:H609)</f>
        <v>0</v>
      </c>
      <c r="I607" s="6109">
        <f>SUM(I608:I609)</f>
        <v>0</v>
      </c>
      <c r="J607" s="6110">
        <f>SUM(J608:J609)</f>
        <v>0</v>
      </c>
    </row>
    <row r="608" spans="1:10" s="6070" customFormat="1" ht="15" hidden="1" customHeight="1">
      <c r="A608" s="7002"/>
      <c r="B608" s="7005"/>
      <c r="C608" s="7016"/>
      <c r="D608" s="7016"/>
      <c r="E608" s="6074"/>
      <c r="F608" s="6075">
        <f t="shared" ref="F608:F609" si="70">SUM(G608:J608)</f>
        <v>0</v>
      </c>
      <c r="G608" s="6075"/>
      <c r="H608" s="6075"/>
      <c r="I608" s="6075"/>
      <c r="J608" s="6076"/>
    </row>
    <row r="609" spans="1:10" s="6070" customFormat="1" ht="15" hidden="1" customHeight="1">
      <c r="A609" s="7002"/>
      <c r="B609" s="7005"/>
      <c r="C609" s="7016"/>
      <c r="D609" s="7016"/>
      <c r="E609" s="6074"/>
      <c r="F609" s="6075">
        <f t="shared" si="70"/>
        <v>0</v>
      </c>
      <c r="G609" s="6075"/>
      <c r="H609" s="6075"/>
      <c r="I609" s="6075"/>
      <c r="J609" s="6076"/>
    </row>
    <row r="610" spans="1:10" s="6070" customFormat="1" ht="15" hidden="1" customHeight="1">
      <c r="A610" s="7002"/>
      <c r="B610" s="7005"/>
      <c r="C610" s="7016"/>
      <c r="D610" s="7016"/>
      <c r="E610" s="6077" t="s">
        <v>1040</v>
      </c>
      <c r="F610" s="6072">
        <f>SUM(F611:F612)</f>
        <v>0</v>
      </c>
      <c r="G610" s="6072">
        <f>SUM(G611:G612)</f>
        <v>0</v>
      </c>
      <c r="H610" s="6072">
        <f>SUM(H611:H612)</f>
        <v>0</v>
      </c>
      <c r="I610" s="6072">
        <f>SUM(I611:I612)</f>
        <v>0</v>
      </c>
      <c r="J610" s="6073">
        <f>SUM(J611:J612)</f>
        <v>0</v>
      </c>
    </row>
    <row r="611" spans="1:10" s="6070" customFormat="1" ht="15" hidden="1" customHeight="1">
      <c r="A611" s="7002"/>
      <c r="B611" s="7005"/>
      <c r="C611" s="7016"/>
      <c r="D611" s="7016"/>
      <c r="E611" s="6074"/>
      <c r="F611" s="6075">
        <f>SUM(G611:J611)</f>
        <v>0</v>
      </c>
      <c r="G611" s="6075"/>
      <c r="H611" s="6075"/>
      <c r="I611" s="6075"/>
      <c r="J611" s="6076"/>
    </row>
    <row r="612" spans="1:10" s="6070" customFormat="1" ht="15" hidden="1" customHeight="1">
      <c r="A612" s="7003"/>
      <c r="B612" s="7006"/>
      <c r="C612" s="7010"/>
      <c r="D612" s="7010"/>
      <c r="E612" s="6079"/>
      <c r="F612" s="6075">
        <f>SUM(G612:J612)</f>
        <v>0</v>
      </c>
      <c r="G612" s="6075"/>
      <c r="H612" s="6075"/>
      <c r="I612" s="6075"/>
      <c r="J612" s="6076"/>
    </row>
    <row r="613" spans="1:10" s="6070" customFormat="1" ht="22.5" customHeight="1">
      <c r="A613" s="6968" t="s">
        <v>1094</v>
      </c>
      <c r="B613" s="6971" t="s">
        <v>1095</v>
      </c>
      <c r="C613" s="6974">
        <v>720</v>
      </c>
      <c r="D613" s="6977" t="s">
        <v>759</v>
      </c>
      <c r="E613" s="6080" t="s">
        <v>1039</v>
      </c>
      <c r="F613" s="6081">
        <f>SUM(F614,F632)</f>
        <v>448942</v>
      </c>
      <c r="G613" s="6081">
        <f>SUM(G614,G632)</f>
        <v>83949</v>
      </c>
      <c r="H613" s="6081">
        <f>SUM(H614,H632)</f>
        <v>295644</v>
      </c>
      <c r="I613" s="6081">
        <f>SUM(I614,I632)</f>
        <v>69349</v>
      </c>
      <c r="J613" s="6082">
        <f>SUM(J614,J632)</f>
        <v>0</v>
      </c>
    </row>
    <row r="614" spans="1:10" s="6070" customFormat="1" ht="21">
      <c r="A614" s="6969"/>
      <c r="B614" s="6972"/>
      <c r="C614" s="6975"/>
      <c r="D614" s="6978"/>
      <c r="E614" s="6085" t="s">
        <v>1045</v>
      </c>
      <c r="F614" s="6086">
        <f>SUM(F615,F617,F619,F625)</f>
        <v>166042</v>
      </c>
      <c r="G614" s="6086">
        <f t="shared" ref="G614:J614" si="71">SUM(G615,G617,G619,G625)</f>
        <v>31049</v>
      </c>
      <c r="H614" s="6086">
        <f t="shared" si="71"/>
        <v>109344</v>
      </c>
      <c r="I614" s="6086">
        <f t="shared" si="71"/>
        <v>25649</v>
      </c>
      <c r="J614" s="6087">
        <f t="shared" si="71"/>
        <v>0</v>
      </c>
    </row>
    <row r="615" spans="1:10" s="6070" customFormat="1" ht="15" hidden="1" customHeight="1">
      <c r="A615" s="6969"/>
      <c r="B615" s="6972"/>
      <c r="C615" s="6975"/>
      <c r="D615" s="6978"/>
      <c r="E615" s="6088" t="s">
        <v>1054</v>
      </c>
      <c r="F615" s="6089">
        <f>SUM(F616:F616)</f>
        <v>0</v>
      </c>
      <c r="G615" s="6089">
        <f>SUM(G616:G616)</f>
        <v>0</v>
      </c>
      <c r="H615" s="6089">
        <f>SUM(H616:H616)</f>
        <v>0</v>
      </c>
      <c r="I615" s="6089">
        <f>SUM(I616:I616)</f>
        <v>0</v>
      </c>
      <c r="J615" s="6090">
        <f>SUM(J616:J616)</f>
        <v>0</v>
      </c>
    </row>
    <row r="616" spans="1:10" s="6070" customFormat="1" ht="15" hidden="1" customHeight="1">
      <c r="A616" s="6969"/>
      <c r="B616" s="6972"/>
      <c r="C616" s="6975"/>
      <c r="D616" s="6978"/>
      <c r="E616" s="6091"/>
      <c r="F616" s="6092">
        <f>SUM(G616:J616)</f>
        <v>0</v>
      </c>
      <c r="G616" s="6092"/>
      <c r="H616" s="6092"/>
      <c r="I616" s="6092"/>
      <c r="J616" s="6093"/>
    </row>
    <row r="617" spans="1:10" s="6070" customFormat="1" ht="22.5" hidden="1" customHeight="1">
      <c r="A617" s="6969"/>
      <c r="B617" s="6972"/>
      <c r="C617" s="6975"/>
      <c r="D617" s="6978"/>
      <c r="E617" s="6088" t="s">
        <v>1057</v>
      </c>
      <c r="F617" s="6089">
        <f>SUM(F618:F618)</f>
        <v>0</v>
      </c>
      <c r="G617" s="6089">
        <f>SUM(G618:G618)</f>
        <v>0</v>
      </c>
      <c r="H617" s="6089">
        <f>SUM(H618:H618)</f>
        <v>0</v>
      </c>
      <c r="I617" s="6089">
        <f>SUM(I618:I618)</f>
        <v>0</v>
      </c>
      <c r="J617" s="6090">
        <f>SUM(J618:J618)</f>
        <v>0</v>
      </c>
    </row>
    <row r="618" spans="1:10" s="6070" customFormat="1" ht="15" hidden="1" customHeight="1">
      <c r="A618" s="6969"/>
      <c r="B618" s="6972"/>
      <c r="C618" s="6975"/>
      <c r="D618" s="6978"/>
      <c r="E618" s="6091"/>
      <c r="F618" s="6092">
        <f>SUM(G618:J618)</f>
        <v>0</v>
      </c>
      <c r="G618" s="6092"/>
      <c r="H618" s="6092"/>
      <c r="I618" s="6092"/>
      <c r="J618" s="6093"/>
    </row>
    <row r="619" spans="1:10" s="6070" customFormat="1" ht="22.5" hidden="1" customHeight="1">
      <c r="A619" s="6969"/>
      <c r="B619" s="6972"/>
      <c r="C619" s="6975"/>
      <c r="D619" s="6978"/>
      <c r="E619" s="6088" t="s">
        <v>1046</v>
      </c>
      <c r="F619" s="6089">
        <f>SUM(F620:F624)</f>
        <v>0</v>
      </c>
      <c r="G619" s="6089">
        <f t="shared" ref="G619:J619" si="72">SUM(G620:G624)</f>
        <v>0</v>
      </c>
      <c r="H619" s="6089">
        <f t="shared" si="72"/>
        <v>0</v>
      </c>
      <c r="I619" s="6089">
        <f t="shared" si="72"/>
        <v>0</v>
      </c>
      <c r="J619" s="6090">
        <f t="shared" si="72"/>
        <v>0</v>
      </c>
    </row>
    <row r="620" spans="1:10" s="6070" customFormat="1" ht="15" hidden="1" customHeight="1">
      <c r="A620" s="6969"/>
      <c r="B620" s="6972"/>
      <c r="C620" s="6975"/>
      <c r="D620" s="6978"/>
      <c r="E620" s="6091"/>
      <c r="F620" s="6092">
        <f>SUM(G620:J620)</f>
        <v>0</v>
      </c>
      <c r="G620" s="6092"/>
      <c r="H620" s="6092"/>
      <c r="I620" s="6092"/>
      <c r="J620" s="6093"/>
    </row>
    <row r="621" spans="1:10" s="6070" customFormat="1" ht="15" hidden="1" customHeight="1">
      <c r="A621" s="6969"/>
      <c r="B621" s="6972"/>
      <c r="C621" s="6975"/>
      <c r="D621" s="6978"/>
      <c r="E621" s="6091"/>
      <c r="F621" s="6092">
        <f>SUM(G621:J621)</f>
        <v>0</v>
      </c>
      <c r="G621" s="6092"/>
      <c r="H621" s="6092"/>
      <c r="I621" s="6092"/>
      <c r="J621" s="6093"/>
    </row>
    <row r="622" spans="1:10" s="6070" customFormat="1" ht="15" hidden="1" customHeight="1">
      <c r="A622" s="6969"/>
      <c r="B622" s="6972"/>
      <c r="C622" s="6975"/>
      <c r="D622" s="6978"/>
      <c r="E622" s="6091"/>
      <c r="F622" s="6092">
        <f t="shared" ref="F622:F624" si="73">SUM(G622:J622)</f>
        <v>0</v>
      </c>
      <c r="G622" s="6092"/>
      <c r="H622" s="6092"/>
      <c r="I622" s="6092"/>
      <c r="J622" s="6093"/>
    </row>
    <row r="623" spans="1:10" s="6070" customFormat="1" ht="15" hidden="1" customHeight="1">
      <c r="A623" s="6969"/>
      <c r="B623" s="6972"/>
      <c r="C623" s="6975"/>
      <c r="D623" s="6978"/>
      <c r="E623" s="6091"/>
      <c r="F623" s="6092">
        <f t="shared" si="73"/>
        <v>0</v>
      </c>
      <c r="G623" s="6092"/>
      <c r="H623" s="6092"/>
      <c r="I623" s="6092"/>
      <c r="J623" s="6093"/>
    </row>
    <row r="624" spans="1:10" s="6070" customFormat="1" ht="15" hidden="1" customHeight="1">
      <c r="A624" s="6969"/>
      <c r="B624" s="6972"/>
      <c r="C624" s="6975"/>
      <c r="D624" s="6978"/>
      <c r="E624" s="6091"/>
      <c r="F624" s="6092">
        <f t="shared" si="73"/>
        <v>0</v>
      </c>
      <c r="G624" s="6092"/>
      <c r="H624" s="6092"/>
      <c r="I624" s="6092"/>
      <c r="J624" s="6093"/>
    </row>
    <row r="625" spans="1:10" s="6070" customFormat="1" ht="22.5">
      <c r="A625" s="6969"/>
      <c r="B625" s="6972"/>
      <c r="C625" s="6975"/>
      <c r="D625" s="6978"/>
      <c r="E625" s="6088" t="s">
        <v>1047</v>
      </c>
      <c r="F625" s="6089">
        <f>SUM(F626:F631)</f>
        <v>166042</v>
      </c>
      <c r="G625" s="6089">
        <f>SUM(G626:G631)</f>
        <v>31049</v>
      </c>
      <c r="H625" s="6089">
        <f>SUM(H626:H631)</f>
        <v>109344</v>
      </c>
      <c r="I625" s="6089">
        <f>SUM(I626:I631)</f>
        <v>25649</v>
      </c>
      <c r="J625" s="6090">
        <f>SUM(J626:J631)</f>
        <v>0</v>
      </c>
    </row>
    <row r="626" spans="1:10" s="6070" customFormat="1" ht="15" customHeight="1">
      <c r="A626" s="6969"/>
      <c r="B626" s="6972"/>
      <c r="C626" s="6975"/>
      <c r="D626" s="6978"/>
      <c r="E626" s="6091" t="s">
        <v>705</v>
      </c>
      <c r="F626" s="6092">
        <f t="shared" ref="F626:F631" si="74">SUM(G626:J626)</f>
        <v>16767</v>
      </c>
      <c r="G626" s="6092"/>
      <c r="H626" s="6092">
        <v>16767</v>
      </c>
      <c r="I626" s="6092"/>
      <c r="J626" s="6093"/>
    </row>
    <row r="627" spans="1:10" s="6070" customFormat="1" ht="15" customHeight="1">
      <c r="A627" s="6969"/>
      <c r="B627" s="6972"/>
      <c r="C627" s="6975"/>
      <c r="D627" s="6978"/>
      <c r="E627" s="6091" t="s">
        <v>665</v>
      </c>
      <c r="F627" s="6092">
        <f t="shared" si="74"/>
        <v>8694</v>
      </c>
      <c r="G627" s="6092">
        <v>4761</v>
      </c>
      <c r="H627" s="6092"/>
      <c r="I627" s="6092">
        <v>3933</v>
      </c>
      <c r="J627" s="6093"/>
    </row>
    <row r="628" spans="1:10" s="6070" customFormat="1" ht="15" customHeight="1">
      <c r="A628" s="6969"/>
      <c r="B628" s="6972"/>
      <c r="C628" s="6975"/>
      <c r="D628" s="6978"/>
      <c r="E628" s="6091" t="s">
        <v>760</v>
      </c>
      <c r="F628" s="6092">
        <f t="shared" si="74"/>
        <v>63585</v>
      </c>
      <c r="G628" s="6092"/>
      <c r="H628" s="6092">
        <v>63585</v>
      </c>
      <c r="I628" s="6092"/>
      <c r="J628" s="6093"/>
    </row>
    <row r="629" spans="1:10" s="6070" customFormat="1" ht="15" customHeight="1">
      <c r="A629" s="6969"/>
      <c r="B629" s="6972"/>
      <c r="C629" s="6975"/>
      <c r="D629" s="6978"/>
      <c r="E629" s="6091" t="s">
        <v>667</v>
      </c>
      <c r="F629" s="6092">
        <f t="shared" si="74"/>
        <v>32970</v>
      </c>
      <c r="G629" s="6092">
        <v>18055</v>
      </c>
      <c r="H629" s="6092"/>
      <c r="I629" s="6092">
        <v>14915</v>
      </c>
      <c r="J629" s="6093"/>
    </row>
    <row r="630" spans="1:10" s="6070" customFormat="1" ht="15" customHeight="1">
      <c r="A630" s="6969"/>
      <c r="B630" s="6972"/>
      <c r="C630" s="6975"/>
      <c r="D630" s="6978"/>
      <c r="E630" s="6091" t="s">
        <v>713</v>
      </c>
      <c r="F630" s="6092">
        <f t="shared" si="74"/>
        <v>28992</v>
      </c>
      <c r="G630" s="6092"/>
      <c r="H630" s="6092">
        <v>28992</v>
      </c>
      <c r="I630" s="6092"/>
      <c r="J630" s="6093"/>
    </row>
    <row r="631" spans="1:10" s="6070" customFormat="1" ht="15" customHeight="1">
      <c r="A631" s="6969"/>
      <c r="B631" s="6972"/>
      <c r="C631" s="6975"/>
      <c r="D631" s="6978"/>
      <c r="E631" s="6091" t="s">
        <v>673</v>
      </c>
      <c r="F631" s="6092">
        <f t="shared" si="74"/>
        <v>15034</v>
      </c>
      <c r="G631" s="6092">
        <v>8233</v>
      </c>
      <c r="H631" s="6092"/>
      <c r="I631" s="6092">
        <v>6801</v>
      </c>
      <c r="J631" s="6093"/>
    </row>
    <row r="632" spans="1:10" s="6070" customFormat="1" ht="15" customHeight="1">
      <c r="A632" s="6969"/>
      <c r="B632" s="6972"/>
      <c r="C632" s="6975"/>
      <c r="D632" s="6978"/>
      <c r="E632" s="6094" t="s">
        <v>1040</v>
      </c>
      <c r="F632" s="6086">
        <f>SUM(F633:F634)</f>
        <v>282900</v>
      </c>
      <c r="G632" s="6086">
        <f>SUM(G633:G634)</f>
        <v>52900</v>
      </c>
      <c r="H632" s="6086">
        <f>SUM(H633:H634)</f>
        <v>186300</v>
      </c>
      <c r="I632" s="6086">
        <f>SUM(I633:I634)</f>
        <v>43700</v>
      </c>
      <c r="J632" s="6087">
        <f>SUM(J633:J634)</f>
        <v>0</v>
      </c>
    </row>
    <row r="633" spans="1:10" s="6070" customFormat="1" ht="15" customHeight="1">
      <c r="A633" s="6969"/>
      <c r="B633" s="6972"/>
      <c r="C633" s="6975"/>
      <c r="D633" s="6978"/>
      <c r="E633" s="6091" t="s">
        <v>739</v>
      </c>
      <c r="F633" s="6092">
        <f>SUM(G633:J633)</f>
        <v>186300</v>
      </c>
      <c r="G633" s="6092"/>
      <c r="H633" s="6092">
        <v>186300</v>
      </c>
      <c r="I633" s="6092"/>
      <c r="J633" s="6093"/>
    </row>
    <row r="634" spans="1:10" s="6070" customFormat="1" ht="15" customHeight="1" thickBot="1">
      <c r="A634" s="6969"/>
      <c r="B634" s="6982"/>
      <c r="C634" s="6984"/>
      <c r="D634" s="6986"/>
      <c r="E634" s="6197" t="s">
        <v>740</v>
      </c>
      <c r="F634" s="6130">
        <f>SUM(G634:J634)</f>
        <v>96600</v>
      </c>
      <c r="G634" s="6130">
        <v>52900</v>
      </c>
      <c r="H634" s="6130"/>
      <c r="I634" s="6130">
        <v>43700</v>
      </c>
      <c r="J634" s="6131"/>
    </row>
    <row r="635" spans="1:10" s="6084" customFormat="1" ht="24.95" customHeight="1" thickBot="1">
      <c r="A635" s="6132" t="s">
        <v>1096</v>
      </c>
      <c r="B635" s="6964" t="s">
        <v>1097</v>
      </c>
      <c r="C635" s="6964"/>
      <c r="D635" s="6964"/>
      <c r="E635" s="6964"/>
      <c r="F635" s="6207">
        <f>F637+F650+F663+F676+F689+F702+F715+F728+F743+F759</f>
        <v>348341328</v>
      </c>
      <c r="G635" s="6207">
        <f t="shared" ref="G635:J635" si="75">G637+G650+G663+G676+G689+G702+G715+G728+G743+G759</f>
        <v>88100101</v>
      </c>
      <c r="H635" s="6207">
        <f t="shared" si="75"/>
        <v>260241227</v>
      </c>
      <c r="I635" s="6207">
        <f t="shared" si="75"/>
        <v>0</v>
      </c>
      <c r="J635" s="6208">
        <f t="shared" si="75"/>
        <v>0</v>
      </c>
    </row>
    <row r="636" spans="1:10" s="6070" customFormat="1" ht="10.5" customHeight="1">
      <c r="A636" s="6998"/>
      <c r="B636" s="6999"/>
      <c r="C636" s="6999"/>
      <c r="D636" s="6999"/>
      <c r="E636" s="6999"/>
      <c r="F636" s="6999"/>
      <c r="G636" s="6999"/>
      <c r="H636" s="6999"/>
      <c r="I636" s="6999"/>
      <c r="J636" s="7000"/>
    </row>
    <row r="637" spans="1:10" s="6084" customFormat="1" ht="22.5">
      <c r="A637" s="6968" t="s">
        <v>1037</v>
      </c>
      <c r="B637" s="6971" t="s">
        <v>1098</v>
      </c>
      <c r="C637" s="6974">
        <v>600</v>
      </c>
      <c r="D637" s="6977" t="s">
        <v>730</v>
      </c>
      <c r="E637" s="6080" t="s">
        <v>1039</v>
      </c>
      <c r="F637" s="6081">
        <f>SUM(F638,F645)</f>
        <v>17989376</v>
      </c>
      <c r="G637" s="6081">
        <f>SUM(G638,G645)</f>
        <v>5285813</v>
      </c>
      <c r="H637" s="6081">
        <f>SUM(H638,H645)</f>
        <v>12703563</v>
      </c>
      <c r="I637" s="6081">
        <f>SUM(I638,I645)</f>
        <v>0</v>
      </c>
      <c r="J637" s="6082">
        <f>SUM(J638,J645)</f>
        <v>0</v>
      </c>
    </row>
    <row r="638" spans="1:10" s="6084" customFormat="1" ht="15" customHeight="1">
      <c r="A638" s="6969"/>
      <c r="B638" s="6972"/>
      <c r="C638" s="6975"/>
      <c r="D638" s="6978"/>
      <c r="E638" s="6085" t="s">
        <v>776</v>
      </c>
      <c r="F638" s="6086">
        <f>SUM(F639,F642)</f>
        <v>0</v>
      </c>
      <c r="G638" s="6086">
        <f>SUM(G639,G642)</f>
        <v>0</v>
      </c>
      <c r="H638" s="6086">
        <f>SUM(H639,H642)</f>
        <v>0</v>
      </c>
      <c r="I638" s="6086">
        <f>SUM(I639,I642)</f>
        <v>0</v>
      </c>
      <c r="J638" s="6087">
        <f>SUM(J639,J642)</f>
        <v>0</v>
      </c>
    </row>
    <row r="639" spans="1:10" s="6084" customFormat="1" ht="15" hidden="1" customHeight="1">
      <c r="A639" s="6969"/>
      <c r="B639" s="6972"/>
      <c r="C639" s="6975"/>
      <c r="D639" s="6978"/>
      <c r="E639" s="6088" t="s">
        <v>1046</v>
      </c>
      <c r="F639" s="6089">
        <f>SUM(F640:F641)</f>
        <v>0</v>
      </c>
      <c r="G639" s="6089">
        <f>SUM(G640:G641)</f>
        <v>0</v>
      </c>
      <c r="H639" s="6089">
        <f>SUM(H640:H641)</f>
        <v>0</v>
      </c>
      <c r="I639" s="6089">
        <f>SUM(I640:I641)</f>
        <v>0</v>
      </c>
      <c r="J639" s="6090">
        <f>SUM(J640:J641)</f>
        <v>0</v>
      </c>
    </row>
    <row r="640" spans="1:10" s="6084" customFormat="1" ht="15" hidden="1" customHeight="1">
      <c r="A640" s="6969"/>
      <c r="B640" s="6972"/>
      <c r="C640" s="6975"/>
      <c r="D640" s="6978"/>
      <c r="E640" s="6091"/>
      <c r="F640" s="6092">
        <f>SUM(G640:J640)</f>
        <v>0</v>
      </c>
      <c r="G640" s="6092"/>
      <c r="H640" s="6092"/>
      <c r="I640" s="6092"/>
      <c r="J640" s="6093"/>
    </row>
    <row r="641" spans="1:10" s="6084" customFormat="1" ht="15" hidden="1" customHeight="1">
      <c r="A641" s="6969"/>
      <c r="B641" s="6972"/>
      <c r="C641" s="6975"/>
      <c r="D641" s="6978"/>
      <c r="E641" s="6091"/>
      <c r="F641" s="6092">
        <f>SUM(G641:J641)</f>
        <v>0</v>
      </c>
      <c r="G641" s="6092"/>
      <c r="H641" s="6092"/>
      <c r="I641" s="6092"/>
      <c r="J641" s="6093"/>
    </row>
    <row r="642" spans="1:10" s="6084" customFormat="1" ht="15" hidden="1" customHeight="1">
      <c r="A642" s="6969"/>
      <c r="B642" s="6972"/>
      <c r="C642" s="6975"/>
      <c r="D642" s="6978"/>
      <c r="E642" s="6088" t="s">
        <v>1047</v>
      </c>
      <c r="F642" s="6089">
        <f>SUM(F643:F644)</f>
        <v>0</v>
      </c>
      <c r="G642" s="6089">
        <f>SUM(G643:G644)</f>
        <v>0</v>
      </c>
      <c r="H642" s="6089">
        <f>SUM(H643:H644)</f>
        <v>0</v>
      </c>
      <c r="I642" s="6089">
        <f>SUM(I643:I644)</f>
        <v>0</v>
      </c>
      <c r="J642" s="6090">
        <f>SUM(J643:J644)</f>
        <v>0</v>
      </c>
    </row>
    <row r="643" spans="1:10" s="6084" customFormat="1" ht="15" hidden="1" customHeight="1">
      <c r="A643" s="6969"/>
      <c r="B643" s="6972"/>
      <c r="C643" s="6975"/>
      <c r="D643" s="6978"/>
      <c r="E643" s="6091"/>
      <c r="F643" s="6092">
        <f>SUM(G643:J643)</f>
        <v>0</v>
      </c>
      <c r="G643" s="6092"/>
      <c r="H643" s="6092"/>
      <c r="I643" s="6092"/>
      <c r="J643" s="6093"/>
    </row>
    <row r="644" spans="1:10" s="6084" customFormat="1" ht="15" hidden="1" customHeight="1">
      <c r="A644" s="6969"/>
      <c r="B644" s="6972"/>
      <c r="C644" s="6975"/>
      <c r="D644" s="6978"/>
      <c r="E644" s="6091"/>
      <c r="F644" s="6092">
        <f>SUM(G644:J644)</f>
        <v>0</v>
      </c>
      <c r="G644" s="6092"/>
      <c r="H644" s="6092"/>
      <c r="I644" s="6092"/>
      <c r="J644" s="6093"/>
    </row>
    <row r="645" spans="1:10" s="6084" customFormat="1" ht="15" customHeight="1">
      <c r="A645" s="6969"/>
      <c r="B645" s="6972"/>
      <c r="C645" s="6975"/>
      <c r="D645" s="6978"/>
      <c r="E645" s="6094" t="s">
        <v>1040</v>
      </c>
      <c r="F645" s="6086">
        <f>SUM(F646:F649)</f>
        <v>17989376</v>
      </c>
      <c r="G645" s="6086">
        <f>SUM(G646:G649)</f>
        <v>5285813</v>
      </c>
      <c r="H645" s="6086">
        <f>SUM(H646:H649)</f>
        <v>12703563</v>
      </c>
      <c r="I645" s="6086">
        <f>SUM(I646:I649)</f>
        <v>0</v>
      </c>
      <c r="J645" s="6087">
        <f>SUM(J646:J649)</f>
        <v>0</v>
      </c>
    </row>
    <row r="646" spans="1:10" s="6084" customFormat="1" ht="15" customHeight="1">
      <c r="A646" s="6969"/>
      <c r="B646" s="6972"/>
      <c r="C646" s="6975"/>
      <c r="D646" s="6978"/>
      <c r="E646" s="6091" t="s">
        <v>736</v>
      </c>
      <c r="F646" s="6092">
        <f>SUM(G646:J646)</f>
        <v>12703563</v>
      </c>
      <c r="G646" s="6092"/>
      <c r="H646" s="6092">
        <v>12703563</v>
      </c>
      <c r="I646" s="6092"/>
      <c r="J646" s="6093"/>
    </row>
    <row r="647" spans="1:10" s="6084" customFormat="1" ht="15" customHeight="1">
      <c r="A647" s="6969"/>
      <c r="B647" s="6972"/>
      <c r="C647" s="6975"/>
      <c r="D647" s="6978"/>
      <c r="E647" s="6095">
        <v>6059</v>
      </c>
      <c r="F647" s="6092">
        <f t="shared" ref="F647:F649" si="76">SUM(G647:J647)</f>
        <v>5285813</v>
      </c>
      <c r="G647" s="6092">
        <v>5285813</v>
      </c>
      <c r="H647" s="6092"/>
      <c r="I647" s="6092"/>
      <c r="J647" s="6093"/>
    </row>
    <row r="648" spans="1:10" s="6084" customFormat="1" ht="15" hidden="1" customHeight="1">
      <c r="A648" s="6969"/>
      <c r="B648" s="6972"/>
      <c r="C648" s="6975"/>
      <c r="D648" s="6978"/>
      <c r="E648" s="6091" t="s">
        <v>739</v>
      </c>
      <c r="F648" s="6092">
        <f t="shared" si="76"/>
        <v>0</v>
      </c>
      <c r="G648" s="6092"/>
      <c r="H648" s="6092"/>
      <c r="I648" s="6092"/>
      <c r="J648" s="6093"/>
    </row>
    <row r="649" spans="1:10" s="6084" customFormat="1" ht="15" hidden="1" customHeight="1">
      <c r="A649" s="6981"/>
      <c r="B649" s="6983"/>
      <c r="C649" s="6985"/>
      <c r="D649" s="6987"/>
      <c r="E649" s="6095">
        <v>6069</v>
      </c>
      <c r="F649" s="6092">
        <f t="shared" si="76"/>
        <v>0</v>
      </c>
      <c r="G649" s="6092"/>
      <c r="H649" s="6092"/>
      <c r="I649" s="6092"/>
      <c r="J649" s="6093"/>
    </row>
    <row r="650" spans="1:10" s="6084" customFormat="1" ht="22.5" customHeight="1">
      <c r="A650" s="6968" t="s">
        <v>1041</v>
      </c>
      <c r="B650" s="6971" t="s">
        <v>1099</v>
      </c>
      <c r="C650" s="6974">
        <v>600</v>
      </c>
      <c r="D650" s="6977" t="s">
        <v>730</v>
      </c>
      <c r="E650" s="6080" t="s">
        <v>1039</v>
      </c>
      <c r="F650" s="6081">
        <f>SUM(F651,F658)</f>
        <v>33980945</v>
      </c>
      <c r="G650" s="6081">
        <f>SUM(G651,G658)</f>
        <v>7314987</v>
      </c>
      <c r="H650" s="6081">
        <f>SUM(H651,H658)</f>
        <v>26665958</v>
      </c>
      <c r="I650" s="6081">
        <f>SUM(I651,I658)</f>
        <v>0</v>
      </c>
      <c r="J650" s="6082">
        <f>SUM(J651,J658)</f>
        <v>0</v>
      </c>
    </row>
    <row r="651" spans="1:10" s="6084" customFormat="1" ht="15" customHeight="1">
      <c r="A651" s="6969"/>
      <c r="B651" s="6972"/>
      <c r="C651" s="6975"/>
      <c r="D651" s="6978"/>
      <c r="E651" s="6085" t="s">
        <v>776</v>
      </c>
      <c r="F651" s="6086">
        <f>SUM(F652,F655)</f>
        <v>0</v>
      </c>
      <c r="G651" s="6086">
        <f>SUM(G652,G655)</f>
        <v>0</v>
      </c>
      <c r="H651" s="6086">
        <f>SUM(H652,H655)</f>
        <v>0</v>
      </c>
      <c r="I651" s="6086">
        <f>SUM(I652,I655)</f>
        <v>0</v>
      </c>
      <c r="J651" s="6087">
        <f>SUM(J652,J655)</f>
        <v>0</v>
      </c>
    </row>
    <row r="652" spans="1:10" s="6084" customFormat="1" ht="15" hidden="1" customHeight="1">
      <c r="A652" s="6969"/>
      <c r="B652" s="6972"/>
      <c r="C652" s="6975"/>
      <c r="D652" s="6978"/>
      <c r="E652" s="6088" t="s">
        <v>1046</v>
      </c>
      <c r="F652" s="6089">
        <f>SUM(F653:F654)</f>
        <v>0</v>
      </c>
      <c r="G652" s="6089">
        <f>SUM(G653:G654)</f>
        <v>0</v>
      </c>
      <c r="H652" s="6089">
        <f>SUM(H653:H654)</f>
        <v>0</v>
      </c>
      <c r="I652" s="6089">
        <f>SUM(I653:I654)</f>
        <v>0</v>
      </c>
      <c r="J652" s="6090">
        <f>SUM(J653:J654)</f>
        <v>0</v>
      </c>
    </row>
    <row r="653" spans="1:10" s="6084" customFormat="1" ht="15" hidden="1" customHeight="1">
      <c r="A653" s="6969"/>
      <c r="B653" s="6972"/>
      <c r="C653" s="6975"/>
      <c r="D653" s="6978"/>
      <c r="E653" s="6091"/>
      <c r="F653" s="6092">
        <f>SUM(G653:J653)</f>
        <v>0</v>
      </c>
      <c r="G653" s="6092"/>
      <c r="H653" s="6092"/>
      <c r="I653" s="6092"/>
      <c r="J653" s="6093"/>
    </row>
    <row r="654" spans="1:10" s="6084" customFormat="1" ht="15" hidden="1" customHeight="1">
      <c r="A654" s="6969"/>
      <c r="B654" s="6972"/>
      <c r="C654" s="6975"/>
      <c r="D654" s="6978"/>
      <c r="E654" s="6091"/>
      <c r="F654" s="6092">
        <f>SUM(G654:J654)</f>
        <v>0</v>
      </c>
      <c r="G654" s="6092"/>
      <c r="H654" s="6092"/>
      <c r="I654" s="6092"/>
      <c r="J654" s="6093"/>
    </row>
    <row r="655" spans="1:10" s="6084" customFormat="1" ht="15" hidden="1" customHeight="1">
      <c r="A655" s="6969"/>
      <c r="B655" s="6972"/>
      <c r="C655" s="6975"/>
      <c r="D655" s="6978"/>
      <c r="E655" s="6088" t="s">
        <v>1047</v>
      </c>
      <c r="F655" s="6089">
        <f>SUM(F656:F657)</f>
        <v>0</v>
      </c>
      <c r="G655" s="6089">
        <f>SUM(G656:G657)</f>
        <v>0</v>
      </c>
      <c r="H655" s="6089">
        <f>SUM(H656:H657)</f>
        <v>0</v>
      </c>
      <c r="I655" s="6089">
        <f>SUM(I656:I657)</f>
        <v>0</v>
      </c>
      <c r="J655" s="6090">
        <f>SUM(J656:J657)</f>
        <v>0</v>
      </c>
    </row>
    <row r="656" spans="1:10" s="6084" customFormat="1" ht="15" hidden="1" customHeight="1">
      <c r="A656" s="6969"/>
      <c r="B656" s="6972"/>
      <c r="C656" s="6975"/>
      <c r="D656" s="6978"/>
      <c r="E656" s="6091"/>
      <c r="F656" s="6092">
        <f>SUM(G656:J656)</f>
        <v>0</v>
      </c>
      <c r="G656" s="6092"/>
      <c r="H656" s="6092"/>
      <c r="I656" s="6092"/>
      <c r="J656" s="6093"/>
    </row>
    <row r="657" spans="1:10" s="6084" customFormat="1" ht="15" hidden="1" customHeight="1">
      <c r="A657" s="6969"/>
      <c r="B657" s="6972"/>
      <c r="C657" s="6975"/>
      <c r="D657" s="6978"/>
      <c r="E657" s="6091"/>
      <c r="F657" s="6092">
        <f>SUM(G657:J657)</f>
        <v>0</v>
      </c>
      <c r="G657" s="6092"/>
      <c r="H657" s="6092"/>
      <c r="I657" s="6092"/>
      <c r="J657" s="6093"/>
    </row>
    <row r="658" spans="1:10" s="6084" customFormat="1" ht="15" customHeight="1">
      <c r="A658" s="6969"/>
      <c r="B658" s="6972"/>
      <c r="C658" s="6975"/>
      <c r="D658" s="6978"/>
      <c r="E658" s="6094" t="s">
        <v>1040</v>
      </c>
      <c r="F658" s="6086">
        <f>SUM(F659:F662)</f>
        <v>33980945</v>
      </c>
      <c r="G658" s="6086">
        <f>SUM(G659:G662)</f>
        <v>7314987</v>
      </c>
      <c r="H658" s="6086">
        <f>SUM(H659:H662)</f>
        <v>26665958</v>
      </c>
      <c r="I658" s="6086">
        <f>SUM(I659:I662)</f>
        <v>0</v>
      </c>
      <c r="J658" s="6087">
        <f>SUM(J659:J662)</f>
        <v>0</v>
      </c>
    </row>
    <row r="659" spans="1:10" s="6084" customFormat="1" ht="15" customHeight="1">
      <c r="A659" s="6969"/>
      <c r="B659" s="6972"/>
      <c r="C659" s="6975"/>
      <c r="D659" s="6978"/>
      <c r="E659" s="6091" t="s">
        <v>736</v>
      </c>
      <c r="F659" s="6092">
        <f>SUM(G659:J659)</f>
        <v>26665958</v>
      </c>
      <c r="G659" s="6092"/>
      <c r="H659" s="6092">
        <v>26665958</v>
      </c>
      <c r="I659" s="6092"/>
      <c r="J659" s="6093"/>
    </row>
    <row r="660" spans="1:10" s="6084" customFormat="1" ht="15" customHeight="1">
      <c r="A660" s="6969"/>
      <c r="B660" s="6972"/>
      <c r="C660" s="6975"/>
      <c r="D660" s="6978"/>
      <c r="E660" s="6095">
        <v>6059</v>
      </c>
      <c r="F660" s="6092">
        <f t="shared" ref="F660:F662" si="77">SUM(G660:J660)</f>
        <v>7314987</v>
      </c>
      <c r="G660" s="6092">
        <v>7314987</v>
      </c>
      <c r="H660" s="6092"/>
      <c r="I660" s="6092"/>
      <c r="J660" s="6093"/>
    </row>
    <row r="661" spans="1:10" s="6084" customFormat="1" ht="15" hidden="1" customHeight="1">
      <c r="A661" s="6969"/>
      <c r="B661" s="6972"/>
      <c r="C661" s="6975"/>
      <c r="D661" s="6978"/>
      <c r="E661" s="6091" t="s">
        <v>739</v>
      </c>
      <c r="F661" s="6092">
        <f t="shared" si="77"/>
        <v>0</v>
      </c>
      <c r="G661" s="6092"/>
      <c r="H661" s="6092"/>
      <c r="I661" s="6092"/>
      <c r="J661" s="6093"/>
    </row>
    <row r="662" spans="1:10" s="6084" customFormat="1" ht="15" hidden="1" customHeight="1">
      <c r="A662" s="6981"/>
      <c r="B662" s="6983"/>
      <c r="C662" s="6985"/>
      <c r="D662" s="6987"/>
      <c r="E662" s="6095">
        <v>6069</v>
      </c>
      <c r="F662" s="6092">
        <f t="shared" si="77"/>
        <v>0</v>
      </c>
      <c r="G662" s="6092"/>
      <c r="H662" s="6092"/>
      <c r="I662" s="6092"/>
      <c r="J662" s="6093"/>
    </row>
    <row r="663" spans="1:10" s="6084" customFormat="1" ht="22.5">
      <c r="A663" s="6968" t="s">
        <v>1050</v>
      </c>
      <c r="B663" s="6971" t="s">
        <v>1100</v>
      </c>
      <c r="C663" s="6974">
        <v>600</v>
      </c>
      <c r="D663" s="6977" t="s">
        <v>730</v>
      </c>
      <c r="E663" s="6080" t="s">
        <v>1039</v>
      </c>
      <c r="F663" s="6081">
        <f>SUM(F664,F671)</f>
        <v>12253942</v>
      </c>
      <c r="G663" s="6081">
        <f>SUM(G664,G671)</f>
        <v>1864579</v>
      </c>
      <c r="H663" s="6081">
        <f>SUM(H664,H671)</f>
        <v>10389363</v>
      </c>
      <c r="I663" s="6081">
        <f>SUM(I664,I671)</f>
        <v>0</v>
      </c>
      <c r="J663" s="6082">
        <f>SUM(J664,J671)</f>
        <v>0</v>
      </c>
    </row>
    <row r="664" spans="1:10" s="6084" customFormat="1" ht="15" customHeight="1">
      <c r="A664" s="6969"/>
      <c r="B664" s="6972"/>
      <c r="C664" s="6975"/>
      <c r="D664" s="6978"/>
      <c r="E664" s="6085" t="s">
        <v>776</v>
      </c>
      <c r="F664" s="6086">
        <f>SUM(F665,F668)</f>
        <v>0</v>
      </c>
      <c r="G664" s="6086">
        <f>SUM(G665,G668)</f>
        <v>0</v>
      </c>
      <c r="H664" s="6086">
        <f>SUM(H665,H668)</f>
        <v>0</v>
      </c>
      <c r="I664" s="6086">
        <f>SUM(I665,I668)</f>
        <v>0</v>
      </c>
      <c r="J664" s="6087">
        <f>SUM(J665,J668)</f>
        <v>0</v>
      </c>
    </row>
    <row r="665" spans="1:10" s="6084" customFormat="1" ht="15" hidden="1" customHeight="1">
      <c r="A665" s="6969"/>
      <c r="B665" s="6972"/>
      <c r="C665" s="6975"/>
      <c r="D665" s="6978"/>
      <c r="E665" s="6088" t="s">
        <v>1046</v>
      </c>
      <c r="F665" s="6089">
        <f>SUM(F666:F667)</f>
        <v>0</v>
      </c>
      <c r="G665" s="6089">
        <f>SUM(G666:G667)</f>
        <v>0</v>
      </c>
      <c r="H665" s="6089">
        <f>SUM(H666:H667)</f>
        <v>0</v>
      </c>
      <c r="I665" s="6089">
        <f>SUM(I666:I667)</f>
        <v>0</v>
      </c>
      <c r="J665" s="6090">
        <f>SUM(J666:J667)</f>
        <v>0</v>
      </c>
    </row>
    <row r="666" spans="1:10" s="6084" customFormat="1" ht="15" hidden="1" customHeight="1">
      <c r="A666" s="6969"/>
      <c r="B666" s="6972"/>
      <c r="C666" s="6975"/>
      <c r="D666" s="6978"/>
      <c r="E666" s="6091"/>
      <c r="F666" s="6092">
        <f>SUM(G666:J666)</f>
        <v>0</v>
      </c>
      <c r="G666" s="6092"/>
      <c r="H666" s="6092"/>
      <c r="I666" s="6092"/>
      <c r="J666" s="6093"/>
    </row>
    <row r="667" spans="1:10" s="6084" customFormat="1" ht="15" hidden="1" customHeight="1">
      <c r="A667" s="6969"/>
      <c r="B667" s="6972"/>
      <c r="C667" s="6975"/>
      <c r="D667" s="6978"/>
      <c r="E667" s="6091"/>
      <c r="F667" s="6092">
        <f>SUM(G667:J667)</f>
        <v>0</v>
      </c>
      <c r="G667" s="6092"/>
      <c r="H667" s="6092"/>
      <c r="I667" s="6092"/>
      <c r="J667" s="6093"/>
    </row>
    <row r="668" spans="1:10" s="6084" customFormat="1" ht="15" hidden="1" customHeight="1">
      <c r="A668" s="6969"/>
      <c r="B668" s="6972"/>
      <c r="C668" s="6975"/>
      <c r="D668" s="6978"/>
      <c r="E668" s="6088" t="s">
        <v>1047</v>
      </c>
      <c r="F668" s="6089">
        <f>SUM(F669:F670)</f>
        <v>0</v>
      </c>
      <c r="G668" s="6089">
        <f>SUM(G669:G670)</f>
        <v>0</v>
      </c>
      <c r="H668" s="6089">
        <f>SUM(H669:H670)</f>
        <v>0</v>
      </c>
      <c r="I668" s="6089">
        <f>SUM(I669:I670)</f>
        <v>0</v>
      </c>
      <c r="J668" s="6090">
        <f>SUM(J669:J670)</f>
        <v>0</v>
      </c>
    </row>
    <row r="669" spans="1:10" s="6084" customFormat="1" ht="15" hidden="1" customHeight="1">
      <c r="A669" s="6969"/>
      <c r="B669" s="6972"/>
      <c r="C669" s="6975"/>
      <c r="D669" s="6978"/>
      <c r="E669" s="6091"/>
      <c r="F669" s="6092">
        <f>SUM(G669:J669)</f>
        <v>0</v>
      </c>
      <c r="G669" s="6092"/>
      <c r="H669" s="6092"/>
      <c r="I669" s="6092"/>
      <c r="J669" s="6093"/>
    </row>
    <row r="670" spans="1:10" s="6084" customFormat="1" ht="15" hidden="1" customHeight="1">
      <c r="A670" s="6969"/>
      <c r="B670" s="6972"/>
      <c r="C670" s="6975"/>
      <c r="D670" s="6978"/>
      <c r="E670" s="6091"/>
      <c r="F670" s="6092">
        <f>SUM(G670:J670)</f>
        <v>0</v>
      </c>
      <c r="G670" s="6092"/>
      <c r="H670" s="6092"/>
      <c r="I670" s="6092"/>
      <c r="J670" s="6093"/>
    </row>
    <row r="671" spans="1:10" s="6084" customFormat="1" ht="15" customHeight="1">
      <c r="A671" s="6969"/>
      <c r="B671" s="6972"/>
      <c r="C671" s="6975"/>
      <c r="D671" s="6978"/>
      <c r="E671" s="6094" t="s">
        <v>1040</v>
      </c>
      <c r="F671" s="6086">
        <f>SUM(F672:F675)</f>
        <v>12253942</v>
      </c>
      <c r="G671" s="6086">
        <f>SUM(G672:G675)</f>
        <v>1864579</v>
      </c>
      <c r="H671" s="6086">
        <f>SUM(H672:H675)</f>
        <v>10389363</v>
      </c>
      <c r="I671" s="6086">
        <f>SUM(I672:I675)</f>
        <v>0</v>
      </c>
      <c r="J671" s="6087">
        <f>SUM(J672:J675)</f>
        <v>0</v>
      </c>
    </row>
    <row r="672" spans="1:10" s="6084" customFormat="1" ht="15" customHeight="1">
      <c r="A672" s="6969"/>
      <c r="B672" s="6972"/>
      <c r="C672" s="6975"/>
      <c r="D672" s="6978"/>
      <c r="E672" s="6091" t="s">
        <v>736</v>
      </c>
      <c r="F672" s="6092">
        <f>SUM(G672:J672)</f>
        <v>10389363</v>
      </c>
      <c r="G672" s="6092"/>
      <c r="H672" s="6092">
        <v>10389363</v>
      </c>
      <c r="I672" s="6092"/>
      <c r="J672" s="6093"/>
    </row>
    <row r="673" spans="1:10" s="6084" customFormat="1" ht="15" customHeight="1">
      <c r="A673" s="6969"/>
      <c r="B673" s="6972"/>
      <c r="C673" s="6975"/>
      <c r="D673" s="6978"/>
      <c r="E673" s="6095">
        <v>6059</v>
      </c>
      <c r="F673" s="6092">
        <f t="shared" ref="F673:F675" si="78">SUM(G673:J673)</f>
        <v>1864579</v>
      </c>
      <c r="G673" s="6092">
        <v>1864579</v>
      </c>
      <c r="H673" s="6092"/>
      <c r="I673" s="6092"/>
      <c r="J673" s="6093"/>
    </row>
    <row r="674" spans="1:10" s="6084" customFormat="1" ht="15" hidden="1" customHeight="1">
      <c r="A674" s="6969"/>
      <c r="B674" s="6972"/>
      <c r="C674" s="6975"/>
      <c r="D674" s="6978"/>
      <c r="E674" s="6091" t="s">
        <v>739</v>
      </c>
      <c r="F674" s="6092">
        <f t="shared" si="78"/>
        <v>0</v>
      </c>
      <c r="G674" s="6092"/>
      <c r="H674" s="6092"/>
      <c r="I674" s="6092"/>
      <c r="J674" s="6093"/>
    </row>
    <row r="675" spans="1:10" s="6084" customFormat="1" ht="15" hidden="1" customHeight="1">
      <c r="A675" s="6981"/>
      <c r="B675" s="6983"/>
      <c r="C675" s="6985"/>
      <c r="D675" s="6987"/>
      <c r="E675" s="6095">
        <v>6069</v>
      </c>
      <c r="F675" s="6092">
        <f t="shared" si="78"/>
        <v>0</v>
      </c>
      <c r="G675" s="6092"/>
      <c r="H675" s="6092"/>
      <c r="I675" s="6092"/>
      <c r="J675" s="6093"/>
    </row>
    <row r="676" spans="1:10" s="6070" customFormat="1" ht="22.5">
      <c r="A676" s="6994" t="s">
        <v>1052</v>
      </c>
      <c r="B676" s="6995" t="s">
        <v>1101</v>
      </c>
      <c r="C676" s="6996">
        <v>600</v>
      </c>
      <c r="D676" s="6997" t="s">
        <v>730</v>
      </c>
      <c r="E676" s="6080" t="s">
        <v>1039</v>
      </c>
      <c r="F676" s="6081">
        <f>SUM(F677,F684)</f>
        <v>63636829</v>
      </c>
      <c r="G676" s="6081">
        <f>SUM(G677,G684)</f>
        <v>9815580</v>
      </c>
      <c r="H676" s="6081">
        <f>SUM(H677,H684)</f>
        <v>53821249</v>
      </c>
      <c r="I676" s="6081">
        <f>SUM(I677,I684)</f>
        <v>0</v>
      </c>
      <c r="J676" s="6082">
        <f>SUM(J677,J684)</f>
        <v>0</v>
      </c>
    </row>
    <row r="677" spans="1:10" s="6070" customFormat="1" ht="15" customHeight="1">
      <c r="A677" s="6994"/>
      <c r="B677" s="6995"/>
      <c r="C677" s="6996"/>
      <c r="D677" s="6997"/>
      <c r="E677" s="6085" t="s">
        <v>776</v>
      </c>
      <c r="F677" s="6086">
        <f>SUM(F678,F681)</f>
        <v>0</v>
      </c>
      <c r="G677" s="6086">
        <f>SUM(G678,G681)</f>
        <v>0</v>
      </c>
      <c r="H677" s="6086">
        <f>SUM(H678,H681)</f>
        <v>0</v>
      </c>
      <c r="I677" s="6086">
        <f>SUM(I678,I681)</f>
        <v>0</v>
      </c>
      <c r="J677" s="6087">
        <f>SUM(J678,J681)</f>
        <v>0</v>
      </c>
    </row>
    <row r="678" spans="1:10" s="6070" customFormat="1" ht="15" hidden="1" customHeight="1">
      <c r="A678" s="6994"/>
      <c r="B678" s="6995"/>
      <c r="C678" s="6996"/>
      <c r="D678" s="6997"/>
      <c r="E678" s="6088" t="s">
        <v>1046</v>
      </c>
      <c r="F678" s="6089">
        <f>SUM(F679:F680)</f>
        <v>0</v>
      </c>
      <c r="G678" s="6089">
        <f>SUM(G679:G680)</f>
        <v>0</v>
      </c>
      <c r="H678" s="6089">
        <f>SUM(H679:H680)</f>
        <v>0</v>
      </c>
      <c r="I678" s="6089">
        <f>SUM(I679:I680)</f>
        <v>0</v>
      </c>
      <c r="J678" s="6090">
        <f>SUM(J679:J680)</f>
        <v>0</v>
      </c>
    </row>
    <row r="679" spans="1:10" s="6070" customFormat="1" ht="15" hidden="1" customHeight="1">
      <c r="A679" s="6994"/>
      <c r="B679" s="6995"/>
      <c r="C679" s="6996"/>
      <c r="D679" s="6997"/>
      <c r="E679" s="6091"/>
      <c r="F679" s="6092">
        <f>SUM(G679:J679)</f>
        <v>0</v>
      </c>
      <c r="G679" s="6092"/>
      <c r="H679" s="6092"/>
      <c r="I679" s="6092"/>
      <c r="J679" s="6093"/>
    </row>
    <row r="680" spans="1:10" s="6070" customFormat="1" ht="15" hidden="1" customHeight="1">
      <c r="A680" s="6994"/>
      <c r="B680" s="6995"/>
      <c r="C680" s="6996"/>
      <c r="D680" s="6997"/>
      <c r="E680" s="6091"/>
      <c r="F680" s="6092">
        <f>SUM(G680:J680)</f>
        <v>0</v>
      </c>
      <c r="G680" s="6092"/>
      <c r="H680" s="6092"/>
      <c r="I680" s="6092"/>
      <c r="J680" s="6093"/>
    </row>
    <row r="681" spans="1:10" s="6070" customFormat="1" ht="15" hidden="1" customHeight="1">
      <c r="A681" s="6994"/>
      <c r="B681" s="6995"/>
      <c r="C681" s="6996"/>
      <c r="D681" s="6997"/>
      <c r="E681" s="6088" t="s">
        <v>1047</v>
      </c>
      <c r="F681" s="6089">
        <f>SUM(F682:F683)</f>
        <v>0</v>
      </c>
      <c r="G681" s="6089">
        <f>SUM(G682:G683)</f>
        <v>0</v>
      </c>
      <c r="H681" s="6089">
        <f>SUM(H682:H683)</f>
        <v>0</v>
      </c>
      <c r="I681" s="6089">
        <f>SUM(I682:I683)</f>
        <v>0</v>
      </c>
      <c r="J681" s="6090">
        <f>SUM(J682:J683)</f>
        <v>0</v>
      </c>
    </row>
    <row r="682" spans="1:10" s="6070" customFormat="1" ht="15" hidden="1" customHeight="1">
      <c r="A682" s="6994"/>
      <c r="B682" s="6995"/>
      <c r="C682" s="6996"/>
      <c r="D682" s="6997"/>
      <c r="E682" s="6091"/>
      <c r="F682" s="6092">
        <f>SUM(G682:J682)</f>
        <v>0</v>
      </c>
      <c r="G682" s="6092"/>
      <c r="H682" s="6092"/>
      <c r="I682" s="6092"/>
      <c r="J682" s="6093"/>
    </row>
    <row r="683" spans="1:10" s="6070" customFormat="1" ht="15" hidden="1" customHeight="1">
      <c r="A683" s="6994"/>
      <c r="B683" s="6995"/>
      <c r="C683" s="6996"/>
      <c r="D683" s="6997"/>
      <c r="E683" s="6091"/>
      <c r="F683" s="6092">
        <f>SUM(G683:J683)</f>
        <v>0</v>
      </c>
      <c r="G683" s="6092"/>
      <c r="H683" s="6092"/>
      <c r="I683" s="6092"/>
      <c r="J683" s="6093"/>
    </row>
    <row r="684" spans="1:10" s="6070" customFormat="1" ht="15" customHeight="1">
      <c r="A684" s="6994"/>
      <c r="B684" s="6995"/>
      <c r="C684" s="6996"/>
      <c r="D684" s="6997"/>
      <c r="E684" s="6094" t="s">
        <v>1040</v>
      </c>
      <c r="F684" s="6086">
        <f>SUM(F685:F688)</f>
        <v>63636829</v>
      </c>
      <c r="G684" s="6086">
        <f>SUM(G685:G688)</f>
        <v>9815580</v>
      </c>
      <c r="H684" s="6086">
        <f>SUM(H685:H688)</f>
        <v>53821249</v>
      </c>
      <c r="I684" s="6086">
        <f>SUM(I685:I688)</f>
        <v>0</v>
      </c>
      <c r="J684" s="6087">
        <f>SUM(J685:J688)</f>
        <v>0</v>
      </c>
    </row>
    <row r="685" spans="1:10" s="6070" customFormat="1" ht="15" customHeight="1">
      <c r="A685" s="6994"/>
      <c r="B685" s="6995"/>
      <c r="C685" s="6996"/>
      <c r="D685" s="6997"/>
      <c r="E685" s="6091" t="s">
        <v>736</v>
      </c>
      <c r="F685" s="6092">
        <f t="shared" ref="F685:F688" si="79">SUM(G685:J685)</f>
        <v>53821249</v>
      </c>
      <c r="G685" s="6092"/>
      <c r="H685" s="6092">
        <v>53821249</v>
      </c>
      <c r="I685" s="6092"/>
      <c r="J685" s="6093"/>
    </row>
    <row r="686" spans="1:10" s="6070" customFormat="1" ht="15" customHeight="1">
      <c r="A686" s="6994"/>
      <c r="B686" s="6995"/>
      <c r="C686" s="6996"/>
      <c r="D686" s="6997"/>
      <c r="E686" s="6091" t="s">
        <v>738</v>
      </c>
      <c r="F686" s="6092">
        <f t="shared" si="79"/>
        <v>9815580</v>
      </c>
      <c r="G686" s="6092">
        <v>9815580</v>
      </c>
      <c r="H686" s="6092"/>
      <c r="I686" s="6092"/>
      <c r="J686" s="6093"/>
    </row>
    <row r="687" spans="1:10" s="6070" customFormat="1" ht="15" hidden="1" customHeight="1">
      <c r="A687" s="6994"/>
      <c r="B687" s="6995"/>
      <c r="C687" s="6996"/>
      <c r="D687" s="6997"/>
      <c r="E687" s="6091" t="s">
        <v>739</v>
      </c>
      <c r="F687" s="6092">
        <f t="shared" si="79"/>
        <v>0</v>
      </c>
      <c r="G687" s="6092"/>
      <c r="H687" s="6092"/>
      <c r="I687" s="6092"/>
      <c r="J687" s="6093"/>
    </row>
    <row r="688" spans="1:10" s="6070" customFormat="1" ht="15" hidden="1" customHeight="1">
      <c r="A688" s="6994"/>
      <c r="B688" s="6995"/>
      <c r="C688" s="6996"/>
      <c r="D688" s="6997"/>
      <c r="E688" s="6095">
        <v>6069</v>
      </c>
      <c r="F688" s="6092">
        <f t="shared" si="79"/>
        <v>0</v>
      </c>
      <c r="G688" s="6092"/>
      <c r="H688" s="6092"/>
      <c r="I688" s="6092"/>
      <c r="J688" s="6093"/>
    </row>
    <row r="689" spans="1:10" s="6070" customFormat="1" ht="22.5" customHeight="1">
      <c r="A689" s="6968" t="s">
        <v>1055</v>
      </c>
      <c r="B689" s="6971" t="s">
        <v>1102</v>
      </c>
      <c r="C689" s="6974">
        <v>600</v>
      </c>
      <c r="D689" s="6977" t="s">
        <v>730</v>
      </c>
      <c r="E689" s="6080" t="s">
        <v>1039</v>
      </c>
      <c r="F689" s="6081">
        <f>SUM(F690,F697)</f>
        <v>33507167</v>
      </c>
      <c r="G689" s="6081">
        <f>SUM(G690,G697)</f>
        <v>5642325</v>
      </c>
      <c r="H689" s="6081">
        <f>SUM(H690,H697)</f>
        <v>27864842</v>
      </c>
      <c r="I689" s="6081">
        <f>SUM(I690,I697)</f>
        <v>0</v>
      </c>
      <c r="J689" s="6203">
        <f>SUM(J690,J697)</f>
        <v>0</v>
      </c>
    </row>
    <row r="690" spans="1:10" s="6070" customFormat="1" ht="15" customHeight="1">
      <c r="A690" s="6969"/>
      <c r="B690" s="6982"/>
      <c r="C690" s="6984"/>
      <c r="D690" s="6986"/>
      <c r="E690" s="6085" t="s">
        <v>776</v>
      </c>
      <c r="F690" s="6086">
        <f>SUM(F691,F694)</f>
        <v>0</v>
      </c>
      <c r="G690" s="6086">
        <f>SUM(G691,G694)</f>
        <v>0</v>
      </c>
      <c r="H690" s="6086">
        <f>SUM(H691,H694)</f>
        <v>0</v>
      </c>
      <c r="I690" s="6086">
        <f>SUM(I691,I694)</f>
        <v>0</v>
      </c>
      <c r="J690" s="6204">
        <f>SUM(J691,J694)</f>
        <v>0</v>
      </c>
    </row>
    <row r="691" spans="1:10" s="6070" customFormat="1" ht="15" hidden="1" customHeight="1">
      <c r="A691" s="6969"/>
      <c r="B691" s="6982"/>
      <c r="C691" s="6984"/>
      <c r="D691" s="6986"/>
      <c r="E691" s="6088" t="s">
        <v>1046</v>
      </c>
      <c r="F691" s="6089">
        <f>SUM(F692:F693)</f>
        <v>0</v>
      </c>
      <c r="G691" s="6089">
        <f>SUM(G692:G693)</f>
        <v>0</v>
      </c>
      <c r="H691" s="6089">
        <f>SUM(H692:H693)</f>
        <v>0</v>
      </c>
      <c r="I691" s="6089">
        <f>SUM(I692:I693)</f>
        <v>0</v>
      </c>
      <c r="J691" s="6205">
        <f>SUM(J692:J693)</f>
        <v>0</v>
      </c>
    </row>
    <row r="692" spans="1:10" s="6070" customFormat="1" ht="15" hidden="1" customHeight="1">
      <c r="A692" s="6969"/>
      <c r="B692" s="6982"/>
      <c r="C692" s="6984"/>
      <c r="D692" s="6986"/>
      <c r="E692" s="6091"/>
      <c r="F692" s="6092">
        <f>SUM(G692:J692)</f>
        <v>0</v>
      </c>
      <c r="G692" s="6092"/>
      <c r="H692" s="6092"/>
      <c r="I692" s="6092"/>
      <c r="J692" s="6206"/>
    </row>
    <row r="693" spans="1:10" s="6070" customFormat="1" ht="15" hidden="1" customHeight="1">
      <c r="A693" s="6969"/>
      <c r="B693" s="6982"/>
      <c r="C693" s="6984"/>
      <c r="D693" s="6986"/>
      <c r="E693" s="6091"/>
      <c r="F693" s="6092">
        <f>SUM(G693:J693)</f>
        <v>0</v>
      </c>
      <c r="G693" s="6092"/>
      <c r="H693" s="6092"/>
      <c r="I693" s="6092"/>
      <c r="J693" s="6206"/>
    </row>
    <row r="694" spans="1:10" s="6070" customFormat="1" ht="15" hidden="1" customHeight="1">
      <c r="A694" s="6969"/>
      <c r="B694" s="6982"/>
      <c r="C694" s="6984"/>
      <c r="D694" s="6986"/>
      <c r="E694" s="6088" t="s">
        <v>1047</v>
      </c>
      <c r="F694" s="6089">
        <f>SUM(F695:F696)</f>
        <v>0</v>
      </c>
      <c r="G694" s="6089">
        <f>SUM(G695:G696)</f>
        <v>0</v>
      </c>
      <c r="H694" s="6089">
        <f>SUM(H695:H696)</f>
        <v>0</v>
      </c>
      <c r="I694" s="6089">
        <f>SUM(I695:I696)</f>
        <v>0</v>
      </c>
      <c r="J694" s="6205">
        <f>SUM(J695:J696)</f>
        <v>0</v>
      </c>
    </row>
    <row r="695" spans="1:10" s="6070" customFormat="1" ht="15" hidden="1" customHeight="1">
      <c r="A695" s="6969"/>
      <c r="B695" s="6982"/>
      <c r="C695" s="6984"/>
      <c r="D695" s="6986"/>
      <c r="E695" s="6091"/>
      <c r="F695" s="6092">
        <f>SUM(G695:J695)</f>
        <v>0</v>
      </c>
      <c r="G695" s="6092"/>
      <c r="H695" s="6092"/>
      <c r="I695" s="6092"/>
      <c r="J695" s="6206"/>
    </row>
    <row r="696" spans="1:10" s="6070" customFormat="1" ht="15" hidden="1" customHeight="1">
      <c r="A696" s="6969"/>
      <c r="B696" s="6982"/>
      <c r="C696" s="6984"/>
      <c r="D696" s="6986"/>
      <c r="E696" s="6091"/>
      <c r="F696" s="6092">
        <f>SUM(G696:J696)</f>
        <v>0</v>
      </c>
      <c r="G696" s="6092"/>
      <c r="H696" s="6092"/>
      <c r="I696" s="6092"/>
      <c r="J696" s="6206"/>
    </row>
    <row r="697" spans="1:10" s="6070" customFormat="1" ht="15" customHeight="1">
      <c r="A697" s="6969"/>
      <c r="B697" s="6982"/>
      <c r="C697" s="6984"/>
      <c r="D697" s="6986"/>
      <c r="E697" s="6094" t="s">
        <v>1040</v>
      </c>
      <c r="F697" s="6086">
        <f>SUM(F698:F701)</f>
        <v>33507167</v>
      </c>
      <c r="G697" s="6086">
        <f>SUM(G698:G701)</f>
        <v>5642325</v>
      </c>
      <c r="H697" s="6086">
        <f>SUM(H698:H701)</f>
        <v>27864842</v>
      </c>
      <c r="I697" s="6086">
        <f>SUM(I698:I701)</f>
        <v>0</v>
      </c>
      <c r="J697" s="6204">
        <f>SUM(J698:J701)</f>
        <v>0</v>
      </c>
    </row>
    <row r="698" spans="1:10" s="6070" customFormat="1" ht="15" customHeight="1">
      <c r="A698" s="6969"/>
      <c r="B698" s="6982"/>
      <c r="C698" s="6984"/>
      <c r="D698" s="6986"/>
      <c r="E698" s="6091" t="s">
        <v>736</v>
      </c>
      <c r="F698" s="6092">
        <f t="shared" ref="F698:F701" si="80">SUM(G698:J698)</f>
        <v>27864842</v>
      </c>
      <c r="G698" s="6092"/>
      <c r="H698" s="6092">
        <v>27864842</v>
      </c>
      <c r="I698" s="6092"/>
      <c r="J698" s="6206"/>
    </row>
    <row r="699" spans="1:10" s="6070" customFormat="1" ht="15" customHeight="1">
      <c r="A699" s="6981"/>
      <c r="B699" s="6983"/>
      <c r="C699" s="6985"/>
      <c r="D699" s="6987"/>
      <c r="E699" s="6091" t="s">
        <v>738</v>
      </c>
      <c r="F699" s="6092">
        <f t="shared" si="80"/>
        <v>5642325</v>
      </c>
      <c r="G699" s="6092">
        <v>5642325</v>
      </c>
      <c r="H699" s="6092"/>
      <c r="I699" s="6092"/>
      <c r="J699" s="6206"/>
    </row>
    <row r="700" spans="1:10" s="6070" customFormat="1" ht="15" hidden="1" customHeight="1">
      <c r="A700" s="6221"/>
      <c r="B700" s="6222"/>
      <c r="C700" s="6223"/>
      <c r="D700" s="6224"/>
      <c r="E700" s="6091" t="s">
        <v>739</v>
      </c>
      <c r="F700" s="6092">
        <f t="shared" si="80"/>
        <v>0</v>
      </c>
      <c r="G700" s="6092"/>
      <c r="H700" s="6092"/>
      <c r="I700" s="6092"/>
      <c r="J700" s="6206"/>
    </row>
    <row r="701" spans="1:10" s="6070" customFormat="1" ht="15" hidden="1" customHeight="1">
      <c r="A701" s="6221"/>
      <c r="B701" s="6222"/>
      <c r="C701" s="6223"/>
      <c r="D701" s="6224"/>
      <c r="E701" s="6095">
        <v>6069</v>
      </c>
      <c r="F701" s="6092">
        <f t="shared" si="80"/>
        <v>0</v>
      </c>
      <c r="G701" s="6092"/>
      <c r="H701" s="6092"/>
      <c r="I701" s="6092"/>
      <c r="J701" s="6206"/>
    </row>
    <row r="702" spans="1:10" s="6070" customFormat="1" ht="22.5">
      <c r="A702" s="6994" t="s">
        <v>1058</v>
      </c>
      <c r="B702" s="6995" t="s">
        <v>1103</v>
      </c>
      <c r="C702" s="6996">
        <v>600</v>
      </c>
      <c r="D702" s="6997" t="s">
        <v>730</v>
      </c>
      <c r="E702" s="6080" t="s">
        <v>1039</v>
      </c>
      <c r="F702" s="6081">
        <f>SUM(F703,F710)</f>
        <v>39652793</v>
      </c>
      <c r="G702" s="6081">
        <f>SUM(G703,G710)</f>
        <v>7239919</v>
      </c>
      <c r="H702" s="6081">
        <f>SUM(H703,H710)</f>
        <v>32412874</v>
      </c>
      <c r="I702" s="6081">
        <f>SUM(I703,I710)</f>
        <v>0</v>
      </c>
      <c r="J702" s="6082">
        <f>SUM(J703,J710)</f>
        <v>0</v>
      </c>
    </row>
    <row r="703" spans="1:10" s="6070" customFormat="1" ht="15" customHeight="1">
      <c r="A703" s="6994"/>
      <c r="B703" s="6995"/>
      <c r="C703" s="6996"/>
      <c r="D703" s="6997"/>
      <c r="E703" s="6085" t="s">
        <v>776</v>
      </c>
      <c r="F703" s="6086">
        <f>SUM(F704,F707)</f>
        <v>0</v>
      </c>
      <c r="G703" s="6086">
        <f>SUM(G704,G707)</f>
        <v>0</v>
      </c>
      <c r="H703" s="6086">
        <f>SUM(H704,H707)</f>
        <v>0</v>
      </c>
      <c r="I703" s="6086">
        <f>SUM(I704,I707)</f>
        <v>0</v>
      </c>
      <c r="J703" s="6087">
        <f>SUM(J704,J707)</f>
        <v>0</v>
      </c>
    </row>
    <row r="704" spans="1:10" s="6070" customFormat="1" ht="15" hidden="1" customHeight="1">
      <c r="A704" s="6994"/>
      <c r="B704" s="6995"/>
      <c r="C704" s="6996"/>
      <c r="D704" s="6997"/>
      <c r="E704" s="6088" t="s">
        <v>1046</v>
      </c>
      <c r="F704" s="6089">
        <f>SUM(F705:F706)</f>
        <v>0</v>
      </c>
      <c r="G704" s="6089">
        <f>SUM(G705:G706)</f>
        <v>0</v>
      </c>
      <c r="H704" s="6089">
        <f>SUM(H705:H706)</f>
        <v>0</v>
      </c>
      <c r="I704" s="6089">
        <f>SUM(I705:I706)</f>
        <v>0</v>
      </c>
      <c r="J704" s="6090">
        <f>SUM(J705:J706)</f>
        <v>0</v>
      </c>
    </row>
    <row r="705" spans="1:10" s="6070" customFormat="1" ht="15" hidden="1" customHeight="1">
      <c r="A705" s="6994"/>
      <c r="B705" s="6995"/>
      <c r="C705" s="6996"/>
      <c r="D705" s="6997"/>
      <c r="E705" s="6091"/>
      <c r="F705" s="6092">
        <f>SUM(G705:J705)</f>
        <v>0</v>
      </c>
      <c r="G705" s="6092"/>
      <c r="H705" s="6092"/>
      <c r="I705" s="6092"/>
      <c r="J705" s="6093"/>
    </row>
    <row r="706" spans="1:10" s="6070" customFormat="1" ht="15" hidden="1" customHeight="1">
      <c r="A706" s="6994"/>
      <c r="B706" s="6995"/>
      <c r="C706" s="6996"/>
      <c r="D706" s="6997"/>
      <c r="E706" s="6091"/>
      <c r="F706" s="6092">
        <f>SUM(G706:J706)</f>
        <v>0</v>
      </c>
      <c r="G706" s="6092"/>
      <c r="H706" s="6092"/>
      <c r="I706" s="6092"/>
      <c r="J706" s="6093"/>
    </row>
    <row r="707" spans="1:10" s="6070" customFormat="1" ht="15" hidden="1" customHeight="1">
      <c r="A707" s="6994"/>
      <c r="B707" s="6995"/>
      <c r="C707" s="6996"/>
      <c r="D707" s="6997"/>
      <c r="E707" s="6088" t="s">
        <v>1047</v>
      </c>
      <c r="F707" s="6089">
        <f>SUM(F708:F709)</f>
        <v>0</v>
      </c>
      <c r="G707" s="6089">
        <f>SUM(G708:G709)</f>
        <v>0</v>
      </c>
      <c r="H707" s="6089">
        <f>SUM(H708:H709)</f>
        <v>0</v>
      </c>
      <c r="I707" s="6089">
        <f>SUM(I708:I709)</f>
        <v>0</v>
      </c>
      <c r="J707" s="6090">
        <f>SUM(J708:J709)</f>
        <v>0</v>
      </c>
    </row>
    <row r="708" spans="1:10" s="6070" customFormat="1" ht="15" hidden="1" customHeight="1">
      <c r="A708" s="6994"/>
      <c r="B708" s="6995"/>
      <c r="C708" s="6996"/>
      <c r="D708" s="6997"/>
      <c r="E708" s="6091"/>
      <c r="F708" s="6092">
        <f>SUM(G708:J708)</f>
        <v>0</v>
      </c>
      <c r="G708" s="6092"/>
      <c r="H708" s="6092"/>
      <c r="I708" s="6092"/>
      <c r="J708" s="6093"/>
    </row>
    <row r="709" spans="1:10" s="6070" customFormat="1" ht="15" hidden="1" customHeight="1">
      <c r="A709" s="6994"/>
      <c r="B709" s="6995"/>
      <c r="C709" s="6996"/>
      <c r="D709" s="6997"/>
      <c r="E709" s="6091"/>
      <c r="F709" s="6092">
        <f>SUM(G709:J709)</f>
        <v>0</v>
      </c>
      <c r="G709" s="6092"/>
      <c r="H709" s="6092"/>
      <c r="I709" s="6092"/>
      <c r="J709" s="6093"/>
    </row>
    <row r="710" spans="1:10" s="6070" customFormat="1" ht="15" customHeight="1">
      <c r="A710" s="6994"/>
      <c r="B710" s="6995"/>
      <c r="C710" s="6996"/>
      <c r="D710" s="6997"/>
      <c r="E710" s="6094" t="s">
        <v>1040</v>
      </c>
      <c r="F710" s="6086">
        <f>SUM(F711:F714)</f>
        <v>39652793</v>
      </c>
      <c r="G710" s="6086">
        <f>SUM(G711:G714)</f>
        <v>7239919</v>
      </c>
      <c r="H710" s="6086">
        <f>SUM(H711:H714)</f>
        <v>32412874</v>
      </c>
      <c r="I710" s="6086">
        <f>SUM(I711:I714)</f>
        <v>0</v>
      </c>
      <c r="J710" s="6087">
        <f>SUM(J711:J714)</f>
        <v>0</v>
      </c>
    </row>
    <row r="711" spans="1:10" s="6070" customFormat="1" ht="15" customHeight="1">
      <c r="A711" s="6994"/>
      <c r="B711" s="6995"/>
      <c r="C711" s="6996"/>
      <c r="D711" s="6997"/>
      <c r="E711" s="6091" t="s">
        <v>736</v>
      </c>
      <c r="F711" s="6092">
        <f t="shared" ref="F711:F714" si="81">SUM(G711:J711)</f>
        <v>32412874</v>
      </c>
      <c r="G711" s="6092"/>
      <c r="H711" s="6092">
        <v>32412874</v>
      </c>
      <c r="I711" s="6092"/>
      <c r="J711" s="6093"/>
    </row>
    <row r="712" spans="1:10" s="6070" customFormat="1" ht="15" customHeight="1">
      <c r="A712" s="6994"/>
      <c r="B712" s="6995"/>
      <c r="C712" s="6996"/>
      <c r="D712" s="6997"/>
      <c r="E712" s="6091" t="s">
        <v>738</v>
      </c>
      <c r="F712" s="6092">
        <f t="shared" si="81"/>
        <v>7239919</v>
      </c>
      <c r="G712" s="6092">
        <v>7239919</v>
      </c>
      <c r="H712" s="6092"/>
      <c r="I712" s="6092"/>
      <c r="J712" s="6093"/>
    </row>
    <row r="713" spans="1:10" s="6070" customFormat="1" ht="15" hidden="1" customHeight="1">
      <c r="A713" s="6994"/>
      <c r="B713" s="6995"/>
      <c r="C713" s="6996"/>
      <c r="D713" s="6997"/>
      <c r="E713" s="6091" t="s">
        <v>739</v>
      </c>
      <c r="F713" s="6092">
        <f t="shared" si="81"/>
        <v>0</v>
      </c>
      <c r="G713" s="6092"/>
      <c r="H713" s="6092"/>
      <c r="I713" s="6092"/>
      <c r="J713" s="6093"/>
    </row>
    <row r="714" spans="1:10" s="6070" customFormat="1" ht="15" hidden="1" customHeight="1">
      <c r="A714" s="6994"/>
      <c r="B714" s="6995"/>
      <c r="C714" s="6996"/>
      <c r="D714" s="6997"/>
      <c r="E714" s="6095">
        <v>6069</v>
      </c>
      <c r="F714" s="6092">
        <f t="shared" si="81"/>
        <v>0</v>
      </c>
      <c r="G714" s="6092"/>
      <c r="H714" s="6092"/>
      <c r="I714" s="6092"/>
      <c r="J714" s="6093"/>
    </row>
    <row r="715" spans="1:10" s="6070" customFormat="1" ht="22.5">
      <c r="A715" s="6968" t="s">
        <v>1059</v>
      </c>
      <c r="B715" s="6971" t="s">
        <v>1104</v>
      </c>
      <c r="C715" s="6974">
        <v>600</v>
      </c>
      <c r="D715" s="6977" t="s">
        <v>730</v>
      </c>
      <c r="E715" s="6080" t="s">
        <v>1039</v>
      </c>
      <c r="F715" s="6081">
        <f>SUM(F716,F723)</f>
        <v>130672309</v>
      </c>
      <c r="G715" s="6081">
        <f>SUM(G716,G723)</f>
        <v>39031949</v>
      </c>
      <c r="H715" s="6081">
        <f>SUM(H716,H723)</f>
        <v>91640360</v>
      </c>
      <c r="I715" s="6081">
        <f>SUM(I716,I723)</f>
        <v>0</v>
      </c>
      <c r="J715" s="6082">
        <f>SUM(J716,J723)</f>
        <v>0</v>
      </c>
    </row>
    <row r="716" spans="1:10" s="6070" customFormat="1" ht="15" customHeight="1">
      <c r="A716" s="6969"/>
      <c r="B716" s="6972"/>
      <c r="C716" s="6975"/>
      <c r="D716" s="6978"/>
      <c r="E716" s="6085" t="s">
        <v>776</v>
      </c>
      <c r="F716" s="6086">
        <f>SUM(F717,F720)</f>
        <v>0</v>
      </c>
      <c r="G716" s="6086">
        <f>SUM(G717,G720)</f>
        <v>0</v>
      </c>
      <c r="H716" s="6086">
        <f>SUM(H717,H720)</f>
        <v>0</v>
      </c>
      <c r="I716" s="6086">
        <f>SUM(I717,I720)</f>
        <v>0</v>
      </c>
      <c r="J716" s="6087">
        <f>SUM(J717,J720)</f>
        <v>0</v>
      </c>
    </row>
    <row r="717" spans="1:10" s="6070" customFormat="1" ht="15" hidden="1" customHeight="1">
      <c r="A717" s="6969"/>
      <c r="B717" s="6972"/>
      <c r="C717" s="6975"/>
      <c r="D717" s="6978"/>
      <c r="E717" s="6088" t="s">
        <v>1046</v>
      </c>
      <c r="F717" s="6089">
        <f>SUM(F718:F719)</f>
        <v>0</v>
      </c>
      <c r="G717" s="6089">
        <f>SUM(G718:G719)</f>
        <v>0</v>
      </c>
      <c r="H717" s="6089">
        <f>SUM(H718:H719)</f>
        <v>0</v>
      </c>
      <c r="I717" s="6089">
        <f>SUM(I718:I719)</f>
        <v>0</v>
      </c>
      <c r="J717" s="6090">
        <f>SUM(J718:J719)</f>
        <v>0</v>
      </c>
    </row>
    <row r="718" spans="1:10" s="6070" customFormat="1" ht="15" hidden="1" customHeight="1">
      <c r="A718" s="6969"/>
      <c r="B718" s="6972"/>
      <c r="C718" s="6975"/>
      <c r="D718" s="6978"/>
      <c r="E718" s="6091"/>
      <c r="F718" s="6092">
        <f>SUM(G718:J718)</f>
        <v>0</v>
      </c>
      <c r="G718" s="6092"/>
      <c r="H718" s="6092"/>
      <c r="I718" s="6092"/>
      <c r="J718" s="6093"/>
    </row>
    <row r="719" spans="1:10" s="6070" customFormat="1" ht="15" hidden="1" customHeight="1">
      <c r="A719" s="6969"/>
      <c r="B719" s="6972"/>
      <c r="C719" s="6975"/>
      <c r="D719" s="6978"/>
      <c r="E719" s="6091"/>
      <c r="F719" s="6092">
        <f>SUM(G719:J719)</f>
        <v>0</v>
      </c>
      <c r="G719" s="6092"/>
      <c r="H719" s="6092"/>
      <c r="I719" s="6092"/>
      <c r="J719" s="6093"/>
    </row>
    <row r="720" spans="1:10" s="6070" customFormat="1" ht="15" hidden="1" customHeight="1">
      <c r="A720" s="6969"/>
      <c r="B720" s="6972"/>
      <c r="C720" s="6975"/>
      <c r="D720" s="6978"/>
      <c r="E720" s="6088" t="s">
        <v>1047</v>
      </c>
      <c r="F720" s="6089">
        <f>SUM(F721:F722)</f>
        <v>0</v>
      </c>
      <c r="G720" s="6089">
        <f>SUM(G721:G722)</f>
        <v>0</v>
      </c>
      <c r="H720" s="6089">
        <f>SUM(H721:H722)</f>
        <v>0</v>
      </c>
      <c r="I720" s="6089">
        <f>SUM(I721:I722)</f>
        <v>0</v>
      </c>
      <c r="J720" s="6090">
        <f>SUM(J721:J722)</f>
        <v>0</v>
      </c>
    </row>
    <row r="721" spans="1:10" s="6070" customFormat="1" ht="15" hidden="1" customHeight="1">
      <c r="A721" s="6969"/>
      <c r="B721" s="6972"/>
      <c r="C721" s="6975"/>
      <c r="D721" s="6978"/>
      <c r="E721" s="6091"/>
      <c r="F721" s="6092">
        <f>SUM(G721:J721)</f>
        <v>0</v>
      </c>
      <c r="G721" s="6092"/>
      <c r="H721" s="6092"/>
      <c r="I721" s="6092"/>
      <c r="J721" s="6093"/>
    </row>
    <row r="722" spans="1:10" s="6070" customFormat="1" ht="2.25" hidden="1" customHeight="1">
      <c r="A722" s="6969"/>
      <c r="B722" s="6972"/>
      <c r="C722" s="6975"/>
      <c r="D722" s="6978"/>
      <c r="E722" s="6091"/>
      <c r="F722" s="6092">
        <f>SUM(G722:J722)</f>
        <v>0</v>
      </c>
      <c r="G722" s="6092"/>
      <c r="H722" s="6092"/>
      <c r="I722" s="6092"/>
      <c r="J722" s="6093"/>
    </row>
    <row r="723" spans="1:10" s="6070" customFormat="1" ht="15" customHeight="1">
      <c r="A723" s="6969"/>
      <c r="B723" s="6972"/>
      <c r="C723" s="6975"/>
      <c r="D723" s="6978"/>
      <c r="E723" s="6094" t="s">
        <v>1040</v>
      </c>
      <c r="F723" s="6086">
        <f>SUM(F724:F727)</f>
        <v>130672309</v>
      </c>
      <c r="G723" s="6086">
        <f>SUM(G724:G727)</f>
        <v>39031949</v>
      </c>
      <c r="H723" s="6086">
        <f>SUM(H724:H727)</f>
        <v>91640360</v>
      </c>
      <c r="I723" s="6086">
        <f>SUM(I724:I727)</f>
        <v>0</v>
      </c>
      <c r="J723" s="6087">
        <f>SUM(J724:J727)</f>
        <v>0</v>
      </c>
    </row>
    <row r="724" spans="1:10" s="6070" customFormat="1" ht="15" customHeight="1">
      <c r="A724" s="6969"/>
      <c r="B724" s="6972"/>
      <c r="C724" s="6975"/>
      <c r="D724" s="6978"/>
      <c r="E724" s="6095">
        <v>6057</v>
      </c>
      <c r="F724" s="6092">
        <f t="shared" ref="F724:F727" si="82">SUM(G724:J724)</f>
        <v>91555360</v>
      </c>
      <c r="G724" s="6092"/>
      <c r="H724" s="6092">
        <v>91555360</v>
      </c>
      <c r="I724" s="6092"/>
      <c r="J724" s="6093"/>
    </row>
    <row r="725" spans="1:10" s="6070" customFormat="1" ht="15" customHeight="1">
      <c r="A725" s="6969"/>
      <c r="B725" s="6972"/>
      <c r="C725" s="6975"/>
      <c r="D725" s="6978"/>
      <c r="E725" s="6095">
        <v>6059</v>
      </c>
      <c r="F725" s="6092">
        <f t="shared" si="82"/>
        <v>38916949</v>
      </c>
      <c r="G725" s="6092">
        <v>38916949</v>
      </c>
      <c r="H725" s="6092"/>
      <c r="I725" s="6092"/>
      <c r="J725" s="6093"/>
    </row>
    <row r="726" spans="1:10" s="6070" customFormat="1" ht="15" customHeight="1">
      <c r="A726" s="6969"/>
      <c r="B726" s="6972"/>
      <c r="C726" s="6975"/>
      <c r="D726" s="6978"/>
      <c r="E726" s="6091" t="s">
        <v>739</v>
      </c>
      <c r="F726" s="6092">
        <f t="shared" si="82"/>
        <v>85000</v>
      </c>
      <c r="G726" s="6092"/>
      <c r="H726" s="6092">
        <v>85000</v>
      </c>
      <c r="I726" s="6092"/>
      <c r="J726" s="6093"/>
    </row>
    <row r="727" spans="1:10" s="6070" customFormat="1" ht="15" customHeight="1">
      <c r="A727" s="6981"/>
      <c r="B727" s="6983"/>
      <c r="C727" s="6985"/>
      <c r="D727" s="6987"/>
      <c r="E727" s="6095">
        <v>6069</v>
      </c>
      <c r="F727" s="6092">
        <f t="shared" si="82"/>
        <v>115000</v>
      </c>
      <c r="G727" s="6092">
        <v>115000</v>
      </c>
      <c r="H727" s="6092"/>
      <c r="I727" s="6092"/>
      <c r="J727" s="6093"/>
    </row>
    <row r="728" spans="1:10" s="6070" customFormat="1" ht="22.5">
      <c r="A728" s="6994" t="s">
        <v>1061</v>
      </c>
      <c r="B728" s="6995" t="s">
        <v>1105</v>
      </c>
      <c r="C728" s="6974">
        <v>600</v>
      </c>
      <c r="D728" s="6977" t="s">
        <v>730</v>
      </c>
      <c r="E728" s="6080" t="s">
        <v>1039</v>
      </c>
      <c r="F728" s="6081">
        <f>SUM(F729,F739)</f>
        <v>1485049</v>
      </c>
      <c r="G728" s="6081">
        <f>SUM(G729,G739)</f>
        <v>70500</v>
      </c>
      <c r="H728" s="6081">
        <f>SUM(H729,H739)</f>
        <v>1414549</v>
      </c>
      <c r="I728" s="6081">
        <f>SUM(I729,I739)</f>
        <v>0</v>
      </c>
      <c r="J728" s="6082">
        <f>SUM(J729,J739)</f>
        <v>0</v>
      </c>
    </row>
    <row r="729" spans="1:10" s="6070" customFormat="1" ht="15" customHeight="1">
      <c r="A729" s="6994"/>
      <c r="B729" s="6995"/>
      <c r="C729" s="6975"/>
      <c r="D729" s="6978"/>
      <c r="E729" s="6085" t="s">
        <v>776</v>
      </c>
      <c r="F729" s="6086">
        <f>SUM(F730,F734)</f>
        <v>70500</v>
      </c>
      <c r="G729" s="6086">
        <f>SUM(G730,G734)</f>
        <v>70500</v>
      </c>
      <c r="H729" s="6086">
        <f>SUM(H730,H734)</f>
        <v>0</v>
      </c>
      <c r="I729" s="6086">
        <f>SUM(I730,I734)</f>
        <v>0</v>
      </c>
      <c r="J729" s="6087">
        <f>SUM(J730,J734)</f>
        <v>0</v>
      </c>
    </row>
    <row r="730" spans="1:10" s="6070" customFormat="1" ht="22.5" hidden="1" customHeight="1">
      <c r="A730" s="6994"/>
      <c r="B730" s="6995"/>
      <c r="C730" s="6975"/>
      <c r="D730" s="6978"/>
      <c r="E730" s="6088" t="s">
        <v>1046</v>
      </c>
      <c r="F730" s="6089">
        <f>SUM(F731:F733)</f>
        <v>0</v>
      </c>
      <c r="G730" s="6089">
        <f>SUM(G731:G733)</f>
        <v>0</v>
      </c>
      <c r="H730" s="6089">
        <f>SUM(H731:H733)</f>
        <v>0</v>
      </c>
      <c r="I730" s="6089">
        <f>SUM(I731:I733)</f>
        <v>0</v>
      </c>
      <c r="J730" s="6090">
        <f>SUM(J731:J733)</f>
        <v>0</v>
      </c>
    </row>
    <row r="731" spans="1:10" s="6070" customFormat="1" ht="15" hidden="1" customHeight="1">
      <c r="A731" s="6994"/>
      <c r="B731" s="6995"/>
      <c r="C731" s="6975"/>
      <c r="D731" s="6978"/>
      <c r="E731" s="6091"/>
      <c r="F731" s="6092">
        <f>SUM(G731:J731)</f>
        <v>0</v>
      </c>
      <c r="G731" s="6092"/>
      <c r="H731" s="6092"/>
      <c r="I731" s="6092"/>
      <c r="J731" s="6093"/>
    </row>
    <row r="732" spans="1:10" s="6070" customFormat="1" ht="15" hidden="1" customHeight="1">
      <c r="A732" s="6994"/>
      <c r="B732" s="6995"/>
      <c r="C732" s="6975"/>
      <c r="D732" s="6978"/>
      <c r="E732" s="6091"/>
      <c r="F732" s="6092">
        <f t="shared" ref="F732:F733" si="83">SUM(G732:J732)</f>
        <v>0</v>
      </c>
      <c r="G732" s="6092"/>
      <c r="H732" s="6092"/>
      <c r="I732" s="6092"/>
      <c r="J732" s="6093"/>
    </row>
    <row r="733" spans="1:10" s="6070" customFormat="1" ht="15" hidden="1" customHeight="1">
      <c r="A733" s="6994"/>
      <c r="B733" s="6995"/>
      <c r="C733" s="6975"/>
      <c r="D733" s="6978"/>
      <c r="E733" s="6091"/>
      <c r="F733" s="6092">
        <f t="shared" si="83"/>
        <v>0</v>
      </c>
      <c r="G733" s="6092"/>
      <c r="H733" s="6092"/>
      <c r="I733" s="6092"/>
      <c r="J733" s="6093"/>
    </row>
    <row r="734" spans="1:10" s="6070" customFormat="1" ht="22.5">
      <c r="A734" s="6994"/>
      <c r="B734" s="6995"/>
      <c r="C734" s="6975"/>
      <c r="D734" s="6978"/>
      <c r="E734" s="6088" t="s">
        <v>1047</v>
      </c>
      <c r="F734" s="6089">
        <f>SUM(F735:F738)</f>
        <v>70500</v>
      </c>
      <c r="G734" s="6089">
        <f>SUM(G735:G738)</f>
        <v>70500</v>
      </c>
      <c r="H734" s="6089">
        <f>SUM(H735:H738)</f>
        <v>0</v>
      </c>
      <c r="I734" s="6089">
        <f>SUM(I735:I738)</f>
        <v>0</v>
      </c>
      <c r="J734" s="6090">
        <f>SUM(J735:J738)</f>
        <v>0</v>
      </c>
    </row>
    <row r="735" spans="1:10" s="6070" customFormat="1" ht="15" customHeight="1">
      <c r="A735" s="6994"/>
      <c r="B735" s="6995"/>
      <c r="C735" s="6975"/>
      <c r="D735" s="6978"/>
      <c r="E735" s="6091" t="s">
        <v>660</v>
      </c>
      <c r="F735" s="6092">
        <f>SUM(G735:J735)</f>
        <v>18800</v>
      </c>
      <c r="G735" s="6092">
        <v>18800</v>
      </c>
      <c r="H735" s="6092"/>
      <c r="I735" s="6092"/>
      <c r="J735" s="6093"/>
    </row>
    <row r="736" spans="1:10" s="6070" customFormat="1" ht="15" customHeight="1">
      <c r="A736" s="6994"/>
      <c r="B736" s="6995"/>
      <c r="C736" s="6975"/>
      <c r="D736" s="6978"/>
      <c r="E736" s="6091" t="s">
        <v>661</v>
      </c>
      <c r="F736" s="6092">
        <f t="shared" ref="F736:F737" si="84">SUM(G736:J736)</f>
        <v>4700</v>
      </c>
      <c r="G736" s="6092">
        <v>4700</v>
      </c>
      <c r="H736" s="6092"/>
      <c r="I736" s="6092"/>
      <c r="J736" s="6093"/>
    </row>
    <row r="737" spans="1:10" s="6070" customFormat="1" ht="15" customHeight="1">
      <c r="A737" s="6994"/>
      <c r="B737" s="6995"/>
      <c r="C737" s="6975"/>
      <c r="D737" s="6978"/>
      <c r="E737" s="6091" t="s">
        <v>662</v>
      </c>
      <c r="F737" s="6092">
        <f t="shared" si="84"/>
        <v>37600</v>
      </c>
      <c r="G737" s="6092">
        <v>37600</v>
      </c>
      <c r="H737" s="6092"/>
      <c r="I737" s="6092"/>
      <c r="J737" s="6093"/>
    </row>
    <row r="738" spans="1:10" s="6070" customFormat="1" ht="15" customHeight="1">
      <c r="A738" s="6994"/>
      <c r="B738" s="6995"/>
      <c r="C738" s="6975"/>
      <c r="D738" s="6978"/>
      <c r="E738" s="6091" t="s">
        <v>663</v>
      </c>
      <c r="F738" s="6092">
        <f>SUM(G738:J738)</f>
        <v>9400</v>
      </c>
      <c r="G738" s="6092">
        <v>9400</v>
      </c>
      <c r="H738" s="6092"/>
      <c r="I738" s="6092"/>
      <c r="J738" s="6093"/>
    </row>
    <row r="739" spans="1:10" s="6070" customFormat="1" ht="15" customHeight="1">
      <c r="A739" s="6994"/>
      <c r="B739" s="6995"/>
      <c r="C739" s="6975"/>
      <c r="D739" s="6978"/>
      <c r="E739" s="6094" t="s">
        <v>1040</v>
      </c>
      <c r="F739" s="6086">
        <f>SUM(F740:F742)</f>
        <v>1414549</v>
      </c>
      <c r="G739" s="6086">
        <f>SUM(G740:G742)</f>
        <v>0</v>
      </c>
      <c r="H739" s="6086">
        <f>SUM(H740:H742)</f>
        <v>1414549</v>
      </c>
      <c r="I739" s="6086">
        <f>SUM(I740:I742)</f>
        <v>0</v>
      </c>
      <c r="J739" s="6087">
        <f>SUM(J740:J742)</f>
        <v>0</v>
      </c>
    </row>
    <row r="740" spans="1:10" s="6070" customFormat="1" ht="15" customHeight="1">
      <c r="A740" s="6994"/>
      <c r="B740" s="6995"/>
      <c r="C740" s="6975"/>
      <c r="D740" s="6978"/>
      <c r="E740" s="6091" t="s">
        <v>65</v>
      </c>
      <c r="F740" s="6092">
        <f>SUM(G740:J740)</f>
        <v>1414549</v>
      </c>
      <c r="G740" s="6092"/>
      <c r="H740" s="6092">
        <v>1414549</v>
      </c>
      <c r="I740" s="6092"/>
      <c r="J740" s="6093"/>
    </row>
    <row r="741" spans="1:10" s="6070" customFormat="1" ht="15" hidden="1" customHeight="1">
      <c r="A741" s="6994"/>
      <c r="B741" s="6995"/>
      <c r="C741" s="6975"/>
      <c r="D741" s="6978"/>
      <c r="E741" s="6095">
        <v>6058</v>
      </c>
      <c r="F741" s="6092">
        <f t="shared" ref="F741:F742" si="85">SUM(G741:J741)</f>
        <v>0</v>
      </c>
      <c r="G741" s="6092"/>
      <c r="H741" s="6092"/>
      <c r="I741" s="6092"/>
      <c r="J741" s="6093"/>
    </row>
    <row r="742" spans="1:10" s="6070" customFormat="1" ht="15" hidden="1" customHeight="1">
      <c r="A742" s="6994"/>
      <c r="B742" s="6995"/>
      <c r="C742" s="6985"/>
      <c r="D742" s="6987"/>
      <c r="E742" s="6095">
        <v>6059</v>
      </c>
      <c r="F742" s="6092">
        <f t="shared" si="85"/>
        <v>0</v>
      </c>
      <c r="G742" s="6092"/>
      <c r="H742" s="6092"/>
      <c r="I742" s="6092"/>
      <c r="J742" s="6093"/>
    </row>
    <row r="743" spans="1:10" s="6070" customFormat="1" ht="22.5">
      <c r="A743" s="6994" t="s">
        <v>1063</v>
      </c>
      <c r="B743" s="6995" t="s">
        <v>1106</v>
      </c>
      <c r="C743" s="6996">
        <v>600</v>
      </c>
      <c r="D743" s="6997" t="s">
        <v>730</v>
      </c>
      <c r="E743" s="6080" t="s">
        <v>1039</v>
      </c>
      <c r="F743" s="6081">
        <f>SUM(F744,F753)</f>
        <v>10013721</v>
      </c>
      <c r="G743" s="6081">
        <f>SUM(G744,G753)</f>
        <v>6685252</v>
      </c>
      <c r="H743" s="6081">
        <f>SUM(H744,H753)</f>
        <v>3328469</v>
      </c>
      <c r="I743" s="6081">
        <f>SUM(I744,I753)</f>
        <v>0</v>
      </c>
      <c r="J743" s="6082">
        <f>SUM(J744,J753)</f>
        <v>0</v>
      </c>
    </row>
    <row r="744" spans="1:10" s="6070" customFormat="1" ht="15" customHeight="1">
      <c r="A744" s="6994"/>
      <c r="B744" s="6995"/>
      <c r="C744" s="6996"/>
      <c r="D744" s="6997"/>
      <c r="E744" s="6085" t="s">
        <v>776</v>
      </c>
      <c r="F744" s="6086">
        <f>SUM(F745,F748)</f>
        <v>0</v>
      </c>
      <c r="G744" s="6086">
        <f>SUM(G745,G748)</f>
        <v>0</v>
      </c>
      <c r="H744" s="6086">
        <f>SUM(H745,H748)</f>
        <v>0</v>
      </c>
      <c r="I744" s="6086">
        <f>SUM(I745,I748)</f>
        <v>0</v>
      </c>
      <c r="J744" s="6087">
        <f>SUM(J745,J748)</f>
        <v>0</v>
      </c>
    </row>
    <row r="745" spans="1:10" s="6070" customFormat="1" ht="22.5" hidden="1">
      <c r="A745" s="6994"/>
      <c r="B745" s="6995"/>
      <c r="C745" s="6996"/>
      <c r="D745" s="6997"/>
      <c r="E745" s="6088" t="s">
        <v>1046</v>
      </c>
      <c r="F745" s="6089">
        <f>SUM(F746:F747)</f>
        <v>0</v>
      </c>
      <c r="G745" s="6089">
        <f>SUM(G746:G747)</f>
        <v>0</v>
      </c>
      <c r="H745" s="6089">
        <f>SUM(H746:H747)</f>
        <v>0</v>
      </c>
      <c r="I745" s="6089">
        <f>SUM(I746:I747)</f>
        <v>0</v>
      </c>
      <c r="J745" s="6090">
        <f>SUM(J746:J747)</f>
        <v>0</v>
      </c>
    </row>
    <row r="746" spans="1:10" s="6070" customFormat="1" ht="15" hidden="1" customHeight="1">
      <c r="A746" s="6994"/>
      <c r="B746" s="6995"/>
      <c r="C746" s="6996"/>
      <c r="D746" s="6997"/>
      <c r="E746" s="6091"/>
      <c r="F746" s="6092">
        <f>SUM(G746:J746)</f>
        <v>0</v>
      </c>
      <c r="G746" s="6092"/>
      <c r="H746" s="6092"/>
      <c r="I746" s="6092"/>
      <c r="J746" s="6093"/>
    </row>
    <row r="747" spans="1:10" s="6070" customFormat="1" ht="15" hidden="1" customHeight="1">
      <c r="A747" s="6994"/>
      <c r="B747" s="6995"/>
      <c r="C747" s="6996"/>
      <c r="D747" s="6997"/>
      <c r="E747" s="6091"/>
      <c r="F747" s="6092">
        <f>SUM(G747:J747)</f>
        <v>0</v>
      </c>
      <c r="G747" s="6092"/>
      <c r="H747" s="6092"/>
      <c r="I747" s="6092"/>
      <c r="J747" s="6093"/>
    </row>
    <row r="748" spans="1:10" s="6070" customFormat="1" ht="22.5" hidden="1">
      <c r="A748" s="6994"/>
      <c r="B748" s="6995"/>
      <c r="C748" s="6996"/>
      <c r="D748" s="6997"/>
      <c r="E748" s="6088" t="s">
        <v>1047</v>
      </c>
      <c r="F748" s="6089">
        <f>SUM(F749:F752)</f>
        <v>0</v>
      </c>
      <c r="G748" s="6089">
        <f>SUM(G749:G752)</f>
        <v>0</v>
      </c>
      <c r="H748" s="6089">
        <f>SUM(H749:H752)</f>
        <v>0</v>
      </c>
      <c r="I748" s="6089">
        <f>SUM(I749:I752)</f>
        <v>0</v>
      </c>
      <c r="J748" s="6090">
        <f>SUM(J749:J752)</f>
        <v>0</v>
      </c>
    </row>
    <row r="749" spans="1:10" s="6070" customFormat="1" ht="15" hidden="1" customHeight="1">
      <c r="A749" s="6994"/>
      <c r="B749" s="6995"/>
      <c r="C749" s="6996"/>
      <c r="D749" s="6997"/>
      <c r="E749" s="6091"/>
      <c r="F749" s="6092">
        <f>SUM(G749:J749)</f>
        <v>0</v>
      </c>
      <c r="G749" s="6092"/>
      <c r="H749" s="6092"/>
      <c r="I749" s="6092"/>
      <c r="J749" s="6093"/>
    </row>
    <row r="750" spans="1:10" s="6070" customFormat="1" ht="15" hidden="1" customHeight="1">
      <c r="A750" s="6994"/>
      <c r="B750" s="6995"/>
      <c r="C750" s="6996"/>
      <c r="D750" s="6997"/>
      <c r="E750" s="6091"/>
      <c r="F750" s="6092">
        <f t="shared" ref="F750:F751" si="86">SUM(G750:J750)</f>
        <v>0</v>
      </c>
      <c r="G750" s="6092"/>
      <c r="H750" s="6092"/>
      <c r="I750" s="6092"/>
      <c r="J750" s="6093"/>
    </row>
    <row r="751" spans="1:10" s="6070" customFormat="1" ht="15" hidden="1" customHeight="1">
      <c r="A751" s="6994"/>
      <c r="B751" s="6995"/>
      <c r="C751" s="6996"/>
      <c r="D751" s="6997"/>
      <c r="E751" s="6091"/>
      <c r="F751" s="6092">
        <f t="shared" si="86"/>
        <v>0</v>
      </c>
      <c r="G751" s="6092"/>
      <c r="H751" s="6092"/>
      <c r="I751" s="6092"/>
      <c r="J751" s="6093"/>
    </row>
    <row r="752" spans="1:10" s="6070" customFormat="1" ht="15" hidden="1" customHeight="1">
      <c r="A752" s="6994"/>
      <c r="B752" s="6995"/>
      <c r="C752" s="6996"/>
      <c r="D752" s="6997"/>
      <c r="E752" s="6091"/>
      <c r="F752" s="6092">
        <f>SUM(G752:J752)</f>
        <v>0</v>
      </c>
      <c r="G752" s="6092"/>
      <c r="H752" s="6092"/>
      <c r="I752" s="6092"/>
      <c r="J752" s="6093"/>
    </row>
    <row r="753" spans="1:10" s="6070" customFormat="1" ht="15" customHeight="1">
      <c r="A753" s="6994"/>
      <c r="B753" s="6995"/>
      <c r="C753" s="6996"/>
      <c r="D753" s="6997"/>
      <c r="E753" s="6094" t="s">
        <v>1040</v>
      </c>
      <c r="F753" s="6086">
        <f>SUM(F754:F758)</f>
        <v>10013721</v>
      </c>
      <c r="G753" s="6086">
        <f>SUM(G754:G758)</f>
        <v>6685252</v>
      </c>
      <c r="H753" s="6086">
        <f>SUM(H754:H758)</f>
        <v>3328469</v>
      </c>
      <c r="I753" s="6086">
        <f>SUM(I754:I758)</f>
        <v>0</v>
      </c>
      <c r="J753" s="6087">
        <f>SUM(J754:J758)</f>
        <v>0</v>
      </c>
    </row>
    <row r="754" spans="1:10" s="6070" customFormat="1" ht="15" customHeight="1">
      <c r="A754" s="6994"/>
      <c r="B754" s="6995"/>
      <c r="C754" s="6996"/>
      <c r="D754" s="6997"/>
      <c r="E754" s="6091" t="s">
        <v>65</v>
      </c>
      <c r="F754" s="6092">
        <f>SUM(G754:J754)</f>
        <v>3328469</v>
      </c>
      <c r="G754" s="6092"/>
      <c r="H754" s="6092">
        <v>3328469</v>
      </c>
      <c r="I754" s="6092"/>
      <c r="J754" s="6093"/>
    </row>
    <row r="755" spans="1:10" s="6070" customFormat="1" ht="15" customHeight="1">
      <c r="A755" s="6994"/>
      <c r="B755" s="6995"/>
      <c r="C755" s="6996"/>
      <c r="D755" s="6997"/>
      <c r="E755" s="6095">
        <v>6058</v>
      </c>
      <c r="F755" s="6092">
        <f t="shared" ref="F755:F758" si="87">SUM(G755:J755)</f>
        <v>5348201</v>
      </c>
      <c r="G755" s="6092">
        <v>5348201</v>
      </c>
      <c r="H755" s="6092"/>
      <c r="I755" s="6092"/>
      <c r="J755" s="6093"/>
    </row>
    <row r="756" spans="1:10" s="6070" customFormat="1" ht="15" customHeight="1">
      <c r="A756" s="6994"/>
      <c r="B756" s="6995"/>
      <c r="C756" s="6996"/>
      <c r="D756" s="6997"/>
      <c r="E756" s="6095">
        <v>6059</v>
      </c>
      <c r="F756" s="6092">
        <f t="shared" si="87"/>
        <v>1337051</v>
      </c>
      <c r="G756" s="6092">
        <v>1337051</v>
      </c>
      <c r="H756" s="6092"/>
      <c r="I756" s="6092"/>
      <c r="J756" s="6093"/>
    </row>
    <row r="757" spans="1:10" s="6070" customFormat="1" ht="15" hidden="1" customHeight="1">
      <c r="A757" s="6994"/>
      <c r="B757" s="6995"/>
      <c r="C757" s="6996"/>
      <c r="D757" s="6997"/>
      <c r="E757" s="6091" t="s">
        <v>1048</v>
      </c>
      <c r="F757" s="6092">
        <f t="shared" si="87"/>
        <v>0</v>
      </c>
      <c r="G757" s="6092"/>
      <c r="H757" s="6092"/>
      <c r="I757" s="6092"/>
      <c r="J757" s="6093"/>
    </row>
    <row r="758" spans="1:10" s="6070" customFormat="1" ht="15" hidden="1" customHeight="1">
      <c r="A758" s="6994"/>
      <c r="B758" s="6995"/>
      <c r="C758" s="6996"/>
      <c r="D758" s="6997"/>
      <c r="E758" s="6095">
        <v>6069</v>
      </c>
      <c r="F758" s="6092">
        <f t="shared" si="87"/>
        <v>0</v>
      </c>
      <c r="G758" s="6092"/>
      <c r="H758" s="6092"/>
      <c r="I758" s="6092"/>
      <c r="J758" s="6093"/>
    </row>
    <row r="759" spans="1:10" s="6070" customFormat="1" ht="22.5" customHeight="1">
      <c r="A759" s="6968" t="s">
        <v>1065</v>
      </c>
      <c r="B759" s="6971" t="s">
        <v>1107</v>
      </c>
      <c r="C759" s="6974">
        <v>600</v>
      </c>
      <c r="D759" s="6977" t="s">
        <v>730</v>
      </c>
      <c r="E759" s="6080" t="s">
        <v>1039</v>
      </c>
      <c r="F759" s="6081">
        <f>SUM(F760,F769)</f>
        <v>5149197</v>
      </c>
      <c r="G759" s="6081">
        <f>SUM(G760,G769)</f>
        <v>5149197</v>
      </c>
      <c r="H759" s="6081">
        <f>SUM(H760,H769)</f>
        <v>0</v>
      </c>
      <c r="I759" s="6081">
        <f>SUM(I760,I769)</f>
        <v>0</v>
      </c>
      <c r="J759" s="6203">
        <f>SUM(J760,J769)</f>
        <v>0</v>
      </c>
    </row>
    <row r="760" spans="1:10" s="6070" customFormat="1" ht="15" customHeight="1">
      <c r="A760" s="6969"/>
      <c r="B760" s="6982"/>
      <c r="C760" s="6984"/>
      <c r="D760" s="6986"/>
      <c r="E760" s="6085" t="s">
        <v>776</v>
      </c>
      <c r="F760" s="6086">
        <f>SUM(F761,F764)</f>
        <v>0</v>
      </c>
      <c r="G760" s="6086">
        <f>SUM(G761,G764)</f>
        <v>0</v>
      </c>
      <c r="H760" s="6086">
        <f>SUM(H761,H764)</f>
        <v>0</v>
      </c>
      <c r="I760" s="6086">
        <f>SUM(I761,I764)</f>
        <v>0</v>
      </c>
      <c r="J760" s="6204">
        <f>SUM(J761,J764)</f>
        <v>0</v>
      </c>
    </row>
    <row r="761" spans="1:10" s="6070" customFormat="1" ht="22.5" hidden="1" customHeight="1">
      <c r="A761" s="6969"/>
      <c r="B761" s="6982"/>
      <c r="C761" s="6984"/>
      <c r="D761" s="6986"/>
      <c r="E761" s="6088" t="s">
        <v>1046</v>
      </c>
      <c r="F761" s="6089">
        <f>SUM(F762:F763)</f>
        <v>0</v>
      </c>
      <c r="G761" s="6089">
        <f>SUM(G762:G763)</f>
        <v>0</v>
      </c>
      <c r="H761" s="6089">
        <f>SUM(H762:H763)</f>
        <v>0</v>
      </c>
      <c r="I761" s="6089">
        <f>SUM(I762:I763)</f>
        <v>0</v>
      </c>
      <c r="J761" s="6205">
        <f>SUM(J762:J763)</f>
        <v>0</v>
      </c>
    </row>
    <row r="762" spans="1:10" s="6070" customFormat="1" ht="15" hidden="1" customHeight="1">
      <c r="A762" s="6969"/>
      <c r="B762" s="6982"/>
      <c r="C762" s="6984"/>
      <c r="D762" s="6986"/>
      <c r="E762" s="6091"/>
      <c r="F762" s="6092">
        <f>SUM(G762:J762)</f>
        <v>0</v>
      </c>
      <c r="G762" s="6092"/>
      <c r="H762" s="6092"/>
      <c r="I762" s="6092"/>
      <c r="J762" s="6206"/>
    </row>
    <row r="763" spans="1:10" s="6070" customFormat="1" ht="15" hidden="1" customHeight="1">
      <c r="A763" s="6969"/>
      <c r="B763" s="6982"/>
      <c r="C763" s="6984"/>
      <c r="D763" s="6986"/>
      <c r="E763" s="6091"/>
      <c r="F763" s="6092">
        <f>SUM(G763:J763)</f>
        <v>0</v>
      </c>
      <c r="G763" s="6092"/>
      <c r="H763" s="6092"/>
      <c r="I763" s="6092"/>
      <c r="J763" s="6206"/>
    </row>
    <row r="764" spans="1:10" s="6070" customFormat="1" ht="22.5" hidden="1" customHeight="1">
      <c r="A764" s="6969"/>
      <c r="B764" s="6982"/>
      <c r="C764" s="6984"/>
      <c r="D764" s="6986"/>
      <c r="E764" s="6088" t="s">
        <v>1047</v>
      </c>
      <c r="F764" s="6089">
        <f>SUM(F765:F768)</f>
        <v>0</v>
      </c>
      <c r="G764" s="6089">
        <f>SUM(G765:G768)</f>
        <v>0</v>
      </c>
      <c r="H764" s="6089">
        <f>SUM(H765:H768)</f>
        <v>0</v>
      </c>
      <c r="I764" s="6089">
        <f>SUM(I765:I768)</f>
        <v>0</v>
      </c>
      <c r="J764" s="6205">
        <f>SUM(J765:J768)</f>
        <v>0</v>
      </c>
    </row>
    <row r="765" spans="1:10" s="6070" customFormat="1" ht="15" hidden="1" customHeight="1">
      <c r="A765" s="6969"/>
      <c r="B765" s="6982"/>
      <c r="C765" s="6984"/>
      <c r="D765" s="6986"/>
      <c r="E765" s="6091"/>
      <c r="F765" s="6092">
        <f>SUM(G765:J765)</f>
        <v>0</v>
      </c>
      <c r="G765" s="6092"/>
      <c r="H765" s="6092"/>
      <c r="I765" s="6092"/>
      <c r="J765" s="6206"/>
    </row>
    <row r="766" spans="1:10" s="6070" customFormat="1" ht="15" hidden="1" customHeight="1">
      <c r="A766" s="6969"/>
      <c r="B766" s="6982"/>
      <c r="C766" s="6984"/>
      <c r="D766" s="6986"/>
      <c r="E766" s="6091"/>
      <c r="F766" s="6092">
        <f t="shared" ref="F766:F767" si="88">SUM(G766:J766)</f>
        <v>0</v>
      </c>
      <c r="G766" s="6092"/>
      <c r="H766" s="6092"/>
      <c r="I766" s="6092"/>
      <c r="J766" s="6206"/>
    </row>
    <row r="767" spans="1:10" s="6070" customFormat="1" ht="15" hidden="1" customHeight="1">
      <c r="A767" s="6969"/>
      <c r="B767" s="6982"/>
      <c r="C767" s="6984"/>
      <c r="D767" s="6986"/>
      <c r="E767" s="6091"/>
      <c r="F767" s="6092">
        <f t="shared" si="88"/>
        <v>0</v>
      </c>
      <c r="G767" s="6092"/>
      <c r="H767" s="6092"/>
      <c r="I767" s="6092"/>
      <c r="J767" s="6206"/>
    </row>
    <row r="768" spans="1:10" s="6070" customFormat="1" ht="15" hidden="1" customHeight="1">
      <c r="A768" s="6969"/>
      <c r="B768" s="6982"/>
      <c r="C768" s="6984"/>
      <c r="D768" s="6986"/>
      <c r="E768" s="6091"/>
      <c r="F768" s="6092">
        <f>SUM(G768:J768)</f>
        <v>0</v>
      </c>
      <c r="G768" s="6092"/>
      <c r="H768" s="6092"/>
      <c r="I768" s="6092"/>
      <c r="J768" s="6206"/>
    </row>
    <row r="769" spans="1:10" s="6070" customFormat="1" ht="15" customHeight="1">
      <c r="A769" s="6969"/>
      <c r="B769" s="6982"/>
      <c r="C769" s="6984"/>
      <c r="D769" s="6986"/>
      <c r="E769" s="6094" t="s">
        <v>1040</v>
      </c>
      <c r="F769" s="6086">
        <f>SUM(F770:F774)</f>
        <v>5149197</v>
      </c>
      <c r="G769" s="6086">
        <f>SUM(G770:G774)</f>
        <v>5149197</v>
      </c>
      <c r="H769" s="6086">
        <f>SUM(H770:H774)</f>
        <v>0</v>
      </c>
      <c r="I769" s="6086">
        <f>SUM(I770:I774)</f>
        <v>0</v>
      </c>
      <c r="J769" s="6204">
        <f>SUM(J770:J774)</f>
        <v>0</v>
      </c>
    </row>
    <row r="770" spans="1:10" s="6070" customFormat="1" ht="15" hidden="1" customHeight="1">
      <c r="A770" s="6969"/>
      <c r="B770" s="6982"/>
      <c r="C770" s="6984"/>
      <c r="D770" s="6986"/>
      <c r="E770" s="6091" t="s">
        <v>65</v>
      </c>
      <c r="F770" s="6092">
        <f>SUM(G770:J770)</f>
        <v>0</v>
      </c>
      <c r="G770" s="6092"/>
      <c r="H770" s="6092"/>
      <c r="I770" s="6092"/>
      <c r="J770" s="6206"/>
    </row>
    <row r="771" spans="1:10" s="6070" customFormat="1" ht="15" customHeight="1">
      <c r="A771" s="6969"/>
      <c r="B771" s="6982"/>
      <c r="C771" s="6984"/>
      <c r="D771" s="6986"/>
      <c r="E771" s="6095">
        <v>6058</v>
      </c>
      <c r="F771" s="6092">
        <f t="shared" ref="F771:F774" si="89">SUM(G771:J771)</f>
        <v>4030487</v>
      </c>
      <c r="G771" s="6092">
        <v>4030487</v>
      </c>
      <c r="H771" s="6092"/>
      <c r="I771" s="6092"/>
      <c r="J771" s="6206"/>
    </row>
    <row r="772" spans="1:10" s="6070" customFormat="1" ht="15" customHeight="1" thickBot="1">
      <c r="A772" s="6981"/>
      <c r="B772" s="6983"/>
      <c r="C772" s="6985"/>
      <c r="D772" s="6987"/>
      <c r="E772" s="6095">
        <v>6059</v>
      </c>
      <c r="F772" s="6092">
        <f t="shared" si="89"/>
        <v>1118710</v>
      </c>
      <c r="G772" s="6092">
        <v>1118710</v>
      </c>
      <c r="H772" s="6092"/>
      <c r="I772" s="6092"/>
      <c r="J772" s="6206"/>
    </row>
    <row r="773" spans="1:10" s="6070" customFormat="1" ht="15" hidden="1" customHeight="1" thickBot="1">
      <c r="A773" s="6221"/>
      <c r="B773" s="6222"/>
      <c r="C773" s="6223"/>
      <c r="D773" s="6224"/>
      <c r="E773" s="6091" t="s">
        <v>1048</v>
      </c>
      <c r="F773" s="6092">
        <f t="shared" si="89"/>
        <v>0</v>
      </c>
      <c r="G773" s="6092"/>
      <c r="H773" s="6092"/>
      <c r="I773" s="6092"/>
      <c r="J773" s="6206"/>
    </row>
    <row r="774" spans="1:10" s="6070" customFormat="1" ht="15" hidden="1" customHeight="1" thickBot="1">
      <c r="A774" s="6209"/>
      <c r="B774" s="6220"/>
      <c r="C774" s="6214"/>
      <c r="D774" s="6217"/>
      <c r="E774" s="6129">
        <v>6069</v>
      </c>
      <c r="F774" s="6130">
        <f t="shared" si="89"/>
        <v>0</v>
      </c>
      <c r="G774" s="6130"/>
      <c r="H774" s="6130"/>
      <c r="I774" s="6130"/>
      <c r="J774" s="6131"/>
    </row>
    <row r="775" spans="1:10" s="6084" customFormat="1" ht="24.95" customHeight="1" thickBot="1">
      <c r="A775" s="6132" t="s">
        <v>1108</v>
      </c>
      <c r="B775" s="6964" t="s">
        <v>1109</v>
      </c>
      <c r="C775" s="6964"/>
      <c r="D775" s="6964"/>
      <c r="E775" s="6964"/>
      <c r="F775" s="6207">
        <f>F777+F797+F819+F867+F891+F931+F973</f>
        <v>132267561</v>
      </c>
      <c r="G775" s="6207">
        <f t="shared" ref="G775:J775" si="90">G777+G797+G819+G867+G891+G931+G973</f>
        <v>5912372</v>
      </c>
      <c r="H775" s="6207">
        <f t="shared" si="90"/>
        <v>48028066</v>
      </c>
      <c r="I775" s="6207">
        <f t="shared" si="90"/>
        <v>78327123</v>
      </c>
      <c r="J775" s="6208">
        <f t="shared" si="90"/>
        <v>0</v>
      </c>
    </row>
    <row r="776" spans="1:10" s="6084" customFormat="1" ht="15" customHeight="1">
      <c r="A776" s="6998"/>
      <c r="B776" s="6999"/>
      <c r="C776" s="6999"/>
      <c r="D776" s="6999"/>
      <c r="E776" s="6999"/>
      <c r="F776" s="6999"/>
      <c r="G776" s="6999"/>
      <c r="H776" s="6999"/>
      <c r="I776" s="6999"/>
      <c r="J776" s="7000"/>
    </row>
    <row r="777" spans="1:10" s="6084" customFormat="1" ht="22.5">
      <c r="A777" s="6968" t="s">
        <v>1037</v>
      </c>
      <c r="B777" s="6971" t="s">
        <v>1110</v>
      </c>
      <c r="C777" s="6996"/>
      <c r="D777" s="6996"/>
      <c r="E777" s="6080" t="s">
        <v>1039</v>
      </c>
      <c r="F777" s="6081">
        <f>SUM(F778,F789)</f>
        <v>55020753</v>
      </c>
      <c r="G777" s="6081">
        <f>SUM(G778,G789)</f>
        <v>0</v>
      </c>
      <c r="H777" s="6081">
        <f>SUM(H778,H789)</f>
        <v>0</v>
      </c>
      <c r="I777" s="6081">
        <f>SUM(I778,I789)</f>
        <v>55020753</v>
      </c>
      <c r="J777" s="6082">
        <f>SUM(J778,J789)</f>
        <v>0</v>
      </c>
    </row>
    <row r="778" spans="1:10" s="6084" customFormat="1" ht="15" customHeight="1">
      <c r="A778" s="6969"/>
      <c r="B778" s="6972"/>
      <c r="C778" s="6996"/>
      <c r="D778" s="6996"/>
      <c r="E778" s="6085" t="s">
        <v>776</v>
      </c>
      <c r="F778" s="6086">
        <f>SUM(F779:F788)</f>
        <v>49355753</v>
      </c>
      <c r="G778" s="6086">
        <f>SUM(G779:G788)</f>
        <v>0</v>
      </c>
      <c r="H778" s="6086">
        <f>SUM(H779:H788)</f>
        <v>0</v>
      </c>
      <c r="I778" s="6086">
        <f>SUM(I779:I788)</f>
        <v>49355753</v>
      </c>
      <c r="J778" s="6087">
        <f>SUM(J779:J788)</f>
        <v>0</v>
      </c>
    </row>
    <row r="779" spans="1:10" s="6084" customFormat="1" ht="15" customHeight="1">
      <c r="A779" s="6969"/>
      <c r="B779" s="6972"/>
      <c r="C779" s="6974">
        <v>150</v>
      </c>
      <c r="D779" s="6977" t="s">
        <v>718</v>
      </c>
      <c r="E779" s="6091" t="s">
        <v>720</v>
      </c>
      <c r="F779" s="6092">
        <f t="shared" ref="F779:F788" si="91">SUM(G779:J779)</f>
        <v>4274668</v>
      </c>
      <c r="G779" s="6092"/>
      <c r="H779" s="6092"/>
      <c r="I779" s="6092">
        <v>4274668</v>
      </c>
      <c r="J779" s="6093"/>
    </row>
    <row r="780" spans="1:10" s="6084" customFormat="1" ht="15" hidden="1" customHeight="1">
      <c r="A780" s="6969"/>
      <c r="B780" s="6972"/>
      <c r="C780" s="6975"/>
      <c r="D780" s="6978"/>
      <c r="E780" s="6091" t="s">
        <v>89</v>
      </c>
      <c r="F780" s="6092">
        <f t="shared" si="91"/>
        <v>0</v>
      </c>
      <c r="G780" s="6092"/>
      <c r="H780" s="6092"/>
      <c r="I780" s="6092">
        <v>0</v>
      </c>
      <c r="J780" s="6093"/>
    </row>
    <row r="781" spans="1:10" s="6084" customFormat="1" ht="15" customHeight="1">
      <c r="A781" s="6969"/>
      <c r="B781" s="6972"/>
      <c r="C781" s="6974">
        <v>801</v>
      </c>
      <c r="D781" s="6977" t="s">
        <v>868</v>
      </c>
      <c r="E781" s="6091" t="s">
        <v>720</v>
      </c>
      <c r="F781" s="6092">
        <f t="shared" si="91"/>
        <v>13812262</v>
      </c>
      <c r="G781" s="6092"/>
      <c r="H781" s="6092"/>
      <c r="I781" s="6092">
        <v>13812262</v>
      </c>
      <c r="J781" s="6093"/>
    </row>
    <row r="782" spans="1:10" s="6084" customFormat="1" ht="15" customHeight="1">
      <c r="A782" s="6969"/>
      <c r="B782" s="6972"/>
      <c r="C782" s="6975"/>
      <c r="D782" s="6978"/>
      <c r="E782" s="6091" t="s">
        <v>89</v>
      </c>
      <c r="F782" s="6092">
        <f t="shared" si="91"/>
        <v>3520928</v>
      </c>
      <c r="G782" s="6092"/>
      <c r="H782" s="6092"/>
      <c r="I782" s="6092">
        <v>3520928</v>
      </c>
      <c r="J782" s="6093"/>
    </row>
    <row r="783" spans="1:10" s="6084" customFormat="1" ht="15" customHeight="1">
      <c r="A783" s="6969"/>
      <c r="B783" s="6972"/>
      <c r="C783" s="6974">
        <v>851</v>
      </c>
      <c r="D783" s="6977" t="s">
        <v>373</v>
      </c>
      <c r="E783" s="6091" t="s">
        <v>720</v>
      </c>
      <c r="F783" s="6092">
        <f t="shared" si="91"/>
        <v>585688</v>
      </c>
      <c r="G783" s="6092"/>
      <c r="H783" s="6092"/>
      <c r="I783" s="6092">
        <v>585688</v>
      </c>
      <c r="J783" s="6093"/>
    </row>
    <row r="784" spans="1:10" s="6084" customFormat="1" ht="15" customHeight="1">
      <c r="A784" s="6969"/>
      <c r="B784" s="6972"/>
      <c r="C784" s="6975"/>
      <c r="D784" s="6978"/>
      <c r="E784" s="6091" t="s">
        <v>89</v>
      </c>
      <c r="F784" s="6092">
        <f t="shared" si="91"/>
        <v>102033</v>
      </c>
      <c r="G784" s="6092"/>
      <c r="H784" s="6092"/>
      <c r="I784" s="6092">
        <v>102033</v>
      </c>
      <c r="J784" s="6093"/>
    </row>
    <row r="785" spans="1:10" s="6084" customFormat="1" ht="15" customHeight="1">
      <c r="A785" s="6969"/>
      <c r="B785" s="6972"/>
      <c r="C785" s="6974">
        <v>852</v>
      </c>
      <c r="D785" s="6977" t="s">
        <v>377</v>
      </c>
      <c r="E785" s="6091" t="s">
        <v>720</v>
      </c>
      <c r="F785" s="6092">
        <f t="shared" si="91"/>
        <v>20248723</v>
      </c>
      <c r="G785" s="6092"/>
      <c r="H785" s="6092"/>
      <c r="I785" s="6092">
        <v>20248723</v>
      </c>
      <c r="J785" s="6093"/>
    </row>
    <row r="786" spans="1:10" s="6084" customFormat="1" ht="15" customHeight="1">
      <c r="A786" s="6969"/>
      <c r="B786" s="6972"/>
      <c r="C786" s="6975"/>
      <c r="D786" s="6978"/>
      <c r="E786" s="6091" t="s">
        <v>89</v>
      </c>
      <c r="F786" s="6092">
        <f t="shared" si="91"/>
        <v>4700102</v>
      </c>
      <c r="G786" s="6092"/>
      <c r="H786" s="6092"/>
      <c r="I786" s="6092">
        <v>4700102</v>
      </c>
      <c r="J786" s="6093"/>
    </row>
    <row r="787" spans="1:10" s="6084" customFormat="1" ht="15" customHeight="1">
      <c r="A787" s="6969"/>
      <c r="B787" s="6972"/>
      <c r="C787" s="6974">
        <v>853</v>
      </c>
      <c r="D787" s="6977" t="s">
        <v>907</v>
      </c>
      <c r="E787" s="6091" t="s">
        <v>720</v>
      </c>
      <c r="F787" s="6092">
        <f t="shared" si="91"/>
        <v>2111349</v>
      </c>
      <c r="G787" s="6092"/>
      <c r="H787" s="6092"/>
      <c r="I787" s="6092">
        <v>2111349</v>
      </c>
      <c r="J787" s="6093"/>
    </row>
    <row r="788" spans="1:10" s="6084" customFormat="1" ht="15" hidden="1" customHeight="1">
      <c r="A788" s="6969"/>
      <c r="B788" s="6972"/>
      <c r="C788" s="6975"/>
      <c r="D788" s="6978"/>
      <c r="E788" s="6091" t="s">
        <v>89</v>
      </c>
      <c r="F788" s="6092">
        <f t="shared" si="91"/>
        <v>0</v>
      </c>
      <c r="G788" s="6092"/>
      <c r="H788" s="6092"/>
      <c r="I788" s="6092">
        <v>0</v>
      </c>
      <c r="J788" s="6093"/>
    </row>
    <row r="789" spans="1:10" s="6084" customFormat="1" ht="15" customHeight="1">
      <c r="A789" s="6969"/>
      <c r="B789" s="6972"/>
      <c r="C789" s="6996"/>
      <c r="D789" s="6996"/>
      <c r="E789" s="6094" t="s">
        <v>1040</v>
      </c>
      <c r="F789" s="6086">
        <f>SUM(F790:F796)</f>
        <v>5665000</v>
      </c>
      <c r="G789" s="6086">
        <f>SUM(G790:G796)</f>
        <v>0</v>
      </c>
      <c r="H789" s="6086">
        <f>SUM(H790:H796)</f>
        <v>0</v>
      </c>
      <c r="I789" s="6086">
        <f>SUM(I790:I796)</f>
        <v>5665000</v>
      </c>
      <c r="J789" s="6087">
        <f>SUM(J790:J796)</f>
        <v>0</v>
      </c>
    </row>
    <row r="790" spans="1:10" s="6084" customFormat="1" ht="15" hidden="1" customHeight="1">
      <c r="A790" s="6969"/>
      <c r="B790" s="6972"/>
      <c r="C790" s="6095">
        <v>150</v>
      </c>
      <c r="D790" s="6095">
        <v>15013</v>
      </c>
      <c r="E790" s="6104" t="s">
        <v>809</v>
      </c>
      <c r="F790" s="6105">
        <f>SUM(G790:J790)</f>
        <v>0</v>
      </c>
      <c r="G790" s="6105"/>
      <c r="H790" s="6105"/>
      <c r="I790" s="6105"/>
      <c r="J790" s="6106"/>
    </row>
    <row r="791" spans="1:10" s="6084" customFormat="1" ht="15" customHeight="1">
      <c r="A791" s="6969"/>
      <c r="B791" s="6972"/>
      <c r="C791" s="6975">
        <v>801</v>
      </c>
      <c r="D791" s="6978" t="s">
        <v>868</v>
      </c>
      <c r="E791" s="6104" t="s">
        <v>809</v>
      </c>
      <c r="F791" s="6105">
        <f>SUM(G791:J791)</f>
        <v>27778</v>
      </c>
      <c r="G791" s="6105"/>
      <c r="H791" s="6105"/>
      <c r="I791" s="6105">
        <v>27778</v>
      </c>
      <c r="J791" s="6106"/>
    </row>
    <row r="792" spans="1:10" s="6084" customFormat="1" ht="15" customHeight="1">
      <c r="A792" s="6969"/>
      <c r="B792" s="6972"/>
      <c r="C792" s="6975"/>
      <c r="D792" s="6978"/>
      <c r="E792" s="6091" t="s">
        <v>183</v>
      </c>
      <c r="F792" s="6092">
        <f t="shared" ref="F792:F796" si="92">SUM(G792:J792)</f>
        <v>3472507</v>
      </c>
      <c r="G792" s="6092"/>
      <c r="H792" s="6092"/>
      <c r="I792" s="6092">
        <v>3472507</v>
      </c>
      <c r="J792" s="6093"/>
    </row>
    <row r="793" spans="1:10" s="6084" customFormat="1" ht="15" customHeight="1">
      <c r="A793" s="6969"/>
      <c r="B793" s="6972"/>
      <c r="C793" s="6974">
        <v>851</v>
      </c>
      <c r="D793" s="6977" t="s">
        <v>373</v>
      </c>
      <c r="E793" s="6091" t="s">
        <v>809</v>
      </c>
      <c r="F793" s="6092">
        <f t="shared" si="92"/>
        <v>29284</v>
      </c>
      <c r="G793" s="6092"/>
      <c r="H793" s="6092"/>
      <c r="I793" s="6092">
        <v>29284</v>
      </c>
      <c r="J793" s="6093"/>
    </row>
    <row r="794" spans="1:10" s="6084" customFormat="1" ht="15" customHeight="1">
      <c r="A794" s="6969"/>
      <c r="B794" s="6972"/>
      <c r="C794" s="6975"/>
      <c r="D794" s="6978"/>
      <c r="E794" s="6091" t="s">
        <v>183</v>
      </c>
      <c r="F794" s="6092">
        <f t="shared" si="92"/>
        <v>5169</v>
      </c>
      <c r="G794" s="6092"/>
      <c r="H794" s="6092"/>
      <c r="I794" s="6092">
        <v>5169</v>
      </c>
      <c r="J794" s="6093"/>
    </row>
    <row r="795" spans="1:10" s="6084" customFormat="1" ht="15" customHeight="1">
      <c r="A795" s="6969"/>
      <c r="B795" s="6972"/>
      <c r="C795" s="6974">
        <v>852</v>
      </c>
      <c r="D795" s="6977" t="s">
        <v>377</v>
      </c>
      <c r="E795" s="6091" t="s">
        <v>809</v>
      </c>
      <c r="F795" s="6092">
        <f t="shared" si="92"/>
        <v>1166424</v>
      </c>
      <c r="G795" s="6092"/>
      <c r="H795" s="6092"/>
      <c r="I795" s="6092">
        <v>1166424</v>
      </c>
      <c r="J795" s="6093"/>
    </row>
    <row r="796" spans="1:10" s="6084" customFormat="1" ht="15" customHeight="1">
      <c r="A796" s="6981"/>
      <c r="B796" s="6983"/>
      <c r="C796" s="6985"/>
      <c r="D796" s="6987"/>
      <c r="E796" s="6091" t="s">
        <v>183</v>
      </c>
      <c r="F796" s="6092">
        <f t="shared" si="92"/>
        <v>963838</v>
      </c>
      <c r="G796" s="6092"/>
      <c r="H796" s="6092"/>
      <c r="I796" s="6092">
        <v>963838</v>
      </c>
      <c r="J796" s="6093"/>
    </row>
    <row r="797" spans="1:10" s="6084" customFormat="1" ht="22.5">
      <c r="A797" s="6968" t="s">
        <v>1041</v>
      </c>
      <c r="B797" s="6971" t="s">
        <v>1111</v>
      </c>
      <c r="C797" s="6974">
        <v>750</v>
      </c>
      <c r="D797" s="6977" t="s">
        <v>797</v>
      </c>
      <c r="E797" s="6080" t="s">
        <v>1039</v>
      </c>
      <c r="F797" s="6081">
        <f>SUM(F798,F816)</f>
        <v>18600</v>
      </c>
      <c r="G797" s="6081">
        <f>SUM(G798,G816)</f>
        <v>0</v>
      </c>
      <c r="H797" s="6081">
        <f>SUM(H798,H816)</f>
        <v>14826</v>
      </c>
      <c r="I797" s="6081">
        <f>SUM(I798,I816)</f>
        <v>3774</v>
      </c>
      <c r="J797" s="6082">
        <f>SUM(J798,J816)</f>
        <v>0</v>
      </c>
    </row>
    <row r="798" spans="1:10" s="6084" customFormat="1" ht="21">
      <c r="A798" s="6969"/>
      <c r="B798" s="6972"/>
      <c r="C798" s="6975"/>
      <c r="D798" s="6978"/>
      <c r="E798" s="6085" t="s">
        <v>1045</v>
      </c>
      <c r="F798" s="6086">
        <f>SUM(F799,F802,F811)</f>
        <v>18600</v>
      </c>
      <c r="G798" s="6086">
        <f>SUM(G799,G802,G811)</f>
        <v>0</v>
      </c>
      <c r="H798" s="6086">
        <f>SUM(H799,H802,H811)</f>
        <v>14826</v>
      </c>
      <c r="I798" s="6086">
        <f>SUM(I799,I802,I811)</f>
        <v>3774</v>
      </c>
      <c r="J798" s="6087">
        <f>SUM(J799,J802,J811)</f>
        <v>0</v>
      </c>
    </row>
    <row r="799" spans="1:10" s="6084" customFormat="1" ht="15" hidden="1" customHeight="1">
      <c r="A799" s="6969"/>
      <c r="B799" s="6972"/>
      <c r="C799" s="6975"/>
      <c r="D799" s="6978"/>
      <c r="E799" s="6088" t="s">
        <v>1054</v>
      </c>
      <c r="F799" s="6089">
        <f>SUM(F800:F801)</f>
        <v>0</v>
      </c>
      <c r="G799" s="6089">
        <f>SUM(G800:G801)</f>
        <v>0</v>
      </c>
      <c r="H799" s="6089">
        <f>SUM(H800:H801)</f>
        <v>0</v>
      </c>
      <c r="I799" s="6089">
        <f>SUM(I800:I801)</f>
        <v>0</v>
      </c>
      <c r="J799" s="6090">
        <f>SUM(J800:J801)</f>
        <v>0</v>
      </c>
    </row>
    <row r="800" spans="1:10" s="6084" customFormat="1" ht="15" hidden="1" customHeight="1">
      <c r="A800" s="6969"/>
      <c r="B800" s="6972"/>
      <c r="C800" s="6975"/>
      <c r="D800" s="6978"/>
      <c r="E800" s="6091"/>
      <c r="F800" s="6092">
        <f>SUM(G800:J800)</f>
        <v>0</v>
      </c>
      <c r="G800" s="6092"/>
      <c r="H800" s="6092"/>
      <c r="I800" s="6092"/>
      <c r="J800" s="6093"/>
    </row>
    <row r="801" spans="1:10" s="6084" customFormat="1" ht="15" hidden="1" customHeight="1">
      <c r="A801" s="6969"/>
      <c r="B801" s="6972"/>
      <c r="C801" s="6975"/>
      <c r="D801" s="6978"/>
      <c r="E801" s="6091"/>
      <c r="F801" s="6092">
        <f>SUM(G801:J801)</f>
        <v>0</v>
      </c>
      <c r="G801" s="6092"/>
      <c r="H801" s="6092"/>
      <c r="I801" s="6092"/>
      <c r="J801" s="6093"/>
    </row>
    <row r="802" spans="1:10" s="6084" customFormat="1" ht="22.5">
      <c r="A802" s="6969"/>
      <c r="B802" s="6972"/>
      <c r="C802" s="6975"/>
      <c r="D802" s="6978"/>
      <c r="E802" s="6088" t="s">
        <v>1046</v>
      </c>
      <c r="F802" s="6089">
        <f>SUM(F803:F810)</f>
        <v>14600</v>
      </c>
      <c r="G802" s="6089">
        <f>SUM(G803:G810)</f>
        <v>0</v>
      </c>
      <c r="H802" s="6089">
        <f>SUM(H803:H810)</f>
        <v>11636</v>
      </c>
      <c r="I802" s="6089">
        <f>SUM(I803:I810)</f>
        <v>2964</v>
      </c>
      <c r="J802" s="6090">
        <f>SUM(J803:J810)</f>
        <v>0</v>
      </c>
    </row>
    <row r="803" spans="1:10" s="6084" customFormat="1" ht="15" customHeight="1">
      <c r="A803" s="6969"/>
      <c r="B803" s="6972"/>
      <c r="C803" s="6975"/>
      <c r="D803" s="6978"/>
      <c r="E803" s="6091" t="s">
        <v>647</v>
      </c>
      <c r="F803" s="6092">
        <f t="shared" ref="F803:F810" si="93">SUM(G803:J803)</f>
        <v>9566</v>
      </c>
      <c r="G803" s="6092"/>
      <c r="H803" s="6092">
        <v>9566</v>
      </c>
      <c r="I803" s="6092"/>
      <c r="J803" s="6093"/>
    </row>
    <row r="804" spans="1:10" s="6084" customFormat="1" ht="15" customHeight="1">
      <c r="A804" s="6969"/>
      <c r="B804" s="6972"/>
      <c r="C804" s="6975"/>
      <c r="D804" s="6978"/>
      <c r="E804" s="6091" t="s">
        <v>648</v>
      </c>
      <c r="F804" s="6092">
        <f t="shared" si="93"/>
        <v>2435</v>
      </c>
      <c r="G804" s="6092"/>
      <c r="H804" s="6092"/>
      <c r="I804" s="6092">
        <v>2435</v>
      </c>
      <c r="J804" s="6093"/>
    </row>
    <row r="805" spans="1:10" s="6084" customFormat="1" ht="15" customHeight="1">
      <c r="A805" s="6969"/>
      <c r="B805" s="6972"/>
      <c r="C805" s="6975"/>
      <c r="D805" s="6978"/>
      <c r="E805" s="6091" t="s">
        <v>651</v>
      </c>
      <c r="F805" s="6092">
        <f t="shared" si="93"/>
        <v>1686</v>
      </c>
      <c r="G805" s="6092"/>
      <c r="H805" s="6092">
        <v>1686</v>
      </c>
      <c r="I805" s="6092"/>
      <c r="J805" s="6093"/>
    </row>
    <row r="806" spans="1:10" s="6084" customFormat="1" ht="15" customHeight="1">
      <c r="A806" s="6969"/>
      <c r="B806" s="6972"/>
      <c r="C806" s="6975"/>
      <c r="D806" s="6978"/>
      <c r="E806" s="6091" t="s">
        <v>652</v>
      </c>
      <c r="F806" s="6092">
        <f t="shared" si="93"/>
        <v>429</v>
      </c>
      <c r="G806" s="6092"/>
      <c r="H806" s="6092"/>
      <c r="I806" s="6092">
        <v>429</v>
      </c>
      <c r="J806" s="6093"/>
    </row>
    <row r="807" spans="1:10" s="6084" customFormat="1" ht="15" customHeight="1">
      <c r="A807" s="6969"/>
      <c r="B807" s="6972"/>
      <c r="C807" s="6975"/>
      <c r="D807" s="6978"/>
      <c r="E807" s="6091" t="s">
        <v>653</v>
      </c>
      <c r="F807" s="6092">
        <f t="shared" si="93"/>
        <v>239</v>
      </c>
      <c r="G807" s="6092"/>
      <c r="H807" s="6092">
        <v>239</v>
      </c>
      <c r="I807" s="6092"/>
      <c r="J807" s="6093"/>
    </row>
    <row r="808" spans="1:10" s="6084" customFormat="1" ht="15" customHeight="1">
      <c r="A808" s="6969"/>
      <c r="B808" s="6972"/>
      <c r="C808" s="6975"/>
      <c r="D808" s="6978"/>
      <c r="E808" s="6091" t="s">
        <v>654</v>
      </c>
      <c r="F808" s="6092">
        <f t="shared" si="93"/>
        <v>60</v>
      </c>
      <c r="G808" s="6092"/>
      <c r="H808" s="6092"/>
      <c r="I808" s="6092">
        <v>60</v>
      </c>
      <c r="J808" s="6093"/>
    </row>
    <row r="809" spans="1:10" s="6084" customFormat="1" ht="15" customHeight="1">
      <c r="A809" s="6969"/>
      <c r="B809" s="6972"/>
      <c r="C809" s="6975"/>
      <c r="D809" s="6978"/>
      <c r="E809" s="6091" t="s">
        <v>674</v>
      </c>
      <c r="F809" s="6092">
        <f t="shared" si="93"/>
        <v>145</v>
      </c>
      <c r="G809" s="6092"/>
      <c r="H809" s="6092">
        <v>145</v>
      </c>
      <c r="I809" s="6092"/>
      <c r="J809" s="6093"/>
    </row>
    <row r="810" spans="1:10" s="6084" customFormat="1" ht="15" customHeight="1">
      <c r="A810" s="6969"/>
      <c r="B810" s="6972"/>
      <c r="C810" s="6975"/>
      <c r="D810" s="6978"/>
      <c r="E810" s="6091" t="s">
        <v>675</v>
      </c>
      <c r="F810" s="6092">
        <f t="shared" si="93"/>
        <v>40</v>
      </c>
      <c r="G810" s="6092"/>
      <c r="H810" s="6092"/>
      <c r="I810" s="6092">
        <v>40</v>
      </c>
      <c r="J810" s="6093"/>
    </row>
    <row r="811" spans="1:10" s="6084" customFormat="1" ht="22.5">
      <c r="A811" s="6969"/>
      <c r="B811" s="6972"/>
      <c r="C811" s="6975"/>
      <c r="D811" s="6978"/>
      <c r="E811" s="6088" t="s">
        <v>1047</v>
      </c>
      <c r="F811" s="6089">
        <f>SUM(F812:F815)</f>
        <v>4000</v>
      </c>
      <c r="G811" s="6089">
        <f>SUM(G812:G815)</f>
        <v>0</v>
      </c>
      <c r="H811" s="6089">
        <f>SUM(H812:H815)</f>
        <v>3190</v>
      </c>
      <c r="I811" s="6089">
        <f>SUM(I812:I815)</f>
        <v>810</v>
      </c>
      <c r="J811" s="6090">
        <f>SUM(J812:J815)</f>
        <v>0</v>
      </c>
    </row>
    <row r="812" spans="1:10" s="6084" customFormat="1" ht="15" customHeight="1">
      <c r="A812" s="6969"/>
      <c r="B812" s="6972"/>
      <c r="C812" s="6975"/>
      <c r="D812" s="6978"/>
      <c r="E812" s="6091" t="s">
        <v>668</v>
      </c>
      <c r="F812" s="6092">
        <f t="shared" ref="F812:F815" si="94">SUM(G812:J812)</f>
        <v>1595</v>
      </c>
      <c r="G812" s="6092"/>
      <c r="H812" s="6092">
        <v>1595</v>
      </c>
      <c r="I812" s="6092"/>
      <c r="J812" s="6093"/>
    </row>
    <row r="813" spans="1:10" s="6084" customFormat="1" ht="15" customHeight="1">
      <c r="A813" s="6969"/>
      <c r="B813" s="6972"/>
      <c r="C813" s="6975"/>
      <c r="D813" s="6978"/>
      <c r="E813" s="6091" t="s">
        <v>669</v>
      </c>
      <c r="F813" s="6092">
        <f t="shared" si="94"/>
        <v>405</v>
      </c>
      <c r="G813" s="6092"/>
      <c r="H813" s="6092"/>
      <c r="I813" s="6092">
        <v>405</v>
      </c>
      <c r="J813" s="6093"/>
    </row>
    <row r="814" spans="1:10" s="6084" customFormat="1" ht="15" customHeight="1">
      <c r="A814" s="6969"/>
      <c r="B814" s="6972"/>
      <c r="C814" s="6975"/>
      <c r="D814" s="6978"/>
      <c r="E814" s="6091" t="s">
        <v>672</v>
      </c>
      <c r="F814" s="6092">
        <f t="shared" si="94"/>
        <v>1595</v>
      </c>
      <c r="G814" s="6092"/>
      <c r="H814" s="6092">
        <v>1595</v>
      </c>
      <c r="I814" s="6092"/>
      <c r="J814" s="6093"/>
    </row>
    <row r="815" spans="1:10" s="6084" customFormat="1" ht="15" customHeight="1">
      <c r="A815" s="6969"/>
      <c r="B815" s="6972"/>
      <c r="C815" s="6975"/>
      <c r="D815" s="6978"/>
      <c r="E815" s="6091" t="s">
        <v>673</v>
      </c>
      <c r="F815" s="6092">
        <f t="shared" si="94"/>
        <v>405</v>
      </c>
      <c r="G815" s="6092"/>
      <c r="H815" s="6092"/>
      <c r="I815" s="6092">
        <v>405</v>
      </c>
      <c r="J815" s="6093"/>
    </row>
    <row r="816" spans="1:10" s="6084" customFormat="1" ht="15" customHeight="1">
      <c r="A816" s="6981"/>
      <c r="B816" s="6983"/>
      <c r="C816" s="6985"/>
      <c r="D816" s="6987"/>
      <c r="E816" s="6094" t="s">
        <v>1040</v>
      </c>
      <c r="F816" s="6086">
        <f>SUM(F817:F818)</f>
        <v>0</v>
      </c>
      <c r="G816" s="6086">
        <f>SUM(G817:G818)</f>
        <v>0</v>
      </c>
      <c r="H816" s="6086">
        <f>SUM(H817:H818)</f>
        <v>0</v>
      </c>
      <c r="I816" s="6086">
        <f>SUM(I817:I818)</f>
        <v>0</v>
      </c>
      <c r="J816" s="6087">
        <f>SUM(J817:J818)</f>
        <v>0</v>
      </c>
    </row>
    <row r="817" spans="1:10" s="6084" customFormat="1" ht="15" hidden="1" customHeight="1">
      <c r="A817" s="6111"/>
      <c r="B817" s="6112"/>
      <c r="C817" s="6113"/>
      <c r="D817" s="6114"/>
      <c r="E817" s="6074"/>
      <c r="F817" s="6075">
        <f>SUM(G817:J817)</f>
        <v>0</v>
      </c>
      <c r="G817" s="6075"/>
      <c r="H817" s="6075"/>
      <c r="I817" s="6075"/>
      <c r="J817" s="6076"/>
    </row>
    <row r="818" spans="1:10" s="6084" customFormat="1" ht="15" hidden="1" customHeight="1">
      <c r="A818" s="6115"/>
      <c r="B818" s="6116"/>
      <c r="C818" s="6117"/>
      <c r="D818" s="6118"/>
      <c r="E818" s="6079"/>
      <c r="F818" s="6075">
        <f>SUM(G818:J818)</f>
        <v>0</v>
      </c>
      <c r="G818" s="6075"/>
      <c r="H818" s="6075"/>
      <c r="I818" s="6075"/>
      <c r="J818" s="6076"/>
    </row>
    <row r="819" spans="1:10" s="6084" customFormat="1" ht="22.5">
      <c r="A819" s="6968" t="s">
        <v>1050</v>
      </c>
      <c r="B819" s="6971" t="s">
        <v>1112</v>
      </c>
      <c r="C819" s="6974">
        <v>853</v>
      </c>
      <c r="D819" s="6977" t="s">
        <v>380</v>
      </c>
      <c r="E819" s="6080" t="s">
        <v>1039</v>
      </c>
      <c r="F819" s="6081">
        <f>SUM(F820,F864)</f>
        <v>26202353</v>
      </c>
      <c r="G819" s="6081">
        <f>SUM(G820,G864)</f>
        <v>3930353</v>
      </c>
      <c r="H819" s="6081">
        <f>SUM(H820,H864)</f>
        <v>0</v>
      </c>
      <c r="I819" s="6081">
        <f>SUM(I820,I864)</f>
        <v>22272000</v>
      </c>
      <c r="J819" s="6082">
        <f>SUM(J820,J864)</f>
        <v>0</v>
      </c>
    </row>
    <row r="820" spans="1:10" s="6084" customFormat="1" ht="21">
      <c r="A820" s="6969"/>
      <c r="B820" s="6972"/>
      <c r="C820" s="6975"/>
      <c r="D820" s="6978"/>
      <c r="E820" s="6085" t="s">
        <v>1045</v>
      </c>
      <c r="F820" s="6086">
        <f>SUM(F821,F824,F837)</f>
        <v>26202353</v>
      </c>
      <c r="G820" s="6086">
        <f>SUM(G821,G824,G837)</f>
        <v>3930353</v>
      </c>
      <c r="H820" s="6086">
        <f>SUM(H821,H824,H837)</f>
        <v>0</v>
      </c>
      <c r="I820" s="6086">
        <f>SUM(I821,I824,I837)</f>
        <v>22272000</v>
      </c>
      <c r="J820" s="6087">
        <f>SUM(J821,J824,J837)</f>
        <v>0</v>
      </c>
    </row>
    <row r="821" spans="1:10" s="6084" customFormat="1" ht="15" hidden="1" customHeight="1">
      <c r="A821" s="6969"/>
      <c r="B821" s="6972"/>
      <c r="C821" s="6975"/>
      <c r="D821" s="6978"/>
      <c r="E821" s="6088" t="s">
        <v>1054</v>
      </c>
      <c r="F821" s="6089">
        <f>SUM(F822:F823)</f>
        <v>0</v>
      </c>
      <c r="G821" s="6089">
        <f>SUM(G822:G823)</f>
        <v>0</v>
      </c>
      <c r="H821" s="6089">
        <f>SUM(H822:H823)</f>
        <v>0</v>
      </c>
      <c r="I821" s="6089">
        <f>SUM(I822:I823)</f>
        <v>0</v>
      </c>
      <c r="J821" s="6090">
        <f>SUM(J822:J823)</f>
        <v>0</v>
      </c>
    </row>
    <row r="822" spans="1:10" s="6084" customFormat="1" ht="15" hidden="1" customHeight="1">
      <c r="A822" s="6969"/>
      <c r="B822" s="6972"/>
      <c r="C822" s="6975"/>
      <c r="D822" s="6978"/>
      <c r="E822" s="6091"/>
      <c r="F822" s="6092">
        <f>SUM(G822:J822)</f>
        <v>0</v>
      </c>
      <c r="G822" s="6092"/>
      <c r="H822" s="6092"/>
      <c r="I822" s="6092"/>
      <c r="J822" s="6093"/>
    </row>
    <row r="823" spans="1:10" s="6084" customFormat="1" ht="15" hidden="1" customHeight="1">
      <c r="A823" s="6969"/>
      <c r="B823" s="6972"/>
      <c r="C823" s="6975"/>
      <c r="D823" s="6978"/>
      <c r="E823" s="6091"/>
      <c r="F823" s="6092">
        <f>SUM(G823:J823)</f>
        <v>0</v>
      </c>
      <c r="G823" s="6092"/>
      <c r="H823" s="6092"/>
      <c r="I823" s="6092"/>
      <c r="J823" s="6093"/>
    </row>
    <row r="824" spans="1:10" s="6084" customFormat="1" ht="22.5">
      <c r="A824" s="6969"/>
      <c r="B824" s="6972"/>
      <c r="C824" s="6975"/>
      <c r="D824" s="6978"/>
      <c r="E824" s="6088" t="s">
        <v>1046</v>
      </c>
      <c r="F824" s="6089">
        <f>SUM(F825:F836)</f>
        <v>24356083</v>
      </c>
      <c r="G824" s="6089">
        <f>SUM(G825:G836)</f>
        <v>3653413</v>
      </c>
      <c r="H824" s="6089">
        <f>SUM(H825:H836)</f>
        <v>0</v>
      </c>
      <c r="I824" s="6089">
        <f>SUM(I825:I836)</f>
        <v>20702670</v>
      </c>
      <c r="J824" s="6090">
        <f>SUM(J825:J836)</f>
        <v>0</v>
      </c>
    </row>
    <row r="825" spans="1:10" s="6084" customFormat="1" ht="12.95" customHeight="1">
      <c r="A825" s="6969"/>
      <c r="B825" s="6972"/>
      <c r="C825" s="6975"/>
      <c r="D825" s="6978"/>
      <c r="E825" s="6091" t="s">
        <v>647</v>
      </c>
      <c r="F825" s="6092">
        <f t="shared" ref="F825:F836" si="95">SUM(G825:J825)</f>
        <v>16245892</v>
      </c>
      <c r="G825" s="6092"/>
      <c r="H825" s="6092"/>
      <c r="I825" s="6092">
        <v>16245892</v>
      </c>
      <c r="J825" s="6093"/>
    </row>
    <row r="826" spans="1:10" s="6084" customFormat="1" ht="12.95" customHeight="1">
      <c r="A826" s="6969"/>
      <c r="B826" s="6972"/>
      <c r="C826" s="6975"/>
      <c r="D826" s="6978"/>
      <c r="E826" s="6091" t="s">
        <v>648</v>
      </c>
      <c r="F826" s="6092">
        <f t="shared" si="95"/>
        <v>2866922</v>
      </c>
      <c r="G826" s="6092">
        <v>2866922</v>
      </c>
      <c r="H826" s="6092"/>
      <c r="I826" s="6092"/>
      <c r="J826" s="6093"/>
    </row>
    <row r="827" spans="1:10" s="6084" customFormat="1" ht="12.95" customHeight="1">
      <c r="A827" s="6969"/>
      <c r="B827" s="6972"/>
      <c r="C827" s="6975"/>
      <c r="D827" s="6978"/>
      <c r="E827" s="6091" t="s">
        <v>649</v>
      </c>
      <c r="F827" s="6092">
        <f t="shared" si="95"/>
        <v>950978</v>
      </c>
      <c r="G827" s="6092"/>
      <c r="H827" s="6092"/>
      <c r="I827" s="6092">
        <v>950978</v>
      </c>
      <c r="J827" s="6093"/>
    </row>
    <row r="828" spans="1:10" s="6084" customFormat="1" ht="12.95" customHeight="1">
      <c r="A828" s="6969"/>
      <c r="B828" s="6972"/>
      <c r="C828" s="6975"/>
      <c r="D828" s="6978"/>
      <c r="E828" s="6091" t="s">
        <v>650</v>
      </c>
      <c r="F828" s="6092">
        <f t="shared" si="95"/>
        <v>167820</v>
      </c>
      <c r="G828" s="6092">
        <v>167820</v>
      </c>
      <c r="H828" s="6092"/>
      <c r="I828" s="6092"/>
      <c r="J828" s="6093"/>
    </row>
    <row r="829" spans="1:10" s="6084" customFormat="1" ht="12.95" customHeight="1">
      <c r="A829" s="6969"/>
      <c r="B829" s="6972"/>
      <c r="C829" s="6975"/>
      <c r="D829" s="6978"/>
      <c r="E829" s="6091" t="s">
        <v>651</v>
      </c>
      <c r="F829" s="6092">
        <f t="shared" si="95"/>
        <v>2911430</v>
      </c>
      <c r="G829" s="6092"/>
      <c r="H829" s="6092"/>
      <c r="I829" s="6092">
        <v>2911430</v>
      </c>
      <c r="J829" s="6093"/>
    </row>
    <row r="830" spans="1:10" s="6084" customFormat="1" ht="12.95" customHeight="1">
      <c r="A830" s="6969"/>
      <c r="B830" s="6972"/>
      <c r="C830" s="6975"/>
      <c r="D830" s="6978"/>
      <c r="E830" s="6091" t="s">
        <v>652</v>
      </c>
      <c r="F830" s="6092">
        <f t="shared" si="95"/>
        <v>513782</v>
      </c>
      <c r="G830" s="6092">
        <v>513782</v>
      </c>
      <c r="H830" s="6092"/>
      <c r="I830" s="6092"/>
      <c r="J830" s="6093"/>
    </row>
    <row r="831" spans="1:10" s="6084" customFormat="1" ht="12.95" customHeight="1">
      <c r="A831" s="6969"/>
      <c r="B831" s="6972"/>
      <c r="C831" s="6975"/>
      <c r="D831" s="6978"/>
      <c r="E831" s="6091" t="s">
        <v>653</v>
      </c>
      <c r="F831" s="6092">
        <f t="shared" si="95"/>
        <v>421323</v>
      </c>
      <c r="G831" s="6092"/>
      <c r="H831" s="6092"/>
      <c r="I831" s="6092">
        <v>421323</v>
      </c>
      <c r="J831" s="6093"/>
    </row>
    <row r="832" spans="1:10" s="6084" customFormat="1" ht="12.95" customHeight="1">
      <c r="A832" s="6969"/>
      <c r="B832" s="6972"/>
      <c r="C832" s="6975"/>
      <c r="D832" s="6978"/>
      <c r="E832" s="6091" t="s">
        <v>654</v>
      </c>
      <c r="F832" s="6092">
        <f t="shared" si="95"/>
        <v>74351</v>
      </c>
      <c r="G832" s="6092">
        <v>74351</v>
      </c>
      <c r="H832" s="6092"/>
      <c r="I832" s="6092"/>
      <c r="J832" s="6093"/>
    </row>
    <row r="833" spans="1:10" s="6084" customFormat="1" ht="12.95" customHeight="1">
      <c r="A833" s="6969"/>
      <c r="B833" s="6972"/>
      <c r="C833" s="6975"/>
      <c r="D833" s="6978"/>
      <c r="E833" s="6091" t="s">
        <v>655</v>
      </c>
      <c r="F833" s="6092">
        <f t="shared" si="95"/>
        <v>18275</v>
      </c>
      <c r="G833" s="6092"/>
      <c r="H833" s="6092"/>
      <c r="I833" s="6092">
        <v>18275</v>
      </c>
      <c r="J833" s="6093"/>
    </row>
    <row r="834" spans="1:10" s="6084" customFormat="1" ht="12.95" customHeight="1">
      <c r="A834" s="6969"/>
      <c r="B834" s="6972"/>
      <c r="C834" s="6975"/>
      <c r="D834" s="6978"/>
      <c r="E834" s="6091" t="s">
        <v>656</v>
      </c>
      <c r="F834" s="6092">
        <f t="shared" si="95"/>
        <v>3225</v>
      </c>
      <c r="G834" s="6092">
        <v>3225</v>
      </c>
      <c r="H834" s="6092"/>
      <c r="I834" s="6092"/>
      <c r="J834" s="6093"/>
    </row>
    <row r="835" spans="1:10" s="6084" customFormat="1" ht="12.95" customHeight="1">
      <c r="A835" s="6969"/>
      <c r="B835" s="6972"/>
      <c r="C835" s="6975"/>
      <c r="D835" s="6978"/>
      <c r="E835" s="6091" t="s">
        <v>674</v>
      </c>
      <c r="F835" s="6092">
        <f t="shared" si="95"/>
        <v>154772</v>
      </c>
      <c r="G835" s="6092"/>
      <c r="H835" s="6092"/>
      <c r="I835" s="6092">
        <v>154772</v>
      </c>
      <c r="J835" s="6093"/>
    </row>
    <row r="836" spans="1:10" s="6084" customFormat="1" ht="12.95" customHeight="1">
      <c r="A836" s="6969"/>
      <c r="B836" s="6972"/>
      <c r="C836" s="6975"/>
      <c r="D836" s="6978"/>
      <c r="E836" s="6091" t="s">
        <v>675</v>
      </c>
      <c r="F836" s="6092">
        <f t="shared" si="95"/>
        <v>27313</v>
      </c>
      <c r="G836" s="6092">
        <v>27313</v>
      </c>
      <c r="H836" s="6092"/>
      <c r="I836" s="6092"/>
      <c r="J836" s="6093"/>
    </row>
    <row r="837" spans="1:10" s="6084" customFormat="1" ht="22.5">
      <c r="A837" s="6969"/>
      <c r="B837" s="6972"/>
      <c r="C837" s="6975"/>
      <c r="D837" s="6978"/>
      <c r="E837" s="6088" t="s">
        <v>1047</v>
      </c>
      <c r="F837" s="6089">
        <f>SUM(F838:F863)</f>
        <v>1846270</v>
      </c>
      <c r="G837" s="6089">
        <f>SUM(G838:G863)</f>
        <v>276940</v>
      </c>
      <c r="H837" s="6089">
        <f>SUM(H838:H863)</f>
        <v>0</v>
      </c>
      <c r="I837" s="6089">
        <f>SUM(I838:I863)</f>
        <v>1569330</v>
      </c>
      <c r="J837" s="6090">
        <f>SUM(J838:J863)</f>
        <v>0</v>
      </c>
    </row>
    <row r="838" spans="1:10" s="6084" customFormat="1" ht="12.95" customHeight="1">
      <c r="A838" s="6969"/>
      <c r="B838" s="6972"/>
      <c r="C838" s="6975"/>
      <c r="D838" s="6978"/>
      <c r="E838" s="6091" t="s">
        <v>779</v>
      </c>
      <c r="F838" s="6092">
        <f t="shared" ref="F838:F863" si="96">SUM(G838:J838)</f>
        <v>21250</v>
      </c>
      <c r="G838" s="6092"/>
      <c r="H838" s="6092"/>
      <c r="I838" s="6092">
        <v>21250</v>
      </c>
      <c r="J838" s="6093"/>
    </row>
    <row r="839" spans="1:10" s="6084" customFormat="1" ht="12.95" customHeight="1">
      <c r="A839" s="6969"/>
      <c r="B839" s="6972"/>
      <c r="C839" s="6975"/>
      <c r="D839" s="6978"/>
      <c r="E839" s="6091" t="s">
        <v>780</v>
      </c>
      <c r="F839" s="6092">
        <f t="shared" si="96"/>
        <v>3750</v>
      </c>
      <c r="G839" s="6092">
        <v>3750</v>
      </c>
      <c r="H839" s="6092"/>
      <c r="I839" s="6092"/>
      <c r="J839" s="6093"/>
    </row>
    <row r="840" spans="1:10" s="6084" customFormat="1" ht="12.95" customHeight="1">
      <c r="A840" s="6969"/>
      <c r="B840" s="6972"/>
      <c r="C840" s="6975"/>
      <c r="D840" s="6978"/>
      <c r="E840" s="6091" t="s">
        <v>660</v>
      </c>
      <c r="F840" s="6092">
        <f t="shared" si="96"/>
        <v>465800</v>
      </c>
      <c r="G840" s="6092"/>
      <c r="H840" s="6092"/>
      <c r="I840" s="6092">
        <v>465800</v>
      </c>
      <c r="J840" s="6093"/>
    </row>
    <row r="841" spans="1:10" s="6084" customFormat="1" ht="12.95" customHeight="1">
      <c r="A841" s="6969"/>
      <c r="B841" s="6972"/>
      <c r="C841" s="6975"/>
      <c r="D841" s="6978"/>
      <c r="E841" s="6091" t="s">
        <v>661</v>
      </c>
      <c r="F841" s="6092">
        <f t="shared" si="96"/>
        <v>82200</v>
      </c>
      <c r="G841" s="6092">
        <v>82200</v>
      </c>
      <c r="H841" s="6092"/>
      <c r="I841" s="6092"/>
      <c r="J841" s="6093"/>
    </row>
    <row r="842" spans="1:10" s="6084" customFormat="1" ht="12.95" customHeight="1">
      <c r="A842" s="6969"/>
      <c r="B842" s="6972"/>
      <c r="C842" s="6975"/>
      <c r="D842" s="6978"/>
      <c r="E842" s="6091" t="s">
        <v>784</v>
      </c>
      <c r="F842" s="6092">
        <f t="shared" si="96"/>
        <v>355300</v>
      </c>
      <c r="G842" s="6092"/>
      <c r="H842" s="6092"/>
      <c r="I842" s="6092">
        <v>355300</v>
      </c>
      <c r="J842" s="6093"/>
    </row>
    <row r="843" spans="1:10" s="6084" customFormat="1" ht="12.95" customHeight="1">
      <c r="A843" s="6969"/>
      <c r="B843" s="6972"/>
      <c r="C843" s="6975"/>
      <c r="D843" s="6978"/>
      <c r="E843" s="6091" t="s">
        <v>785</v>
      </c>
      <c r="F843" s="6092">
        <f t="shared" si="96"/>
        <v>62700</v>
      </c>
      <c r="G843" s="6092">
        <v>62700</v>
      </c>
      <c r="H843" s="6092"/>
      <c r="I843" s="6092"/>
      <c r="J843" s="6093"/>
    </row>
    <row r="844" spans="1:10" s="6084" customFormat="1" ht="12.95" customHeight="1">
      <c r="A844" s="6969"/>
      <c r="B844" s="6972"/>
      <c r="C844" s="6975"/>
      <c r="D844" s="6978"/>
      <c r="E844" s="6091" t="s">
        <v>662</v>
      </c>
      <c r="F844" s="6092">
        <f t="shared" si="96"/>
        <v>62900</v>
      </c>
      <c r="G844" s="6092"/>
      <c r="H844" s="6092"/>
      <c r="I844" s="6092">
        <v>62900</v>
      </c>
      <c r="J844" s="6093"/>
    </row>
    <row r="845" spans="1:10" s="6084" customFormat="1" ht="12.95" customHeight="1">
      <c r="A845" s="6969"/>
      <c r="B845" s="6972"/>
      <c r="C845" s="6975"/>
      <c r="D845" s="6978"/>
      <c r="E845" s="6091" t="s">
        <v>663</v>
      </c>
      <c r="F845" s="6092">
        <f t="shared" si="96"/>
        <v>11100</v>
      </c>
      <c r="G845" s="6092">
        <v>11100</v>
      </c>
      <c r="H845" s="6092"/>
      <c r="I845" s="6092"/>
      <c r="J845" s="6093"/>
    </row>
    <row r="846" spans="1:10" s="6084" customFormat="1" ht="12.95" customHeight="1">
      <c r="A846" s="6969"/>
      <c r="B846" s="6972"/>
      <c r="C846" s="6975"/>
      <c r="D846" s="6978"/>
      <c r="E846" s="6091" t="s">
        <v>786</v>
      </c>
      <c r="F846" s="6092">
        <f t="shared" si="96"/>
        <v>7370</v>
      </c>
      <c r="G846" s="6092"/>
      <c r="H846" s="6092"/>
      <c r="I846" s="6092">
        <v>7370</v>
      </c>
      <c r="J846" s="6093"/>
    </row>
    <row r="847" spans="1:10" s="6084" customFormat="1" ht="12.95" customHeight="1">
      <c r="A847" s="6969"/>
      <c r="B847" s="6972"/>
      <c r="C847" s="6975"/>
      <c r="D847" s="6978"/>
      <c r="E847" s="6091" t="s">
        <v>787</v>
      </c>
      <c r="F847" s="6092">
        <f t="shared" si="96"/>
        <v>1300</v>
      </c>
      <c r="G847" s="6092">
        <v>1300</v>
      </c>
      <c r="H847" s="6092"/>
      <c r="I847" s="6092"/>
      <c r="J847" s="6093"/>
    </row>
    <row r="848" spans="1:10" s="6084" customFormat="1" ht="12.95" customHeight="1">
      <c r="A848" s="6969"/>
      <c r="B848" s="6972"/>
      <c r="C848" s="6975"/>
      <c r="D848" s="6978"/>
      <c r="E848" s="6091" t="s">
        <v>664</v>
      </c>
      <c r="F848" s="6092">
        <f t="shared" si="96"/>
        <v>308338</v>
      </c>
      <c r="G848" s="6092"/>
      <c r="H848" s="6092"/>
      <c r="I848" s="6092">
        <v>308338</v>
      </c>
      <c r="J848" s="6093"/>
    </row>
    <row r="849" spans="1:10" s="6084" customFormat="1" ht="12.95" customHeight="1">
      <c r="A849" s="6969"/>
      <c r="B849" s="6972"/>
      <c r="C849" s="6975"/>
      <c r="D849" s="6978"/>
      <c r="E849" s="6091" t="s">
        <v>665</v>
      </c>
      <c r="F849" s="6092">
        <f t="shared" si="96"/>
        <v>54412</v>
      </c>
      <c r="G849" s="6092">
        <v>54412</v>
      </c>
      <c r="H849" s="6092"/>
      <c r="I849" s="6092"/>
      <c r="J849" s="6093"/>
    </row>
    <row r="850" spans="1:10" s="6084" customFormat="1" ht="12.95" customHeight="1">
      <c r="A850" s="6969"/>
      <c r="B850" s="6972"/>
      <c r="C850" s="6975"/>
      <c r="D850" s="6978"/>
      <c r="E850" s="6091" t="s">
        <v>804</v>
      </c>
      <c r="F850" s="6092">
        <f t="shared" si="96"/>
        <v>43350</v>
      </c>
      <c r="G850" s="6092"/>
      <c r="H850" s="6092"/>
      <c r="I850" s="6092">
        <v>43350</v>
      </c>
      <c r="J850" s="6093"/>
    </row>
    <row r="851" spans="1:10" s="6084" customFormat="1" ht="12.95" customHeight="1">
      <c r="A851" s="6969"/>
      <c r="B851" s="6972"/>
      <c r="C851" s="6975"/>
      <c r="D851" s="6978"/>
      <c r="E851" s="6091" t="s">
        <v>805</v>
      </c>
      <c r="F851" s="6092">
        <f t="shared" si="96"/>
        <v>7650</v>
      </c>
      <c r="G851" s="6092">
        <v>7650</v>
      </c>
      <c r="H851" s="6092"/>
      <c r="I851" s="6092"/>
      <c r="J851" s="6093"/>
    </row>
    <row r="852" spans="1:10" s="6084" customFormat="1" ht="12.95" customHeight="1">
      <c r="A852" s="6969"/>
      <c r="B852" s="6972"/>
      <c r="C852" s="6975"/>
      <c r="D852" s="6978"/>
      <c r="E852" s="6091" t="s">
        <v>806</v>
      </c>
      <c r="F852" s="6092">
        <f t="shared" si="96"/>
        <v>127500</v>
      </c>
      <c r="G852" s="6092"/>
      <c r="H852" s="6092"/>
      <c r="I852" s="6092">
        <v>127500</v>
      </c>
      <c r="J852" s="6093"/>
    </row>
    <row r="853" spans="1:10" s="6084" customFormat="1" ht="12.95" customHeight="1">
      <c r="A853" s="6969"/>
      <c r="B853" s="6972"/>
      <c r="C853" s="6975"/>
      <c r="D853" s="6978"/>
      <c r="E853" s="6091" t="s">
        <v>807</v>
      </c>
      <c r="F853" s="6092">
        <f t="shared" si="96"/>
        <v>22500</v>
      </c>
      <c r="G853" s="6092">
        <v>22500</v>
      </c>
      <c r="H853" s="6092"/>
      <c r="I853" s="6092"/>
      <c r="J853" s="6093"/>
    </row>
    <row r="854" spans="1:10" s="6084" customFormat="1" ht="12.95" customHeight="1">
      <c r="A854" s="6969"/>
      <c r="B854" s="6972"/>
      <c r="C854" s="6975"/>
      <c r="D854" s="6978"/>
      <c r="E854" s="6091" t="s">
        <v>668</v>
      </c>
      <c r="F854" s="6092">
        <f t="shared" si="96"/>
        <v>34722</v>
      </c>
      <c r="G854" s="6092"/>
      <c r="H854" s="6092"/>
      <c r="I854" s="6092">
        <v>34722</v>
      </c>
      <c r="J854" s="6093"/>
    </row>
    <row r="855" spans="1:10" s="6084" customFormat="1" ht="12.95" customHeight="1">
      <c r="A855" s="6969"/>
      <c r="B855" s="6972"/>
      <c r="C855" s="6975"/>
      <c r="D855" s="6978"/>
      <c r="E855" s="6091" t="s">
        <v>669</v>
      </c>
      <c r="F855" s="6092">
        <f t="shared" si="96"/>
        <v>6128</v>
      </c>
      <c r="G855" s="6092">
        <v>6128</v>
      </c>
      <c r="H855" s="6092"/>
      <c r="I855" s="6092"/>
      <c r="J855" s="6093"/>
    </row>
    <row r="856" spans="1:10" s="6084" customFormat="1" ht="12">
      <c r="A856" s="6969"/>
      <c r="B856" s="6972"/>
      <c r="C856" s="6975"/>
      <c r="D856" s="6978"/>
      <c r="E856" s="6091" t="s">
        <v>709</v>
      </c>
      <c r="F856" s="6092">
        <f t="shared" si="96"/>
        <v>5100</v>
      </c>
      <c r="G856" s="6092"/>
      <c r="H856" s="6092"/>
      <c r="I856" s="6092">
        <v>5100</v>
      </c>
      <c r="J856" s="6093"/>
    </row>
    <row r="857" spans="1:10" s="6084" customFormat="1" ht="12">
      <c r="A857" s="6969"/>
      <c r="B857" s="6972"/>
      <c r="C857" s="6975"/>
      <c r="D857" s="6978"/>
      <c r="E857" s="6091" t="s">
        <v>710</v>
      </c>
      <c r="F857" s="6092">
        <f t="shared" si="96"/>
        <v>900</v>
      </c>
      <c r="G857" s="6092">
        <v>900</v>
      </c>
      <c r="H857" s="6092"/>
      <c r="I857" s="6092"/>
      <c r="J857" s="6093"/>
    </row>
    <row r="858" spans="1:10" s="6084" customFormat="1" ht="12">
      <c r="A858" s="6969"/>
      <c r="B858" s="6972"/>
      <c r="C858" s="6975"/>
      <c r="D858" s="6978"/>
      <c r="E858" s="6091" t="s">
        <v>670</v>
      </c>
      <c r="F858" s="6092">
        <f t="shared" si="96"/>
        <v>11900</v>
      </c>
      <c r="G858" s="6092"/>
      <c r="H858" s="6092"/>
      <c r="I858" s="6092">
        <v>11900</v>
      </c>
      <c r="J858" s="6093"/>
    </row>
    <row r="859" spans="1:10" s="6084" customFormat="1" ht="12">
      <c r="A859" s="6969"/>
      <c r="B859" s="6972"/>
      <c r="C859" s="6975"/>
      <c r="D859" s="6978"/>
      <c r="E859" s="6091" t="s">
        <v>671</v>
      </c>
      <c r="F859" s="6092">
        <f t="shared" si="96"/>
        <v>2100</v>
      </c>
      <c r="G859" s="6092">
        <v>2100</v>
      </c>
      <c r="H859" s="6092"/>
      <c r="I859" s="6092"/>
      <c r="J859" s="6093"/>
    </row>
    <row r="860" spans="1:10" s="6084" customFormat="1" ht="12">
      <c r="A860" s="6969"/>
      <c r="B860" s="6972"/>
      <c r="C860" s="6975"/>
      <c r="D860" s="6978"/>
      <c r="E860" s="6091" t="s">
        <v>792</v>
      </c>
      <c r="F860" s="6092">
        <f t="shared" si="96"/>
        <v>2550</v>
      </c>
      <c r="G860" s="6092"/>
      <c r="H860" s="6092"/>
      <c r="I860" s="6092">
        <v>2550</v>
      </c>
      <c r="J860" s="6093"/>
    </row>
    <row r="861" spans="1:10" s="6084" customFormat="1" ht="12">
      <c r="A861" s="6969"/>
      <c r="B861" s="6972"/>
      <c r="C861" s="6975"/>
      <c r="D861" s="6978"/>
      <c r="E861" s="6091" t="s">
        <v>793</v>
      </c>
      <c r="F861" s="6092">
        <f t="shared" si="96"/>
        <v>450</v>
      </c>
      <c r="G861" s="6092">
        <v>450</v>
      </c>
      <c r="H861" s="6092"/>
      <c r="I861" s="6092"/>
      <c r="J861" s="6093"/>
    </row>
    <row r="862" spans="1:10" s="6084" customFormat="1" ht="12">
      <c r="A862" s="6969"/>
      <c r="B862" s="6972"/>
      <c r="C862" s="6975"/>
      <c r="D862" s="6978"/>
      <c r="E862" s="6091" t="s">
        <v>672</v>
      </c>
      <c r="F862" s="6092">
        <f t="shared" si="96"/>
        <v>123250</v>
      </c>
      <c r="G862" s="6092"/>
      <c r="H862" s="6092"/>
      <c r="I862" s="6092">
        <v>123250</v>
      </c>
      <c r="J862" s="6093"/>
    </row>
    <row r="863" spans="1:10" s="6084" customFormat="1" ht="12">
      <c r="A863" s="6969"/>
      <c r="B863" s="6972"/>
      <c r="C863" s="6975"/>
      <c r="D863" s="6978"/>
      <c r="E863" s="6091" t="s">
        <v>673</v>
      </c>
      <c r="F863" s="6092">
        <f t="shared" si="96"/>
        <v>21750</v>
      </c>
      <c r="G863" s="6092">
        <v>21750</v>
      </c>
      <c r="H863" s="6092"/>
      <c r="I863" s="6092"/>
      <c r="J863" s="6093"/>
    </row>
    <row r="864" spans="1:10" s="6084" customFormat="1" ht="12">
      <c r="A864" s="6981"/>
      <c r="B864" s="6983"/>
      <c r="C864" s="6985"/>
      <c r="D864" s="6987"/>
      <c r="E864" s="6094" t="s">
        <v>1040</v>
      </c>
      <c r="F864" s="6086">
        <f>SUM(F865:F866)</f>
        <v>0</v>
      </c>
      <c r="G864" s="6086">
        <f>SUM(G865:G866)</f>
        <v>0</v>
      </c>
      <c r="H864" s="6086">
        <f>SUM(H865:H866)</f>
        <v>0</v>
      </c>
      <c r="I864" s="6086">
        <f>SUM(I865:I866)</f>
        <v>0</v>
      </c>
      <c r="J864" s="6087">
        <f>SUM(J865:J866)</f>
        <v>0</v>
      </c>
    </row>
    <row r="865" spans="1:10" s="6070" customFormat="1" ht="15" hidden="1" customHeight="1">
      <c r="A865" s="6096"/>
      <c r="B865" s="6103"/>
      <c r="C865" s="6098"/>
      <c r="D865" s="6099"/>
      <c r="E865" s="6074" t="s">
        <v>1048</v>
      </c>
      <c r="F865" s="6075">
        <f t="shared" ref="F865" si="97">SUM(G865:J865)</f>
        <v>0</v>
      </c>
      <c r="G865" s="6075"/>
      <c r="H865" s="6075"/>
      <c r="I865" s="6075"/>
      <c r="J865" s="6076"/>
    </row>
    <row r="866" spans="1:10" s="6070" customFormat="1" ht="15" hidden="1" customHeight="1">
      <c r="A866" s="6096"/>
      <c r="B866" s="6103"/>
      <c r="C866" s="6098"/>
      <c r="D866" s="6099"/>
      <c r="E866" s="6079">
        <v>6069</v>
      </c>
      <c r="F866" s="6075">
        <f>SUM(G866:J866)</f>
        <v>0</v>
      </c>
      <c r="G866" s="6075"/>
      <c r="H866" s="6075"/>
      <c r="I866" s="6075"/>
      <c r="J866" s="6076"/>
    </row>
    <row r="867" spans="1:10" s="6084" customFormat="1" ht="22.5" customHeight="1">
      <c r="A867" s="6968" t="s">
        <v>1052</v>
      </c>
      <c r="B867" s="6971" t="s">
        <v>1113</v>
      </c>
      <c r="C867" s="6974">
        <v>150</v>
      </c>
      <c r="D867" s="6977" t="s">
        <v>43</v>
      </c>
      <c r="E867" s="6080" t="s">
        <v>1039</v>
      </c>
      <c r="F867" s="6081">
        <f>SUM(F868,F888)</f>
        <v>24108303</v>
      </c>
      <c r="G867" s="6081">
        <f>SUM(G868,G888)</f>
        <v>0</v>
      </c>
      <c r="H867" s="6081">
        <f>SUM(H868,H888)</f>
        <v>24108303</v>
      </c>
      <c r="I867" s="6081">
        <f>SUM(I868,I888)</f>
        <v>0</v>
      </c>
      <c r="J867" s="6203">
        <f>SUM(J868,J888)</f>
        <v>0</v>
      </c>
    </row>
    <row r="868" spans="1:10" s="6084" customFormat="1" ht="21">
      <c r="A868" s="6969"/>
      <c r="B868" s="6982"/>
      <c r="C868" s="6984"/>
      <c r="D868" s="6986"/>
      <c r="E868" s="6085" t="s">
        <v>1045</v>
      </c>
      <c r="F868" s="6086">
        <f>SUM(F869,F872,F878)</f>
        <v>16307199</v>
      </c>
      <c r="G868" s="6086">
        <f>SUM(G869,G872,G878)</f>
        <v>0</v>
      </c>
      <c r="H868" s="6086">
        <f>SUM(H869,H872,H878)</f>
        <v>16307199</v>
      </c>
      <c r="I868" s="6086">
        <f>SUM(I869,I872,I878)</f>
        <v>0</v>
      </c>
      <c r="J868" s="6204">
        <f>SUM(J869,J872,J878)</f>
        <v>0</v>
      </c>
    </row>
    <row r="869" spans="1:10" s="6084" customFormat="1" ht="15" customHeight="1">
      <c r="A869" s="6969"/>
      <c r="B869" s="6982"/>
      <c r="C869" s="6984"/>
      <c r="D869" s="6986"/>
      <c r="E869" s="6088" t="s">
        <v>1054</v>
      </c>
      <c r="F869" s="6089">
        <f>SUM(F870:F871)</f>
        <v>12555531</v>
      </c>
      <c r="G869" s="6089">
        <f>SUM(G870:G871)</f>
        <v>0</v>
      </c>
      <c r="H869" s="6089">
        <f>SUM(H870:H871)</f>
        <v>12555531</v>
      </c>
      <c r="I869" s="6089">
        <f>SUM(I870:I871)</f>
        <v>0</v>
      </c>
      <c r="J869" s="6205">
        <f>SUM(J870:J871)</f>
        <v>0</v>
      </c>
    </row>
    <row r="870" spans="1:10" s="6084" customFormat="1" ht="15" customHeight="1">
      <c r="A870" s="6969"/>
      <c r="B870" s="6982"/>
      <c r="C870" s="6984"/>
      <c r="D870" s="6986"/>
      <c r="E870" s="6091" t="s">
        <v>694</v>
      </c>
      <c r="F870" s="6092">
        <f>SUM(G870:J870)</f>
        <v>11701656</v>
      </c>
      <c r="G870" s="6092"/>
      <c r="H870" s="6092">
        <v>11701656</v>
      </c>
      <c r="I870" s="6092"/>
      <c r="J870" s="6206"/>
    </row>
    <row r="871" spans="1:10" s="6084" customFormat="1" ht="15" customHeight="1">
      <c r="A871" s="6969"/>
      <c r="B871" s="6982"/>
      <c r="C871" s="6984"/>
      <c r="D871" s="6986"/>
      <c r="E871" s="6091" t="s">
        <v>112</v>
      </c>
      <c r="F871" s="6092">
        <f>SUM(G871:J871)</f>
        <v>853875</v>
      </c>
      <c r="G871" s="6092"/>
      <c r="H871" s="6092">
        <v>853875</v>
      </c>
      <c r="I871" s="6092"/>
      <c r="J871" s="6206"/>
    </row>
    <row r="872" spans="1:10" s="6084" customFormat="1" ht="22.5">
      <c r="A872" s="6969"/>
      <c r="B872" s="6982"/>
      <c r="C872" s="6984"/>
      <c r="D872" s="6986"/>
      <c r="E872" s="6088" t="s">
        <v>1046</v>
      </c>
      <c r="F872" s="6089">
        <f>SUM(F873:F877)</f>
        <v>2230895</v>
      </c>
      <c r="G872" s="6089">
        <f>SUM(G873:G877)</f>
        <v>0</v>
      </c>
      <c r="H872" s="6089">
        <f>SUM(H873:H877)</f>
        <v>2230895</v>
      </c>
      <c r="I872" s="6089">
        <f>SUM(I873:I877)</f>
        <v>0</v>
      </c>
      <c r="J872" s="6205">
        <f>SUM(J873:J877)</f>
        <v>0</v>
      </c>
    </row>
    <row r="873" spans="1:10" s="6084" customFormat="1" ht="15" customHeight="1">
      <c r="A873" s="6969"/>
      <c r="B873" s="6982"/>
      <c r="C873" s="6984"/>
      <c r="D873" s="6986"/>
      <c r="E873" s="6091" t="s">
        <v>697</v>
      </c>
      <c r="F873" s="6092">
        <f t="shared" ref="F873:F877" si="98">SUM(G873:J873)</f>
        <v>1737212</v>
      </c>
      <c r="G873" s="6092"/>
      <c r="H873" s="6092">
        <v>1737212</v>
      </c>
      <c r="I873" s="6092"/>
      <c r="J873" s="6206"/>
    </row>
    <row r="874" spans="1:10" s="6084" customFormat="1" ht="15" customHeight="1">
      <c r="A874" s="6969"/>
      <c r="B874" s="6982"/>
      <c r="C874" s="6984"/>
      <c r="D874" s="6986"/>
      <c r="E874" s="6091" t="s">
        <v>698</v>
      </c>
      <c r="F874" s="6092">
        <f t="shared" si="98"/>
        <v>108336</v>
      </c>
      <c r="G874" s="6092"/>
      <c r="H874" s="6092">
        <v>108336</v>
      </c>
      <c r="I874" s="6092"/>
      <c r="J874" s="6206"/>
    </row>
    <row r="875" spans="1:10" s="6084" customFormat="1" ht="15" customHeight="1">
      <c r="A875" s="6969"/>
      <c r="B875" s="6982"/>
      <c r="C875" s="6984"/>
      <c r="D875" s="6986"/>
      <c r="E875" s="6091" t="s">
        <v>699</v>
      </c>
      <c r="F875" s="6092">
        <f t="shared" si="98"/>
        <v>312450</v>
      </c>
      <c r="G875" s="6092"/>
      <c r="H875" s="6092">
        <v>312450</v>
      </c>
      <c r="I875" s="6092"/>
      <c r="J875" s="6206"/>
    </row>
    <row r="876" spans="1:10" s="6084" customFormat="1" ht="15" customHeight="1">
      <c r="A876" s="6969"/>
      <c r="B876" s="6982"/>
      <c r="C876" s="6984"/>
      <c r="D876" s="6986"/>
      <c r="E876" s="6091" t="s">
        <v>700</v>
      </c>
      <c r="F876" s="6092">
        <f t="shared" si="98"/>
        <v>45215</v>
      </c>
      <c r="G876" s="6092"/>
      <c r="H876" s="6092">
        <v>45215</v>
      </c>
      <c r="I876" s="6092"/>
      <c r="J876" s="6206"/>
    </row>
    <row r="877" spans="1:10" s="6084" customFormat="1" ht="15" customHeight="1">
      <c r="A877" s="6969"/>
      <c r="B877" s="6982"/>
      <c r="C877" s="6984"/>
      <c r="D877" s="6986"/>
      <c r="E877" s="6091" t="s">
        <v>714</v>
      </c>
      <c r="F877" s="6092">
        <f t="shared" si="98"/>
        <v>27682</v>
      </c>
      <c r="G877" s="6092"/>
      <c r="H877" s="6092">
        <v>27682</v>
      </c>
      <c r="I877" s="6092"/>
      <c r="J877" s="6206"/>
    </row>
    <row r="878" spans="1:10" s="6084" customFormat="1" ht="22.5">
      <c r="A878" s="6969"/>
      <c r="B878" s="6982"/>
      <c r="C878" s="6984"/>
      <c r="D878" s="6986"/>
      <c r="E878" s="6088" t="s">
        <v>1047</v>
      </c>
      <c r="F878" s="6089">
        <f>SUM(F879:F887)</f>
        <v>1520773</v>
      </c>
      <c r="G878" s="6089">
        <f>SUM(G879:G887)</f>
        <v>0</v>
      </c>
      <c r="H878" s="6089">
        <f>SUM(H879:H887)</f>
        <v>1520773</v>
      </c>
      <c r="I878" s="6089">
        <f>SUM(I879:I887)</f>
        <v>0</v>
      </c>
      <c r="J878" s="6205">
        <f>SUM(J879:J887)</f>
        <v>0</v>
      </c>
    </row>
    <row r="879" spans="1:10" s="6084" customFormat="1" ht="15" customHeight="1">
      <c r="A879" s="6969"/>
      <c r="B879" s="6982"/>
      <c r="C879" s="6984"/>
      <c r="D879" s="6986"/>
      <c r="E879" s="6091" t="s">
        <v>702</v>
      </c>
      <c r="F879" s="6092">
        <f t="shared" ref="F879:F887" si="99">SUM(G879:J879)</f>
        <v>202000</v>
      </c>
      <c r="G879" s="6092"/>
      <c r="H879" s="6092">
        <v>202000</v>
      </c>
      <c r="I879" s="6092"/>
      <c r="J879" s="6206"/>
    </row>
    <row r="880" spans="1:10" s="6084" customFormat="1" ht="15" customHeight="1">
      <c r="A880" s="6969"/>
      <c r="B880" s="6982"/>
      <c r="C880" s="6984"/>
      <c r="D880" s="6986"/>
      <c r="E880" s="6091" t="s">
        <v>703</v>
      </c>
      <c r="F880" s="6092">
        <f t="shared" si="99"/>
        <v>48500</v>
      </c>
      <c r="G880" s="6092"/>
      <c r="H880" s="6092">
        <v>48500</v>
      </c>
      <c r="I880" s="6092"/>
      <c r="J880" s="6206"/>
    </row>
    <row r="881" spans="1:10" s="6084" customFormat="1" ht="15" customHeight="1">
      <c r="A881" s="6969"/>
      <c r="B881" s="6982"/>
      <c r="C881" s="6984"/>
      <c r="D881" s="6986"/>
      <c r="E881" s="6091" t="s">
        <v>704</v>
      </c>
      <c r="F881" s="6092">
        <f t="shared" si="99"/>
        <v>4401</v>
      </c>
      <c r="G881" s="6092"/>
      <c r="H881" s="6092">
        <v>4401</v>
      </c>
      <c r="I881" s="6092"/>
      <c r="J881" s="6206"/>
    </row>
    <row r="882" spans="1:10" s="6084" customFormat="1" ht="15" customHeight="1">
      <c r="A882" s="6969"/>
      <c r="B882" s="6982"/>
      <c r="C882" s="6984"/>
      <c r="D882" s="6986"/>
      <c r="E882" s="6091" t="s">
        <v>705</v>
      </c>
      <c r="F882" s="6092">
        <f t="shared" si="99"/>
        <v>852197</v>
      </c>
      <c r="G882" s="6092"/>
      <c r="H882" s="6092">
        <v>852197</v>
      </c>
      <c r="I882" s="6092"/>
      <c r="J882" s="6206"/>
    </row>
    <row r="883" spans="1:10" s="6084" customFormat="1" ht="15" customHeight="1">
      <c r="A883" s="6969"/>
      <c r="B883" s="6982"/>
      <c r="C883" s="6984"/>
      <c r="D883" s="6986"/>
      <c r="E883" s="6091" t="s">
        <v>706</v>
      </c>
      <c r="F883" s="6092">
        <f t="shared" si="99"/>
        <v>26000</v>
      </c>
      <c r="G883" s="6092"/>
      <c r="H883" s="6092">
        <v>26000</v>
      </c>
      <c r="I883" s="6092"/>
      <c r="J883" s="6206"/>
    </row>
    <row r="884" spans="1:10" s="6084" customFormat="1" ht="15" customHeight="1">
      <c r="A884" s="6969"/>
      <c r="B884" s="6982"/>
      <c r="C884" s="6984"/>
      <c r="D884" s="6986"/>
      <c r="E884" s="6091" t="s">
        <v>707</v>
      </c>
      <c r="F884" s="6092">
        <f t="shared" si="99"/>
        <v>284000</v>
      </c>
      <c r="G884" s="6092"/>
      <c r="H884" s="6092">
        <v>284000</v>
      </c>
      <c r="I884" s="6092"/>
      <c r="J884" s="6206"/>
    </row>
    <row r="885" spans="1:10" s="6084" customFormat="1" ht="15" customHeight="1">
      <c r="A885" s="6969"/>
      <c r="B885" s="6982"/>
      <c r="C885" s="6984"/>
      <c r="D885" s="6986"/>
      <c r="E885" s="6091" t="s">
        <v>708</v>
      </c>
      <c r="F885" s="6092">
        <f t="shared" si="99"/>
        <v>20000</v>
      </c>
      <c r="G885" s="6092"/>
      <c r="H885" s="6092">
        <v>20000</v>
      </c>
      <c r="I885" s="6092"/>
      <c r="J885" s="6206"/>
    </row>
    <row r="886" spans="1:10" s="6084" customFormat="1" ht="15" customHeight="1">
      <c r="A886" s="6969"/>
      <c r="B886" s="6982"/>
      <c r="C886" s="6984"/>
      <c r="D886" s="6986"/>
      <c r="E886" s="6091" t="s">
        <v>711</v>
      </c>
      <c r="F886" s="6092">
        <f t="shared" si="99"/>
        <v>38675</v>
      </c>
      <c r="G886" s="6092"/>
      <c r="H886" s="6092">
        <v>38675</v>
      </c>
      <c r="I886" s="6092"/>
      <c r="J886" s="6206"/>
    </row>
    <row r="887" spans="1:10" s="6084" customFormat="1" ht="15" customHeight="1">
      <c r="A887" s="6969"/>
      <c r="B887" s="6982"/>
      <c r="C887" s="6984"/>
      <c r="D887" s="6986"/>
      <c r="E887" s="6091" t="s">
        <v>713</v>
      </c>
      <c r="F887" s="6092">
        <f t="shared" si="99"/>
        <v>45000</v>
      </c>
      <c r="G887" s="6092"/>
      <c r="H887" s="6092">
        <v>45000</v>
      </c>
      <c r="I887" s="6092"/>
      <c r="J887" s="6206"/>
    </row>
    <row r="888" spans="1:10" s="6084" customFormat="1" ht="15" customHeight="1">
      <c r="A888" s="6969"/>
      <c r="B888" s="6982"/>
      <c r="C888" s="6984"/>
      <c r="D888" s="6986"/>
      <c r="E888" s="6094" t="s">
        <v>1040</v>
      </c>
      <c r="F888" s="6086">
        <f>SUM(F889:F890)</f>
        <v>7801104</v>
      </c>
      <c r="G888" s="6086">
        <f t="shared" ref="G888:J888" si="100">SUM(G889:G890)</f>
        <v>0</v>
      </c>
      <c r="H888" s="6086">
        <f t="shared" si="100"/>
        <v>7801104</v>
      </c>
      <c r="I888" s="6086">
        <f t="shared" si="100"/>
        <v>0</v>
      </c>
      <c r="J888" s="6204">
        <f t="shared" si="100"/>
        <v>0</v>
      </c>
    </row>
    <row r="889" spans="1:10" s="6084" customFormat="1" ht="15" customHeight="1">
      <c r="A889" s="6981"/>
      <c r="B889" s="6983"/>
      <c r="C889" s="6985"/>
      <c r="D889" s="6987"/>
      <c r="E889" s="6104" t="s">
        <v>715</v>
      </c>
      <c r="F889" s="6105">
        <f>SUM(G889:J889)</f>
        <v>7801104</v>
      </c>
      <c r="G889" s="6105"/>
      <c r="H889" s="6105">
        <v>7801104</v>
      </c>
      <c r="I889" s="6105"/>
      <c r="J889" s="6106"/>
    </row>
    <row r="890" spans="1:10" s="6084" customFormat="1" ht="15" hidden="1" customHeight="1">
      <c r="A890" s="6211"/>
      <c r="B890" s="6213"/>
      <c r="C890" s="6216"/>
      <c r="D890" s="6219"/>
      <c r="E890" s="6104" t="s">
        <v>739</v>
      </c>
      <c r="F890" s="6105">
        <f>SUM(G890:J890)</f>
        <v>0</v>
      </c>
      <c r="G890" s="6105"/>
      <c r="H890" s="6105"/>
      <c r="I890" s="6105"/>
      <c r="J890" s="6106"/>
    </row>
    <row r="891" spans="1:10" s="6084" customFormat="1" ht="22.5" customHeight="1">
      <c r="A891" s="6968" t="s">
        <v>1055</v>
      </c>
      <c r="B891" s="6971" t="s">
        <v>1114</v>
      </c>
      <c r="C891" s="6974">
        <v>801</v>
      </c>
      <c r="D891" s="6977" t="s">
        <v>868</v>
      </c>
      <c r="E891" s="6080" t="s">
        <v>1039</v>
      </c>
      <c r="F891" s="6081">
        <f>SUM(F892,F928)</f>
        <v>10491081</v>
      </c>
      <c r="G891" s="6081">
        <f>SUM(G892,G928)</f>
        <v>0</v>
      </c>
      <c r="H891" s="6081">
        <f>SUM(H892,H928)</f>
        <v>10067245</v>
      </c>
      <c r="I891" s="6081">
        <f>SUM(I892,I928)</f>
        <v>423836</v>
      </c>
      <c r="J891" s="6082">
        <f>SUM(J892,J928)</f>
        <v>0</v>
      </c>
    </row>
    <row r="892" spans="1:10" s="6084" customFormat="1" ht="21">
      <c r="A892" s="6969"/>
      <c r="B892" s="6972"/>
      <c r="C892" s="6975"/>
      <c r="D892" s="6978"/>
      <c r="E892" s="6085" t="s">
        <v>1045</v>
      </c>
      <c r="F892" s="6086">
        <f>SUM(F893,F896,F907)</f>
        <v>10491081</v>
      </c>
      <c r="G892" s="6086">
        <f>SUM(G893,G896,G907)</f>
        <v>0</v>
      </c>
      <c r="H892" s="6086">
        <f>SUM(H893,H896,H907)</f>
        <v>10067245</v>
      </c>
      <c r="I892" s="6086">
        <f>SUM(I893,I896,I907)</f>
        <v>423836</v>
      </c>
      <c r="J892" s="6087">
        <f>SUM(J893,J896,J907)</f>
        <v>0</v>
      </c>
    </row>
    <row r="893" spans="1:10" s="6084" customFormat="1" ht="15" hidden="1" customHeight="1">
      <c r="A893" s="6969"/>
      <c r="B893" s="6972"/>
      <c r="C893" s="6975"/>
      <c r="D893" s="6978"/>
      <c r="E893" s="6088" t="s">
        <v>1054</v>
      </c>
      <c r="F893" s="6089">
        <f>SUM(F894:F895)</f>
        <v>0</v>
      </c>
      <c r="G893" s="6089">
        <f>SUM(G894:G895)</f>
        <v>0</v>
      </c>
      <c r="H893" s="6089">
        <f>SUM(H894:H895)</f>
        <v>0</v>
      </c>
      <c r="I893" s="6089">
        <f>SUM(I894:I895)</f>
        <v>0</v>
      </c>
      <c r="J893" s="6090">
        <f>SUM(J894:J895)</f>
        <v>0</v>
      </c>
    </row>
    <row r="894" spans="1:10" s="6084" customFormat="1" ht="15" hidden="1" customHeight="1">
      <c r="A894" s="6969"/>
      <c r="B894" s="6972"/>
      <c r="C894" s="6975"/>
      <c r="D894" s="6978"/>
      <c r="E894" s="6091"/>
      <c r="F894" s="6092">
        <f>SUM(G894:J894)</f>
        <v>0</v>
      </c>
      <c r="G894" s="6092"/>
      <c r="H894" s="6092"/>
      <c r="I894" s="6092"/>
      <c r="J894" s="6093"/>
    </row>
    <row r="895" spans="1:10" s="6084" customFormat="1" ht="15" hidden="1" customHeight="1">
      <c r="A895" s="6969"/>
      <c r="B895" s="6972"/>
      <c r="C895" s="6975"/>
      <c r="D895" s="6978"/>
      <c r="E895" s="6091"/>
      <c r="F895" s="6092">
        <f>SUM(G895:J895)</f>
        <v>0</v>
      </c>
      <c r="G895" s="6092"/>
      <c r="H895" s="6092"/>
      <c r="I895" s="6092"/>
      <c r="J895" s="6093"/>
    </row>
    <row r="896" spans="1:10" s="6084" customFormat="1" ht="22.5">
      <c r="A896" s="6969"/>
      <c r="B896" s="6972"/>
      <c r="C896" s="6975"/>
      <c r="D896" s="6978"/>
      <c r="E896" s="6088" t="s">
        <v>1046</v>
      </c>
      <c r="F896" s="6089">
        <f>SUM(F897:F906)</f>
        <v>1068476</v>
      </c>
      <c r="G896" s="6089">
        <f>SUM(G897:G906)</f>
        <v>0</v>
      </c>
      <c r="H896" s="6089">
        <f>SUM(H897:H906)</f>
        <v>1025309</v>
      </c>
      <c r="I896" s="6089">
        <f>SUM(I897:I906)</f>
        <v>43167</v>
      </c>
      <c r="J896" s="6090">
        <f>SUM(J897:J906)</f>
        <v>0</v>
      </c>
    </row>
    <row r="897" spans="1:10" s="6084" customFormat="1" ht="15" customHeight="1">
      <c r="A897" s="6969"/>
      <c r="B897" s="6972"/>
      <c r="C897" s="6975"/>
      <c r="D897" s="6978"/>
      <c r="E897" s="6091" t="s">
        <v>697</v>
      </c>
      <c r="F897" s="6092">
        <f t="shared" ref="F897:F906" si="101">SUM(G897:J897)</f>
        <v>787822</v>
      </c>
      <c r="G897" s="6092"/>
      <c r="H897" s="6092">
        <v>787822</v>
      </c>
      <c r="I897" s="6092"/>
      <c r="J897" s="6093"/>
    </row>
    <row r="898" spans="1:10" s="6084" customFormat="1" ht="15" customHeight="1">
      <c r="A898" s="6969"/>
      <c r="B898" s="6972"/>
      <c r="C898" s="6975"/>
      <c r="D898" s="6978"/>
      <c r="E898" s="6091" t="s">
        <v>648</v>
      </c>
      <c r="F898" s="6092">
        <f t="shared" si="101"/>
        <v>33168</v>
      </c>
      <c r="G898" s="6092"/>
      <c r="H898" s="6092"/>
      <c r="I898" s="6092">
        <v>33168</v>
      </c>
      <c r="J898" s="6093"/>
    </row>
    <row r="899" spans="1:10" s="6084" customFormat="1" ht="15" customHeight="1">
      <c r="A899" s="6969"/>
      <c r="B899" s="6972"/>
      <c r="C899" s="6975"/>
      <c r="D899" s="6978"/>
      <c r="E899" s="6091" t="s">
        <v>698</v>
      </c>
      <c r="F899" s="6092">
        <f t="shared" si="101"/>
        <v>60385</v>
      </c>
      <c r="G899" s="6092"/>
      <c r="H899" s="6092">
        <v>60385</v>
      </c>
      <c r="I899" s="6092"/>
      <c r="J899" s="6093"/>
    </row>
    <row r="900" spans="1:10" s="6084" customFormat="1" ht="15" customHeight="1">
      <c r="A900" s="6969"/>
      <c r="B900" s="6972"/>
      <c r="C900" s="6975"/>
      <c r="D900" s="6978"/>
      <c r="E900" s="6091" t="s">
        <v>650</v>
      </c>
      <c r="F900" s="6092">
        <f t="shared" si="101"/>
        <v>2542</v>
      </c>
      <c r="G900" s="6092"/>
      <c r="H900" s="6092"/>
      <c r="I900" s="6092">
        <v>2542</v>
      </c>
      <c r="J900" s="6093"/>
    </row>
    <row r="901" spans="1:10" s="6084" customFormat="1" ht="15" customHeight="1">
      <c r="A901" s="6969"/>
      <c r="B901" s="6972"/>
      <c r="C901" s="6975"/>
      <c r="D901" s="6978"/>
      <c r="E901" s="6091" t="s">
        <v>699</v>
      </c>
      <c r="F901" s="6092">
        <f t="shared" si="101"/>
        <v>143600</v>
      </c>
      <c r="G901" s="6092"/>
      <c r="H901" s="6092">
        <v>143600</v>
      </c>
      <c r="I901" s="6092"/>
      <c r="J901" s="6093"/>
    </row>
    <row r="902" spans="1:10" s="6084" customFormat="1" ht="15" customHeight="1">
      <c r="A902" s="6969"/>
      <c r="B902" s="6972"/>
      <c r="C902" s="6975"/>
      <c r="D902" s="6978"/>
      <c r="E902" s="6091" t="s">
        <v>652</v>
      </c>
      <c r="F902" s="6092">
        <f t="shared" si="101"/>
        <v>6046</v>
      </c>
      <c r="G902" s="6092"/>
      <c r="H902" s="6092"/>
      <c r="I902" s="6092">
        <v>6046</v>
      </c>
      <c r="J902" s="6093"/>
    </row>
    <row r="903" spans="1:10" s="6084" customFormat="1" ht="15" customHeight="1">
      <c r="A903" s="6969"/>
      <c r="B903" s="6972"/>
      <c r="C903" s="6975"/>
      <c r="D903" s="6978"/>
      <c r="E903" s="6091" t="s">
        <v>700</v>
      </c>
      <c r="F903" s="6092">
        <f t="shared" si="101"/>
        <v>20780</v>
      </c>
      <c r="G903" s="6092"/>
      <c r="H903" s="6092">
        <v>20780</v>
      </c>
      <c r="I903" s="6092"/>
      <c r="J903" s="6093"/>
    </row>
    <row r="904" spans="1:10" s="6084" customFormat="1" ht="15" customHeight="1">
      <c r="A904" s="6969"/>
      <c r="B904" s="6972"/>
      <c r="C904" s="6975"/>
      <c r="D904" s="6978"/>
      <c r="E904" s="6091" t="s">
        <v>654</v>
      </c>
      <c r="F904" s="6092">
        <f t="shared" si="101"/>
        <v>875</v>
      </c>
      <c r="G904" s="6092"/>
      <c r="H904" s="6092"/>
      <c r="I904" s="6092">
        <v>875</v>
      </c>
      <c r="J904" s="6093"/>
    </row>
    <row r="905" spans="1:10" s="6084" customFormat="1" ht="15" customHeight="1">
      <c r="A905" s="6969"/>
      <c r="B905" s="6972"/>
      <c r="C905" s="6975"/>
      <c r="D905" s="6978"/>
      <c r="E905" s="6091" t="s">
        <v>714</v>
      </c>
      <c r="F905" s="6092">
        <f t="shared" si="101"/>
        <v>12722</v>
      </c>
      <c r="G905" s="6092"/>
      <c r="H905" s="6092">
        <v>12722</v>
      </c>
      <c r="I905" s="6092"/>
      <c r="J905" s="6093"/>
    </row>
    <row r="906" spans="1:10" s="6084" customFormat="1" ht="15" customHeight="1">
      <c r="A906" s="6969"/>
      <c r="B906" s="6972"/>
      <c r="C906" s="6975"/>
      <c r="D906" s="6978"/>
      <c r="E906" s="6091" t="s">
        <v>675</v>
      </c>
      <c r="F906" s="6092">
        <f t="shared" si="101"/>
        <v>536</v>
      </c>
      <c r="G906" s="6092"/>
      <c r="H906" s="6092"/>
      <c r="I906" s="6092">
        <v>536</v>
      </c>
      <c r="J906" s="6093"/>
    </row>
    <row r="907" spans="1:10" s="6084" customFormat="1" ht="22.5">
      <c r="A907" s="6969"/>
      <c r="B907" s="6972"/>
      <c r="C907" s="6975"/>
      <c r="D907" s="6978"/>
      <c r="E907" s="6088" t="s">
        <v>1047</v>
      </c>
      <c r="F907" s="6089">
        <f>SUM(F908:F927)</f>
        <v>9422605</v>
      </c>
      <c r="G907" s="6089">
        <f>SUM(G908:G927)</f>
        <v>0</v>
      </c>
      <c r="H907" s="6089">
        <f>SUM(H908:H927)</f>
        <v>9041936</v>
      </c>
      <c r="I907" s="6089">
        <f>SUM(I908:I927)</f>
        <v>380669</v>
      </c>
      <c r="J907" s="6090">
        <f>SUM(J908:J927)</f>
        <v>0</v>
      </c>
    </row>
    <row r="908" spans="1:10" s="6084" customFormat="1" ht="15" hidden="1" customHeight="1">
      <c r="A908" s="6969"/>
      <c r="B908" s="6972"/>
      <c r="C908" s="6975"/>
      <c r="D908" s="6978"/>
      <c r="E908" s="6091" t="s">
        <v>1115</v>
      </c>
      <c r="F908" s="6092">
        <f t="shared" ref="F908:F927" si="102">SUM(G908:J908)</f>
        <v>0</v>
      </c>
      <c r="G908" s="6092"/>
      <c r="H908" s="6092"/>
      <c r="I908" s="6092"/>
      <c r="J908" s="6093"/>
    </row>
    <row r="909" spans="1:10" s="6084" customFormat="1" ht="15" hidden="1" customHeight="1">
      <c r="A909" s="6969"/>
      <c r="B909" s="6972"/>
      <c r="C909" s="6975"/>
      <c r="D909" s="6978"/>
      <c r="E909" s="6091" t="s">
        <v>780</v>
      </c>
      <c r="F909" s="6092">
        <f t="shared" si="102"/>
        <v>0</v>
      </c>
      <c r="G909" s="6092"/>
      <c r="H909" s="6092"/>
      <c r="I909" s="6092"/>
      <c r="J909" s="6093"/>
    </row>
    <row r="910" spans="1:10" s="6084" customFormat="1" ht="15" customHeight="1">
      <c r="A910" s="6969"/>
      <c r="B910" s="6972"/>
      <c r="C910" s="6975"/>
      <c r="D910" s="6978"/>
      <c r="E910" s="6091" t="s">
        <v>702</v>
      </c>
      <c r="F910" s="6092">
        <f t="shared" si="102"/>
        <v>5238334</v>
      </c>
      <c r="G910" s="6092"/>
      <c r="H910" s="6092">
        <v>5238334</v>
      </c>
      <c r="I910" s="6092"/>
      <c r="J910" s="6093"/>
    </row>
    <row r="911" spans="1:10" s="6084" customFormat="1" ht="15" customHeight="1">
      <c r="A911" s="6969"/>
      <c r="B911" s="6972"/>
      <c r="C911" s="6975"/>
      <c r="D911" s="6978"/>
      <c r="E911" s="6091" t="s">
        <v>661</v>
      </c>
      <c r="F911" s="6092">
        <f t="shared" si="102"/>
        <v>220534</v>
      </c>
      <c r="G911" s="6092"/>
      <c r="H911" s="6092"/>
      <c r="I911" s="6092">
        <v>220534</v>
      </c>
      <c r="J911" s="6093"/>
    </row>
    <row r="912" spans="1:10" s="6084" customFormat="1" ht="15" customHeight="1">
      <c r="A912" s="6969"/>
      <c r="B912" s="6972"/>
      <c r="C912" s="6975"/>
      <c r="D912" s="6978"/>
      <c r="E912" s="6091" t="s">
        <v>703</v>
      </c>
      <c r="F912" s="6092">
        <f t="shared" si="102"/>
        <v>40303</v>
      </c>
      <c r="G912" s="6092"/>
      <c r="H912" s="6092">
        <v>40303</v>
      </c>
      <c r="I912" s="6092"/>
      <c r="J912" s="6093"/>
    </row>
    <row r="913" spans="1:10" s="6084" customFormat="1" ht="15" customHeight="1">
      <c r="A913" s="6969"/>
      <c r="B913" s="6972"/>
      <c r="C913" s="6975"/>
      <c r="D913" s="6978"/>
      <c r="E913" s="6091" t="s">
        <v>785</v>
      </c>
      <c r="F913" s="6092">
        <f t="shared" si="102"/>
        <v>1697</v>
      </c>
      <c r="G913" s="6092"/>
      <c r="H913" s="6092"/>
      <c r="I913" s="6092">
        <v>1697</v>
      </c>
      <c r="J913" s="6093"/>
    </row>
    <row r="914" spans="1:10" s="6084" customFormat="1" ht="15" customHeight="1">
      <c r="A914" s="6969"/>
      <c r="B914" s="6972"/>
      <c r="C914" s="6975"/>
      <c r="D914" s="6978"/>
      <c r="E914" s="6091" t="s">
        <v>704</v>
      </c>
      <c r="F914" s="6092">
        <f t="shared" si="102"/>
        <v>2399</v>
      </c>
      <c r="G914" s="6092"/>
      <c r="H914" s="6092">
        <v>2399</v>
      </c>
      <c r="I914" s="6092"/>
      <c r="J914" s="6093"/>
    </row>
    <row r="915" spans="1:10" s="6084" customFormat="1" ht="15" customHeight="1">
      <c r="A915" s="6969"/>
      <c r="B915" s="6972"/>
      <c r="C915" s="6975"/>
      <c r="D915" s="6978"/>
      <c r="E915" s="6091" t="s">
        <v>663</v>
      </c>
      <c r="F915" s="6092">
        <f t="shared" si="102"/>
        <v>101</v>
      </c>
      <c r="G915" s="6092"/>
      <c r="H915" s="6092"/>
      <c r="I915" s="6092">
        <v>101</v>
      </c>
      <c r="J915" s="6093"/>
    </row>
    <row r="916" spans="1:10" s="6084" customFormat="1" ht="15" customHeight="1">
      <c r="A916" s="6969"/>
      <c r="B916" s="6972"/>
      <c r="C916" s="6975"/>
      <c r="D916" s="6978"/>
      <c r="E916" s="6091" t="s">
        <v>705</v>
      </c>
      <c r="F916" s="6092">
        <f t="shared" si="102"/>
        <v>3579308</v>
      </c>
      <c r="G916" s="6092"/>
      <c r="H916" s="6092">
        <v>3579308</v>
      </c>
      <c r="I916" s="6092"/>
      <c r="J916" s="6093"/>
    </row>
    <row r="917" spans="1:10" s="6084" customFormat="1" ht="15" customHeight="1">
      <c r="A917" s="6969"/>
      <c r="B917" s="6972"/>
      <c r="C917" s="6975"/>
      <c r="D917" s="6978"/>
      <c r="E917" s="6091" t="s">
        <v>665</v>
      </c>
      <c r="F917" s="6092">
        <f t="shared" si="102"/>
        <v>150692</v>
      </c>
      <c r="G917" s="6092"/>
      <c r="H917" s="6092"/>
      <c r="I917" s="6092">
        <v>150692</v>
      </c>
      <c r="J917" s="6093"/>
    </row>
    <row r="918" spans="1:10" s="6084" customFormat="1" ht="15" customHeight="1">
      <c r="A918" s="6969"/>
      <c r="B918" s="6972"/>
      <c r="C918" s="6975"/>
      <c r="D918" s="6978"/>
      <c r="E918" s="6091" t="s">
        <v>706</v>
      </c>
      <c r="F918" s="6092">
        <f t="shared" si="102"/>
        <v>6465</v>
      </c>
      <c r="G918" s="6092"/>
      <c r="H918" s="6092">
        <v>6465</v>
      </c>
      <c r="I918" s="6092"/>
      <c r="J918" s="6093"/>
    </row>
    <row r="919" spans="1:10" s="6084" customFormat="1" ht="15" customHeight="1">
      <c r="A919" s="6969"/>
      <c r="B919" s="6972"/>
      <c r="C919" s="6975"/>
      <c r="D919" s="6978"/>
      <c r="E919" s="6091" t="s">
        <v>805</v>
      </c>
      <c r="F919" s="6092">
        <f t="shared" si="102"/>
        <v>272</v>
      </c>
      <c r="G919" s="6092"/>
      <c r="H919" s="6092"/>
      <c r="I919" s="6092">
        <v>272</v>
      </c>
      <c r="J919" s="6093"/>
    </row>
    <row r="920" spans="1:10" s="6084" customFormat="1" ht="15" customHeight="1">
      <c r="A920" s="6969"/>
      <c r="B920" s="6972"/>
      <c r="C920" s="6975"/>
      <c r="D920" s="6978"/>
      <c r="E920" s="6091" t="s">
        <v>707</v>
      </c>
      <c r="F920" s="6092">
        <f t="shared" si="102"/>
        <v>91162</v>
      </c>
      <c r="G920" s="6092"/>
      <c r="H920" s="6092">
        <v>91162</v>
      </c>
      <c r="I920" s="6092"/>
      <c r="J920" s="6093"/>
    </row>
    <row r="921" spans="1:10" s="6084" customFormat="1" ht="15" customHeight="1">
      <c r="A921" s="6969"/>
      <c r="B921" s="6972"/>
      <c r="C921" s="6975"/>
      <c r="D921" s="6978"/>
      <c r="E921" s="6091" t="s">
        <v>807</v>
      </c>
      <c r="F921" s="6092">
        <f t="shared" si="102"/>
        <v>3838</v>
      </c>
      <c r="G921" s="6092"/>
      <c r="H921" s="6092"/>
      <c r="I921" s="6092">
        <v>3838</v>
      </c>
      <c r="J921" s="6093"/>
    </row>
    <row r="922" spans="1:10" s="6084" customFormat="1" ht="15" customHeight="1">
      <c r="A922" s="6969"/>
      <c r="B922" s="6972"/>
      <c r="C922" s="6975"/>
      <c r="D922" s="6978"/>
      <c r="E922" s="6091" t="s">
        <v>708</v>
      </c>
      <c r="F922" s="6092">
        <f t="shared" si="102"/>
        <v>9596</v>
      </c>
      <c r="G922" s="6092"/>
      <c r="H922" s="6092">
        <v>9596</v>
      </c>
      <c r="I922" s="6092"/>
      <c r="J922" s="6093"/>
    </row>
    <row r="923" spans="1:10" s="6084" customFormat="1" ht="15" customHeight="1">
      <c r="A923" s="6969"/>
      <c r="B923" s="6972"/>
      <c r="C923" s="6975"/>
      <c r="D923" s="6978"/>
      <c r="E923" s="6091" t="s">
        <v>669</v>
      </c>
      <c r="F923" s="6092">
        <f t="shared" si="102"/>
        <v>404</v>
      </c>
      <c r="G923" s="6092"/>
      <c r="H923" s="6092"/>
      <c r="I923" s="6092">
        <v>404</v>
      </c>
      <c r="J923" s="6093"/>
    </row>
    <row r="924" spans="1:10" s="6084" customFormat="1" ht="15" customHeight="1">
      <c r="A924" s="6969"/>
      <c r="B924" s="6972"/>
      <c r="C924" s="6975"/>
      <c r="D924" s="6978"/>
      <c r="E924" s="6091" t="s">
        <v>711</v>
      </c>
      <c r="F924" s="6092">
        <f t="shared" si="102"/>
        <v>21591</v>
      </c>
      <c r="G924" s="6092"/>
      <c r="H924" s="6092">
        <v>21591</v>
      </c>
      <c r="I924" s="6092"/>
      <c r="J924" s="6093"/>
    </row>
    <row r="925" spans="1:10" s="6084" customFormat="1" ht="15" customHeight="1">
      <c r="A925" s="6969"/>
      <c r="B925" s="6972"/>
      <c r="C925" s="6975"/>
      <c r="D925" s="6978"/>
      <c r="E925" s="6091" t="s">
        <v>878</v>
      </c>
      <c r="F925" s="6092">
        <f t="shared" si="102"/>
        <v>909</v>
      </c>
      <c r="G925" s="6092"/>
      <c r="H925" s="6092"/>
      <c r="I925" s="6092">
        <v>909</v>
      </c>
      <c r="J925" s="6093"/>
    </row>
    <row r="926" spans="1:10" s="6084" customFormat="1" ht="15" customHeight="1">
      <c r="A926" s="6969"/>
      <c r="B926" s="6972"/>
      <c r="C926" s="6975"/>
      <c r="D926" s="6978"/>
      <c r="E926" s="6091" t="s">
        <v>713</v>
      </c>
      <c r="F926" s="6092">
        <f t="shared" si="102"/>
        <v>52778</v>
      </c>
      <c r="G926" s="6092"/>
      <c r="H926" s="6092">
        <v>52778</v>
      </c>
      <c r="I926" s="6092"/>
      <c r="J926" s="6093"/>
    </row>
    <row r="927" spans="1:10" s="6084" customFormat="1" ht="15" customHeight="1">
      <c r="A927" s="6969"/>
      <c r="B927" s="6972"/>
      <c r="C927" s="6975"/>
      <c r="D927" s="6978"/>
      <c r="E927" s="6091" t="s">
        <v>673</v>
      </c>
      <c r="F927" s="6092">
        <f t="shared" si="102"/>
        <v>2222</v>
      </c>
      <c r="G927" s="6092"/>
      <c r="H927" s="6092"/>
      <c r="I927" s="6092">
        <v>2222</v>
      </c>
      <c r="J927" s="6093"/>
    </row>
    <row r="928" spans="1:10" s="6084" customFormat="1" ht="15" customHeight="1">
      <c r="A928" s="6981"/>
      <c r="B928" s="6983"/>
      <c r="C928" s="6985"/>
      <c r="D928" s="6987"/>
      <c r="E928" s="6094" t="s">
        <v>1040</v>
      </c>
      <c r="F928" s="6086">
        <f>SUM(F929:F930)</f>
        <v>0</v>
      </c>
      <c r="G928" s="6086">
        <f>SUM(G929:G930)</f>
        <v>0</v>
      </c>
      <c r="H928" s="6086">
        <f>SUM(H929:H930)</f>
        <v>0</v>
      </c>
      <c r="I928" s="6086">
        <f>SUM(I929:I930)</f>
        <v>0</v>
      </c>
      <c r="J928" s="6087">
        <f>SUM(J929:J930)</f>
        <v>0</v>
      </c>
    </row>
    <row r="929" spans="1:10" s="6084" customFormat="1" ht="15" hidden="1" customHeight="1">
      <c r="A929" s="6096"/>
      <c r="B929" s="6103"/>
      <c r="C929" s="6098"/>
      <c r="D929" s="6099"/>
      <c r="E929" s="6074"/>
      <c r="F929" s="6075">
        <f>SUM(G929:J929)</f>
        <v>0</v>
      </c>
      <c r="G929" s="6075"/>
      <c r="H929" s="6075"/>
      <c r="I929" s="6075"/>
      <c r="J929" s="6076"/>
    </row>
    <row r="930" spans="1:10" s="6084" customFormat="1" ht="15" hidden="1" customHeight="1">
      <c r="A930" s="6096"/>
      <c r="B930" s="6103"/>
      <c r="C930" s="6098"/>
      <c r="D930" s="6099"/>
      <c r="E930" s="6079"/>
      <c r="F930" s="6075">
        <f t="shared" ref="F930" si="103">SUM(G930:J930)</f>
        <v>0</v>
      </c>
      <c r="G930" s="6075"/>
      <c r="H930" s="6075"/>
      <c r="I930" s="6075"/>
      <c r="J930" s="6076"/>
    </row>
    <row r="931" spans="1:10" s="6084" customFormat="1" ht="22.5" customHeight="1">
      <c r="A931" s="6968" t="s">
        <v>1058</v>
      </c>
      <c r="B931" s="6971" t="s">
        <v>1116</v>
      </c>
      <c r="C931" s="6974">
        <v>852</v>
      </c>
      <c r="D931" s="6977" t="s">
        <v>896</v>
      </c>
      <c r="E931" s="6080" t="s">
        <v>1039</v>
      </c>
      <c r="F931" s="6081">
        <f>SUM(F932,F970)</f>
        <v>6067600</v>
      </c>
      <c r="G931" s="6081">
        <f>SUM(G932,G970)</f>
        <v>303380</v>
      </c>
      <c r="H931" s="6081">
        <f>SUM(H932,H970)</f>
        <v>5157460</v>
      </c>
      <c r="I931" s="6081">
        <f>SUM(I932,I970)</f>
        <v>606760</v>
      </c>
      <c r="J931" s="6082">
        <f>SUM(J932,J970)</f>
        <v>0</v>
      </c>
    </row>
    <row r="932" spans="1:10" s="6084" customFormat="1" ht="21">
      <c r="A932" s="6969"/>
      <c r="B932" s="6972"/>
      <c r="C932" s="6975"/>
      <c r="D932" s="6978"/>
      <c r="E932" s="6085" t="s">
        <v>1045</v>
      </c>
      <c r="F932" s="6086">
        <f>SUM(F933,F936,F947)</f>
        <v>6067600</v>
      </c>
      <c r="G932" s="6086">
        <f>SUM(G933,G936,G947)</f>
        <v>303380</v>
      </c>
      <c r="H932" s="6086">
        <f>SUM(H933,H936,H947)</f>
        <v>5157460</v>
      </c>
      <c r="I932" s="6086">
        <f>SUM(I933,I936,I947)</f>
        <v>606760</v>
      </c>
      <c r="J932" s="6087">
        <f>SUM(J933,J936,J947)</f>
        <v>0</v>
      </c>
    </row>
    <row r="933" spans="1:10" s="6084" customFormat="1" ht="15" hidden="1" customHeight="1">
      <c r="A933" s="6969"/>
      <c r="B933" s="6972"/>
      <c r="C933" s="6975"/>
      <c r="D933" s="6978"/>
      <c r="E933" s="6088" t="s">
        <v>1054</v>
      </c>
      <c r="F933" s="6089">
        <f>SUM(F934:F935)</f>
        <v>0</v>
      </c>
      <c r="G933" s="6089">
        <f>SUM(G934:G935)</f>
        <v>0</v>
      </c>
      <c r="H933" s="6089">
        <f>SUM(H934:H935)</f>
        <v>0</v>
      </c>
      <c r="I933" s="6089">
        <f>SUM(I934:I935)</f>
        <v>0</v>
      </c>
      <c r="J933" s="6090">
        <f>SUM(J934:J935)</f>
        <v>0</v>
      </c>
    </row>
    <row r="934" spans="1:10" s="6084" customFormat="1" ht="15" hidden="1" customHeight="1">
      <c r="A934" s="6969"/>
      <c r="B934" s="6972"/>
      <c r="C934" s="6975"/>
      <c r="D934" s="6978"/>
      <c r="E934" s="6091"/>
      <c r="F934" s="6092">
        <f>SUM(G934:J934)</f>
        <v>0</v>
      </c>
      <c r="G934" s="6092"/>
      <c r="H934" s="6092"/>
      <c r="I934" s="6092"/>
      <c r="J934" s="6093"/>
    </row>
    <row r="935" spans="1:10" s="6084" customFormat="1" ht="15" hidden="1" customHeight="1">
      <c r="A935" s="6969"/>
      <c r="B935" s="6972"/>
      <c r="C935" s="6975"/>
      <c r="D935" s="6978"/>
      <c r="E935" s="6091"/>
      <c r="F935" s="6092">
        <f>SUM(G935:J935)</f>
        <v>0</v>
      </c>
      <c r="G935" s="6092"/>
      <c r="H935" s="6092"/>
      <c r="I935" s="6092"/>
      <c r="J935" s="6093"/>
    </row>
    <row r="936" spans="1:10" s="6084" customFormat="1" ht="22.5">
      <c r="A936" s="6969"/>
      <c r="B936" s="6972"/>
      <c r="C936" s="6975"/>
      <c r="D936" s="6978"/>
      <c r="E936" s="6088" t="s">
        <v>1046</v>
      </c>
      <c r="F936" s="6089">
        <f>SUM(F937:F946)</f>
        <v>2219500</v>
      </c>
      <c r="G936" s="6089">
        <f>SUM(G937:G946)</f>
        <v>0</v>
      </c>
      <c r="H936" s="6089">
        <f>SUM(H937:H946)</f>
        <v>1985786</v>
      </c>
      <c r="I936" s="6089">
        <f>SUM(I937:I946)</f>
        <v>233714</v>
      </c>
      <c r="J936" s="6090">
        <f>SUM(J937:J946)</f>
        <v>0</v>
      </c>
    </row>
    <row r="937" spans="1:10" s="6084" customFormat="1" ht="15" customHeight="1">
      <c r="A937" s="6969"/>
      <c r="B937" s="6972"/>
      <c r="C937" s="6975"/>
      <c r="D937" s="6978"/>
      <c r="E937" s="6091" t="s">
        <v>697</v>
      </c>
      <c r="F937" s="6092">
        <f t="shared" ref="F937:F946" si="104">SUM(G937:J937)</f>
        <v>1522248</v>
      </c>
      <c r="G937" s="6092"/>
      <c r="H937" s="6092">
        <v>1522248</v>
      </c>
      <c r="I937" s="6092"/>
      <c r="J937" s="6093"/>
    </row>
    <row r="938" spans="1:10" s="6084" customFormat="1" ht="15" customHeight="1">
      <c r="A938" s="6969"/>
      <c r="B938" s="6972"/>
      <c r="C938" s="6975"/>
      <c r="D938" s="6978"/>
      <c r="E938" s="6091" t="s">
        <v>648</v>
      </c>
      <c r="F938" s="6092">
        <f t="shared" si="104"/>
        <v>179158</v>
      </c>
      <c r="G938" s="6092"/>
      <c r="H938" s="6092"/>
      <c r="I938" s="6092">
        <v>179158</v>
      </c>
      <c r="J938" s="6093"/>
    </row>
    <row r="939" spans="1:10" s="6084" customFormat="1" ht="15" customHeight="1">
      <c r="A939" s="6969"/>
      <c r="B939" s="6972"/>
      <c r="C939" s="6975"/>
      <c r="D939" s="6978"/>
      <c r="E939" s="6091" t="s">
        <v>698</v>
      </c>
      <c r="F939" s="6092">
        <f t="shared" si="104"/>
        <v>120532</v>
      </c>
      <c r="G939" s="6092"/>
      <c r="H939" s="6092">
        <v>120532</v>
      </c>
      <c r="I939" s="6092"/>
      <c r="J939" s="6093"/>
    </row>
    <row r="940" spans="1:10" s="6084" customFormat="1" ht="15" customHeight="1">
      <c r="A940" s="6969"/>
      <c r="B940" s="6972"/>
      <c r="C940" s="6975"/>
      <c r="D940" s="6978"/>
      <c r="E940" s="6091" t="s">
        <v>650</v>
      </c>
      <c r="F940" s="6092">
        <f t="shared" si="104"/>
        <v>14186</v>
      </c>
      <c r="G940" s="6092"/>
      <c r="H940" s="6092"/>
      <c r="I940" s="6092">
        <v>14186</v>
      </c>
      <c r="J940" s="6093"/>
    </row>
    <row r="941" spans="1:10" s="6084" customFormat="1" ht="15" customHeight="1">
      <c r="A941" s="6969"/>
      <c r="B941" s="6972"/>
      <c r="C941" s="6975"/>
      <c r="D941" s="6978"/>
      <c r="E941" s="6091" t="s">
        <v>699</v>
      </c>
      <c r="F941" s="6092">
        <f t="shared" si="104"/>
        <v>278120</v>
      </c>
      <c r="G941" s="6092"/>
      <c r="H941" s="6092">
        <v>278120</v>
      </c>
      <c r="I941" s="6092"/>
      <c r="J941" s="6093"/>
    </row>
    <row r="942" spans="1:10" s="6084" customFormat="1" ht="15" customHeight="1">
      <c r="A942" s="6969"/>
      <c r="B942" s="6972"/>
      <c r="C942" s="6975"/>
      <c r="D942" s="6978"/>
      <c r="E942" s="6091" t="s">
        <v>652</v>
      </c>
      <c r="F942" s="6092">
        <f t="shared" si="104"/>
        <v>32733</v>
      </c>
      <c r="G942" s="6092"/>
      <c r="H942" s="6092"/>
      <c r="I942" s="6092">
        <v>32733</v>
      </c>
      <c r="J942" s="6093"/>
    </row>
    <row r="943" spans="1:10" s="6084" customFormat="1" ht="15" customHeight="1">
      <c r="A943" s="6969"/>
      <c r="B943" s="6972"/>
      <c r="C943" s="6975"/>
      <c r="D943" s="6978"/>
      <c r="E943" s="6091" t="s">
        <v>700</v>
      </c>
      <c r="F943" s="6092">
        <f t="shared" si="104"/>
        <v>40246</v>
      </c>
      <c r="G943" s="6092"/>
      <c r="H943" s="6092">
        <v>40246</v>
      </c>
      <c r="I943" s="6092"/>
      <c r="J943" s="6093"/>
    </row>
    <row r="944" spans="1:10" s="6084" customFormat="1" ht="15" customHeight="1">
      <c r="A944" s="6969"/>
      <c r="B944" s="6972"/>
      <c r="C944" s="6975"/>
      <c r="D944" s="6978"/>
      <c r="E944" s="6091" t="s">
        <v>654</v>
      </c>
      <c r="F944" s="6092">
        <f t="shared" si="104"/>
        <v>4737</v>
      </c>
      <c r="G944" s="6092"/>
      <c r="H944" s="6092"/>
      <c r="I944" s="6092">
        <v>4737</v>
      </c>
      <c r="J944" s="6093"/>
    </row>
    <row r="945" spans="1:10" s="6084" customFormat="1" ht="15" customHeight="1">
      <c r="A945" s="6969"/>
      <c r="B945" s="6972"/>
      <c r="C945" s="6975"/>
      <c r="D945" s="6978"/>
      <c r="E945" s="6091" t="s">
        <v>714</v>
      </c>
      <c r="F945" s="6092">
        <f t="shared" si="104"/>
        <v>24640</v>
      </c>
      <c r="G945" s="6092"/>
      <c r="H945" s="6092">
        <v>24640</v>
      </c>
      <c r="I945" s="6092"/>
      <c r="J945" s="6093"/>
    </row>
    <row r="946" spans="1:10" s="6084" customFormat="1" ht="15" customHeight="1">
      <c r="A946" s="6969"/>
      <c r="B946" s="6972"/>
      <c r="C946" s="6975"/>
      <c r="D946" s="6978"/>
      <c r="E946" s="6091" t="s">
        <v>675</v>
      </c>
      <c r="F946" s="6092">
        <f t="shared" si="104"/>
        <v>2900</v>
      </c>
      <c r="G946" s="6092"/>
      <c r="H946" s="6092"/>
      <c r="I946" s="6092">
        <v>2900</v>
      </c>
      <c r="J946" s="6093"/>
    </row>
    <row r="947" spans="1:10" s="6084" customFormat="1" ht="22.5">
      <c r="A947" s="6969"/>
      <c r="B947" s="6972"/>
      <c r="C947" s="6975"/>
      <c r="D947" s="6978"/>
      <c r="E947" s="6088" t="s">
        <v>1047</v>
      </c>
      <c r="F947" s="6089">
        <f>SUM(F948:F969)</f>
        <v>3848100</v>
      </c>
      <c r="G947" s="6089">
        <f>SUM(G948:G969)</f>
        <v>303380</v>
      </c>
      <c r="H947" s="6089">
        <f>SUM(H948:H969)</f>
        <v>3171674</v>
      </c>
      <c r="I947" s="6089">
        <f>SUM(I948:I969)</f>
        <v>373046</v>
      </c>
      <c r="J947" s="6090">
        <f>SUM(J948:J969)</f>
        <v>0</v>
      </c>
    </row>
    <row r="948" spans="1:10" s="6084" customFormat="1" ht="15" customHeight="1">
      <c r="A948" s="6969"/>
      <c r="B948" s="6972"/>
      <c r="C948" s="6975"/>
      <c r="D948" s="6978"/>
      <c r="E948" s="6091" t="s">
        <v>702</v>
      </c>
      <c r="F948" s="6092">
        <f t="shared" ref="F948:F969" si="105">SUM(G948:J948)</f>
        <v>84445</v>
      </c>
      <c r="G948" s="6092"/>
      <c r="H948" s="6092">
        <v>84445</v>
      </c>
      <c r="I948" s="6092"/>
      <c r="J948" s="6093"/>
    </row>
    <row r="949" spans="1:10" s="6084" customFormat="1" ht="15" customHeight="1">
      <c r="A949" s="6969"/>
      <c r="B949" s="6972"/>
      <c r="C949" s="6975"/>
      <c r="D949" s="6978"/>
      <c r="E949" s="6091" t="s">
        <v>661</v>
      </c>
      <c r="F949" s="6092">
        <f t="shared" si="105"/>
        <v>9937</v>
      </c>
      <c r="G949" s="6092"/>
      <c r="H949" s="6092"/>
      <c r="I949" s="6092">
        <v>9937</v>
      </c>
      <c r="J949" s="6093"/>
    </row>
    <row r="950" spans="1:10" s="6084" customFormat="1" ht="15" customHeight="1">
      <c r="A950" s="6969"/>
      <c r="B950" s="6972"/>
      <c r="C950" s="6975"/>
      <c r="D950" s="6978"/>
      <c r="E950" s="6091" t="s">
        <v>703</v>
      </c>
      <c r="F950" s="6092">
        <f t="shared" si="105"/>
        <v>37577</v>
      </c>
      <c r="G950" s="6092"/>
      <c r="H950" s="6092">
        <v>37577</v>
      </c>
      <c r="I950" s="6092"/>
      <c r="J950" s="6093"/>
    </row>
    <row r="951" spans="1:10" s="6084" customFormat="1" ht="15" customHeight="1">
      <c r="A951" s="6969"/>
      <c r="B951" s="6972"/>
      <c r="C951" s="6975"/>
      <c r="D951" s="6978"/>
      <c r="E951" s="6091" t="s">
        <v>785</v>
      </c>
      <c r="F951" s="6092">
        <f t="shared" si="105"/>
        <v>4423</v>
      </c>
      <c r="G951" s="6092"/>
      <c r="H951" s="6092"/>
      <c r="I951" s="6092">
        <v>4423</v>
      </c>
      <c r="J951" s="6093"/>
    </row>
    <row r="952" spans="1:10" s="6084" customFormat="1" ht="15" customHeight="1">
      <c r="A952" s="6969"/>
      <c r="B952" s="6972"/>
      <c r="C952" s="6975"/>
      <c r="D952" s="6978"/>
      <c r="E952" s="6091" t="s">
        <v>704</v>
      </c>
      <c r="F952" s="6092">
        <f t="shared" si="105"/>
        <v>1789</v>
      </c>
      <c r="G952" s="6092"/>
      <c r="H952" s="6092">
        <v>1789</v>
      </c>
      <c r="I952" s="6092"/>
      <c r="J952" s="6093"/>
    </row>
    <row r="953" spans="1:10" s="6084" customFormat="1" ht="15" customHeight="1">
      <c r="A953" s="6969"/>
      <c r="B953" s="6972"/>
      <c r="C953" s="6975"/>
      <c r="D953" s="6978"/>
      <c r="E953" s="6091" t="s">
        <v>663</v>
      </c>
      <c r="F953" s="6092">
        <f t="shared" si="105"/>
        <v>211</v>
      </c>
      <c r="G953" s="6092"/>
      <c r="H953" s="6092"/>
      <c r="I953" s="6092">
        <v>211</v>
      </c>
      <c r="J953" s="6093"/>
    </row>
    <row r="954" spans="1:10" s="6084" customFormat="1" ht="15" customHeight="1">
      <c r="A954" s="6969"/>
      <c r="B954" s="6972"/>
      <c r="C954" s="6975"/>
      <c r="D954" s="6978"/>
      <c r="E954" s="6091" t="s">
        <v>705</v>
      </c>
      <c r="F954" s="6092">
        <f t="shared" si="105"/>
        <v>2187519</v>
      </c>
      <c r="G954" s="6092"/>
      <c r="H954" s="6092">
        <v>2187519</v>
      </c>
      <c r="I954" s="6092"/>
      <c r="J954" s="6093"/>
    </row>
    <row r="955" spans="1:10" s="6084" customFormat="1" ht="15" customHeight="1">
      <c r="A955" s="6969"/>
      <c r="B955" s="6972"/>
      <c r="C955" s="6975"/>
      <c r="D955" s="6978"/>
      <c r="E955" s="6091" t="s">
        <v>665</v>
      </c>
      <c r="F955" s="6092">
        <f t="shared" si="105"/>
        <v>257219</v>
      </c>
      <c r="G955" s="6092"/>
      <c r="H955" s="6092"/>
      <c r="I955" s="6092">
        <v>257219</v>
      </c>
      <c r="J955" s="6093"/>
    </row>
    <row r="956" spans="1:10" s="6084" customFormat="1" ht="15" customHeight="1">
      <c r="A956" s="6969"/>
      <c r="B956" s="6972"/>
      <c r="C956" s="6975"/>
      <c r="D956" s="6978"/>
      <c r="E956" s="6091" t="s">
        <v>706</v>
      </c>
      <c r="F956" s="6092">
        <f t="shared" si="105"/>
        <v>4115</v>
      </c>
      <c r="G956" s="6092"/>
      <c r="H956" s="6092">
        <v>4115</v>
      </c>
      <c r="I956" s="6092"/>
      <c r="J956" s="6093"/>
    </row>
    <row r="957" spans="1:10" s="6084" customFormat="1" ht="15" customHeight="1">
      <c r="A957" s="6969"/>
      <c r="B957" s="6972"/>
      <c r="C957" s="6975"/>
      <c r="D957" s="6978"/>
      <c r="E957" s="6091" t="s">
        <v>805</v>
      </c>
      <c r="F957" s="6092">
        <f t="shared" si="105"/>
        <v>485</v>
      </c>
      <c r="G957" s="6092"/>
      <c r="H957" s="6092"/>
      <c r="I957" s="6092">
        <v>485</v>
      </c>
      <c r="J957" s="6093"/>
    </row>
    <row r="958" spans="1:10" s="6084" customFormat="1" ht="15" customHeight="1">
      <c r="A958" s="6969"/>
      <c r="B958" s="6972"/>
      <c r="C958" s="6975"/>
      <c r="D958" s="6978"/>
      <c r="E958" s="6091" t="s">
        <v>898</v>
      </c>
      <c r="F958" s="6092">
        <f t="shared" si="105"/>
        <v>671025</v>
      </c>
      <c r="G958" s="6092"/>
      <c r="H958" s="6092">
        <v>671025</v>
      </c>
      <c r="I958" s="6092"/>
      <c r="J958" s="6093"/>
    </row>
    <row r="959" spans="1:10" s="6084" customFormat="1" ht="15" customHeight="1">
      <c r="A959" s="6969"/>
      <c r="B959" s="6972"/>
      <c r="C959" s="6975"/>
      <c r="D959" s="6978"/>
      <c r="E959" s="6091" t="s">
        <v>789</v>
      </c>
      <c r="F959" s="6092">
        <f t="shared" si="105"/>
        <v>78975</v>
      </c>
      <c r="G959" s="6092"/>
      <c r="H959" s="6092"/>
      <c r="I959" s="6092">
        <v>78975</v>
      </c>
      <c r="J959" s="6093"/>
    </row>
    <row r="960" spans="1:10" s="6084" customFormat="1" ht="15" hidden="1" customHeight="1">
      <c r="A960" s="6969"/>
      <c r="B960" s="6972"/>
      <c r="C960" s="6975"/>
      <c r="D960" s="6978"/>
      <c r="E960" s="6091" t="s">
        <v>707</v>
      </c>
      <c r="F960" s="6092">
        <f t="shared" si="105"/>
        <v>0</v>
      </c>
      <c r="G960" s="6092"/>
      <c r="H960" s="6092"/>
      <c r="I960" s="6092"/>
      <c r="J960" s="6093"/>
    </row>
    <row r="961" spans="1:10" s="6084" customFormat="1" ht="15" customHeight="1">
      <c r="A961" s="6969"/>
      <c r="B961" s="6972"/>
      <c r="C961" s="6975"/>
      <c r="D961" s="6978"/>
      <c r="E961" s="6091" t="s">
        <v>807</v>
      </c>
      <c r="F961" s="6092">
        <f t="shared" si="105"/>
        <v>303380</v>
      </c>
      <c r="G961" s="6092">
        <v>303380</v>
      </c>
      <c r="H961" s="6092"/>
      <c r="I961" s="6092"/>
      <c r="J961" s="6093"/>
    </row>
    <row r="962" spans="1:10" s="6084" customFormat="1" ht="15" customHeight="1">
      <c r="A962" s="6969"/>
      <c r="B962" s="6972"/>
      <c r="C962" s="6975"/>
      <c r="D962" s="6978"/>
      <c r="E962" s="6091" t="s">
        <v>708</v>
      </c>
      <c r="F962" s="6092">
        <f t="shared" si="105"/>
        <v>6263</v>
      </c>
      <c r="G962" s="6092"/>
      <c r="H962" s="6092">
        <v>6263</v>
      </c>
      <c r="I962" s="6092"/>
      <c r="J962" s="6093"/>
    </row>
    <row r="963" spans="1:10" s="6084" customFormat="1" ht="15" customHeight="1">
      <c r="A963" s="6969"/>
      <c r="B963" s="6972"/>
      <c r="C963" s="6975"/>
      <c r="D963" s="6978"/>
      <c r="E963" s="6091" t="s">
        <v>669</v>
      </c>
      <c r="F963" s="6092">
        <f t="shared" si="105"/>
        <v>737</v>
      </c>
      <c r="G963" s="6092"/>
      <c r="H963" s="6092"/>
      <c r="I963" s="6092">
        <v>737</v>
      </c>
      <c r="J963" s="6093"/>
    </row>
    <row r="964" spans="1:10" s="6084" customFormat="1" ht="15" customHeight="1">
      <c r="A964" s="6969"/>
      <c r="B964" s="6972"/>
      <c r="C964" s="6975"/>
      <c r="D964" s="6978"/>
      <c r="E964" s="6091" t="s">
        <v>768</v>
      </c>
      <c r="F964" s="6092">
        <f t="shared" si="105"/>
        <v>89470</v>
      </c>
      <c r="G964" s="6092"/>
      <c r="H964" s="6092">
        <v>89470</v>
      </c>
      <c r="I964" s="6092"/>
      <c r="J964" s="6093"/>
    </row>
    <row r="965" spans="1:10" s="6084" customFormat="1" ht="15" customHeight="1">
      <c r="A965" s="6969"/>
      <c r="B965" s="6972"/>
      <c r="C965" s="6975"/>
      <c r="D965" s="6978"/>
      <c r="E965" s="6091" t="s">
        <v>710</v>
      </c>
      <c r="F965" s="6092">
        <f t="shared" si="105"/>
        <v>10530</v>
      </c>
      <c r="G965" s="6092"/>
      <c r="H965" s="6092"/>
      <c r="I965" s="6092">
        <v>10530</v>
      </c>
      <c r="J965" s="6093"/>
    </row>
    <row r="966" spans="1:10" s="6084" customFormat="1" ht="15" customHeight="1">
      <c r="A966" s="6969"/>
      <c r="B966" s="6972"/>
      <c r="C966" s="6975"/>
      <c r="D966" s="6978"/>
      <c r="E966" s="6091" t="s">
        <v>711</v>
      </c>
      <c r="F966" s="6092">
        <f t="shared" si="105"/>
        <v>53683</v>
      </c>
      <c r="G966" s="6092"/>
      <c r="H966" s="6092">
        <v>53683</v>
      </c>
      <c r="I966" s="6092"/>
      <c r="J966" s="6093"/>
    </row>
    <row r="967" spans="1:10" s="6084" customFormat="1" ht="15" customHeight="1">
      <c r="A967" s="6969"/>
      <c r="B967" s="6972"/>
      <c r="C967" s="6975"/>
      <c r="D967" s="6978"/>
      <c r="E967" s="6091" t="s">
        <v>878</v>
      </c>
      <c r="F967" s="6092">
        <f t="shared" si="105"/>
        <v>6317</v>
      </c>
      <c r="G967" s="6092"/>
      <c r="H967" s="6092"/>
      <c r="I967" s="6092">
        <v>6317</v>
      </c>
      <c r="J967" s="6093"/>
    </row>
    <row r="968" spans="1:10" s="6084" customFormat="1" ht="15" customHeight="1">
      <c r="A968" s="6969"/>
      <c r="B968" s="6972"/>
      <c r="C968" s="6975"/>
      <c r="D968" s="6978"/>
      <c r="E968" s="6091" t="s">
        <v>713</v>
      </c>
      <c r="F968" s="6092">
        <f t="shared" si="105"/>
        <v>35788</v>
      </c>
      <c r="G968" s="6092"/>
      <c r="H968" s="6092">
        <v>35788</v>
      </c>
      <c r="I968" s="6092"/>
      <c r="J968" s="6093"/>
    </row>
    <row r="969" spans="1:10" s="6084" customFormat="1" ht="15" customHeight="1">
      <c r="A969" s="6969"/>
      <c r="B969" s="6972"/>
      <c r="C969" s="6975"/>
      <c r="D969" s="6978"/>
      <c r="E969" s="6091" t="s">
        <v>673</v>
      </c>
      <c r="F969" s="6092">
        <f t="shared" si="105"/>
        <v>4212</v>
      </c>
      <c r="G969" s="6092"/>
      <c r="H969" s="6092"/>
      <c r="I969" s="6092">
        <v>4212</v>
      </c>
      <c r="J969" s="6093"/>
    </row>
    <row r="970" spans="1:10" s="6084" customFormat="1" ht="15" customHeight="1">
      <c r="A970" s="6981"/>
      <c r="B970" s="6983"/>
      <c r="C970" s="6985"/>
      <c r="D970" s="6987"/>
      <c r="E970" s="6094" t="s">
        <v>1040</v>
      </c>
      <c r="F970" s="6086">
        <f>SUM(F971:F972)</f>
        <v>0</v>
      </c>
      <c r="G970" s="6086">
        <f>SUM(G971:G972)</f>
        <v>0</v>
      </c>
      <c r="H970" s="6086">
        <f>SUM(H971:H972)</f>
        <v>0</v>
      </c>
      <c r="I970" s="6086">
        <f>SUM(I971:I972)</f>
        <v>0</v>
      </c>
      <c r="J970" s="6087">
        <f>SUM(J971:J972)</f>
        <v>0</v>
      </c>
    </row>
    <row r="971" spans="1:10" s="6084" customFormat="1" ht="15" hidden="1" customHeight="1">
      <c r="A971" s="6096"/>
      <c r="B971" s="6103"/>
      <c r="C971" s="6098"/>
      <c r="D971" s="6099"/>
      <c r="E971" s="6074"/>
      <c r="F971" s="6075">
        <f>SUM(G971:J971)</f>
        <v>0</v>
      </c>
      <c r="G971" s="6075"/>
      <c r="H971" s="6075"/>
      <c r="I971" s="6075"/>
      <c r="J971" s="6076"/>
    </row>
    <row r="972" spans="1:10" s="6084" customFormat="1" ht="15" hidden="1" customHeight="1">
      <c r="A972" s="6096"/>
      <c r="B972" s="6103"/>
      <c r="C972" s="6098"/>
      <c r="D972" s="6099"/>
      <c r="E972" s="6079"/>
      <c r="F972" s="6075">
        <f t="shared" ref="F972" si="106">SUM(G972:J972)</f>
        <v>0</v>
      </c>
      <c r="G972" s="6075"/>
      <c r="H972" s="6075"/>
      <c r="I972" s="6075"/>
      <c r="J972" s="6076"/>
    </row>
    <row r="973" spans="1:10" s="6084" customFormat="1" ht="22.5">
      <c r="A973" s="6968" t="s">
        <v>1059</v>
      </c>
      <c r="B973" s="6971" t="s">
        <v>1117</v>
      </c>
      <c r="C973" s="6974">
        <v>801</v>
      </c>
      <c r="D973" s="6977" t="s">
        <v>868</v>
      </c>
      <c r="E973" s="6080" t="s">
        <v>1039</v>
      </c>
      <c r="F973" s="6081">
        <f>SUM(F974,F1008)</f>
        <v>10358871</v>
      </c>
      <c r="G973" s="6081">
        <f>SUM(G974,G1008)</f>
        <v>1678639</v>
      </c>
      <c r="H973" s="6081">
        <f>SUM(H974,H1008)</f>
        <v>8680232</v>
      </c>
      <c r="I973" s="6081">
        <f>SUM(I974,I1008)</f>
        <v>0</v>
      </c>
      <c r="J973" s="6082">
        <f>SUM(J974,J1008)</f>
        <v>0</v>
      </c>
    </row>
    <row r="974" spans="1:10" s="6084" customFormat="1" ht="21">
      <c r="A974" s="6969"/>
      <c r="B974" s="6972"/>
      <c r="C974" s="6975"/>
      <c r="D974" s="6978"/>
      <c r="E974" s="6085" t="s">
        <v>1045</v>
      </c>
      <c r="F974" s="6086">
        <f>SUM(F975,F978,F985)</f>
        <v>7283871</v>
      </c>
      <c r="G974" s="6086">
        <f>SUM(G975,G978,G985)</f>
        <v>1103639</v>
      </c>
      <c r="H974" s="6086">
        <f>SUM(H975,H978,H985)</f>
        <v>6180232</v>
      </c>
      <c r="I974" s="6086">
        <f>SUM(I975,I978,I985)</f>
        <v>0</v>
      </c>
      <c r="J974" s="6087">
        <f>SUM(J975,J978,J985)</f>
        <v>0</v>
      </c>
    </row>
    <row r="975" spans="1:10" s="6084" customFormat="1" ht="15" hidden="1" customHeight="1">
      <c r="A975" s="6969"/>
      <c r="B975" s="6972"/>
      <c r="C975" s="6975"/>
      <c r="D975" s="6978"/>
      <c r="E975" s="6088" t="s">
        <v>1054</v>
      </c>
      <c r="F975" s="6089">
        <f>SUM(F976:F977)</f>
        <v>0</v>
      </c>
      <c r="G975" s="6089">
        <f>SUM(G976:G977)</f>
        <v>0</v>
      </c>
      <c r="H975" s="6089">
        <f>SUM(H976:H977)</f>
        <v>0</v>
      </c>
      <c r="I975" s="6089">
        <f>SUM(I976:I977)</f>
        <v>0</v>
      </c>
      <c r="J975" s="6090">
        <f>SUM(J976:J977)</f>
        <v>0</v>
      </c>
    </row>
    <row r="976" spans="1:10" s="6084" customFormat="1" ht="15" hidden="1" customHeight="1">
      <c r="A976" s="6969"/>
      <c r="B976" s="6972"/>
      <c r="C976" s="6975"/>
      <c r="D976" s="6978"/>
      <c r="E976" s="6091"/>
      <c r="F976" s="6092">
        <f>SUM(G976:J976)</f>
        <v>0</v>
      </c>
      <c r="G976" s="6092"/>
      <c r="H976" s="6092"/>
      <c r="I976" s="6092"/>
      <c r="J976" s="6093"/>
    </row>
    <row r="977" spans="1:10" s="6084" customFormat="1" ht="15" hidden="1" customHeight="1">
      <c r="A977" s="6969"/>
      <c r="B977" s="6972"/>
      <c r="C977" s="6975"/>
      <c r="D977" s="6978"/>
      <c r="E977" s="6091"/>
      <c r="F977" s="6092">
        <f>SUM(G977:J977)</f>
        <v>0</v>
      </c>
      <c r="G977" s="6092"/>
      <c r="H977" s="6092"/>
      <c r="I977" s="6092"/>
      <c r="J977" s="6093"/>
    </row>
    <row r="978" spans="1:10" s="6084" customFormat="1" ht="22.5">
      <c r="A978" s="6969"/>
      <c r="B978" s="6972"/>
      <c r="C978" s="6975"/>
      <c r="D978" s="6978"/>
      <c r="E978" s="6088" t="s">
        <v>1046</v>
      </c>
      <c r="F978" s="6089">
        <f>SUM(F979:F984)</f>
        <v>1394600</v>
      </c>
      <c r="G978" s="6089">
        <f>SUM(G979:G984)</f>
        <v>0</v>
      </c>
      <c r="H978" s="6089">
        <f>SUM(H979:H984)</f>
        <v>1394600</v>
      </c>
      <c r="I978" s="6089">
        <f>SUM(I979:I984)</f>
        <v>0</v>
      </c>
      <c r="J978" s="6090">
        <f>SUM(J979:J984)</f>
        <v>0</v>
      </c>
    </row>
    <row r="979" spans="1:10" s="6084" customFormat="1" ht="15" customHeight="1">
      <c r="A979" s="6969"/>
      <c r="B979" s="6972"/>
      <c r="C979" s="6975"/>
      <c r="D979" s="6978"/>
      <c r="E979" s="6091" t="s">
        <v>697</v>
      </c>
      <c r="F979" s="6092">
        <f t="shared" ref="F979:F984" si="107">SUM(G979:J979)</f>
        <v>944328</v>
      </c>
      <c r="G979" s="6092"/>
      <c r="H979" s="6092">
        <v>944328</v>
      </c>
      <c r="I979" s="6092"/>
      <c r="J979" s="6093"/>
    </row>
    <row r="980" spans="1:10" s="6084" customFormat="1" ht="15" customHeight="1">
      <c r="A980" s="6969"/>
      <c r="B980" s="6972"/>
      <c r="C980" s="6975"/>
      <c r="D980" s="6978"/>
      <c r="E980" s="6091" t="s">
        <v>698</v>
      </c>
      <c r="F980" s="6092">
        <f t="shared" si="107"/>
        <v>34000</v>
      </c>
      <c r="G980" s="6092"/>
      <c r="H980" s="6092">
        <v>34000</v>
      </c>
      <c r="I980" s="6092"/>
      <c r="J980" s="6093"/>
    </row>
    <row r="981" spans="1:10" s="6084" customFormat="1" ht="15" customHeight="1">
      <c r="A981" s="6969"/>
      <c r="B981" s="6972"/>
      <c r="C981" s="6975"/>
      <c r="D981" s="6978"/>
      <c r="E981" s="6091" t="s">
        <v>699</v>
      </c>
      <c r="F981" s="6092">
        <f t="shared" si="107"/>
        <v>195321</v>
      </c>
      <c r="G981" s="6092"/>
      <c r="H981" s="6092">
        <v>195321</v>
      </c>
      <c r="I981" s="6092"/>
      <c r="J981" s="6093"/>
    </row>
    <row r="982" spans="1:10" s="6084" customFormat="1" ht="15" customHeight="1">
      <c r="A982" s="6969"/>
      <c r="B982" s="6972"/>
      <c r="C982" s="6975"/>
      <c r="D982" s="6978"/>
      <c r="E982" s="6091" t="s">
        <v>700</v>
      </c>
      <c r="F982" s="6092">
        <f t="shared" si="107"/>
        <v>28264</v>
      </c>
      <c r="G982" s="6092"/>
      <c r="H982" s="6092">
        <v>28264</v>
      </c>
      <c r="I982" s="6092"/>
      <c r="J982" s="6093"/>
    </row>
    <row r="983" spans="1:10" s="6084" customFormat="1" ht="15" customHeight="1">
      <c r="A983" s="6969"/>
      <c r="B983" s="6972"/>
      <c r="C983" s="6975"/>
      <c r="D983" s="6978"/>
      <c r="E983" s="6091" t="s">
        <v>860</v>
      </c>
      <c r="F983" s="6092">
        <f t="shared" si="107"/>
        <v>175383</v>
      </c>
      <c r="G983" s="6092"/>
      <c r="H983" s="6092">
        <v>175383</v>
      </c>
      <c r="I983" s="6092"/>
      <c r="J983" s="6093"/>
    </row>
    <row r="984" spans="1:10" s="6084" customFormat="1" ht="15" customHeight="1">
      <c r="A984" s="6969"/>
      <c r="B984" s="6972"/>
      <c r="C984" s="6975"/>
      <c r="D984" s="6978"/>
      <c r="E984" s="6091" t="s">
        <v>714</v>
      </c>
      <c r="F984" s="6092">
        <f t="shared" si="107"/>
        <v>17304</v>
      </c>
      <c r="G984" s="6092"/>
      <c r="H984" s="6092">
        <v>17304</v>
      </c>
      <c r="I984" s="6092"/>
      <c r="J984" s="6093"/>
    </row>
    <row r="985" spans="1:10" s="6084" customFormat="1" ht="22.5">
      <c r="A985" s="6969"/>
      <c r="B985" s="6972"/>
      <c r="C985" s="6975"/>
      <c r="D985" s="6978"/>
      <c r="E985" s="6088" t="s">
        <v>1047</v>
      </c>
      <c r="F985" s="6089">
        <f>SUM(F986:F1007)</f>
        <v>5889271</v>
      </c>
      <c r="G985" s="6089">
        <f>SUM(G986:G1007)</f>
        <v>1103639</v>
      </c>
      <c r="H985" s="6089">
        <f>SUM(H986:H1007)</f>
        <v>4785632</v>
      </c>
      <c r="I985" s="6089">
        <f>SUM(I986:I1007)</f>
        <v>0</v>
      </c>
      <c r="J985" s="6090">
        <f>SUM(J986:J1007)</f>
        <v>0</v>
      </c>
    </row>
    <row r="986" spans="1:10" s="6084" customFormat="1" ht="15" customHeight="1">
      <c r="A986" s="6969"/>
      <c r="B986" s="6972"/>
      <c r="C986" s="6975"/>
      <c r="D986" s="6978"/>
      <c r="E986" s="6119">
        <v>4197</v>
      </c>
      <c r="F986" s="6092">
        <f t="shared" ref="F986:F1007" si="108">SUM(G986:J986)</f>
        <v>12000</v>
      </c>
      <c r="G986" s="6092"/>
      <c r="H986" s="6092">
        <v>12000</v>
      </c>
      <c r="I986" s="6092"/>
      <c r="J986" s="6093"/>
    </row>
    <row r="987" spans="1:10" s="6084" customFormat="1" ht="15" customHeight="1">
      <c r="A987" s="6969"/>
      <c r="B987" s="6972"/>
      <c r="C987" s="6975"/>
      <c r="D987" s="6978"/>
      <c r="E987" s="6120">
        <v>4199</v>
      </c>
      <c r="F987" s="6092">
        <f t="shared" si="108"/>
        <v>2760</v>
      </c>
      <c r="G987" s="6092">
        <v>2760</v>
      </c>
      <c r="H987" s="6092"/>
      <c r="I987" s="6092"/>
      <c r="J987" s="6093"/>
    </row>
    <row r="988" spans="1:10" s="6084" customFormat="1" ht="15" customHeight="1">
      <c r="A988" s="6969"/>
      <c r="B988" s="6972"/>
      <c r="C988" s="6975"/>
      <c r="D988" s="6978"/>
      <c r="E988" s="6091" t="s">
        <v>702</v>
      </c>
      <c r="F988" s="6092">
        <f t="shared" si="108"/>
        <v>34500</v>
      </c>
      <c r="G988" s="6092"/>
      <c r="H988" s="6092">
        <v>34500</v>
      </c>
      <c r="I988" s="6092"/>
      <c r="J988" s="6093"/>
    </row>
    <row r="989" spans="1:10" s="6084" customFormat="1" ht="15" customHeight="1">
      <c r="A989" s="6969"/>
      <c r="B989" s="6972"/>
      <c r="C989" s="6975"/>
      <c r="D989" s="6978"/>
      <c r="E989" s="6091" t="s">
        <v>661</v>
      </c>
      <c r="F989" s="6092">
        <f t="shared" si="108"/>
        <v>7935</v>
      </c>
      <c r="G989" s="6092">
        <v>7935</v>
      </c>
      <c r="H989" s="6092"/>
      <c r="I989" s="6092"/>
      <c r="J989" s="6093"/>
    </row>
    <row r="990" spans="1:10" s="6084" customFormat="1" ht="15" customHeight="1">
      <c r="A990" s="6969"/>
      <c r="B990" s="6972"/>
      <c r="C990" s="6975"/>
      <c r="D990" s="6978"/>
      <c r="E990" s="6091" t="s">
        <v>703</v>
      </c>
      <c r="F990" s="6092">
        <f t="shared" si="108"/>
        <v>32520</v>
      </c>
      <c r="G990" s="6092"/>
      <c r="H990" s="6092">
        <v>32520</v>
      </c>
      <c r="I990" s="6092"/>
      <c r="J990" s="6093"/>
    </row>
    <row r="991" spans="1:10" s="6084" customFormat="1" ht="15" customHeight="1">
      <c r="A991" s="6969"/>
      <c r="B991" s="6972"/>
      <c r="C991" s="6975"/>
      <c r="D991" s="6978"/>
      <c r="E991" s="6091" t="s">
        <v>785</v>
      </c>
      <c r="F991" s="6092">
        <f t="shared" si="108"/>
        <v>7480</v>
      </c>
      <c r="G991" s="6092">
        <v>7480</v>
      </c>
      <c r="H991" s="6092"/>
      <c r="I991" s="6092"/>
      <c r="J991" s="6093"/>
    </row>
    <row r="992" spans="1:10" s="6084" customFormat="1" ht="15" customHeight="1">
      <c r="A992" s="6969"/>
      <c r="B992" s="6972"/>
      <c r="C992" s="6975"/>
      <c r="D992" s="6978"/>
      <c r="E992" s="6091" t="s">
        <v>704</v>
      </c>
      <c r="F992" s="6092">
        <f t="shared" si="108"/>
        <v>9760</v>
      </c>
      <c r="G992" s="6092"/>
      <c r="H992" s="6092">
        <v>9760</v>
      </c>
      <c r="I992" s="6092"/>
      <c r="J992" s="6093"/>
    </row>
    <row r="993" spans="1:10" s="6084" customFormat="1" ht="15" customHeight="1">
      <c r="A993" s="6969"/>
      <c r="B993" s="6972"/>
      <c r="C993" s="6975"/>
      <c r="D993" s="6978"/>
      <c r="E993" s="6091" t="s">
        <v>663</v>
      </c>
      <c r="F993" s="6092">
        <f t="shared" si="108"/>
        <v>2240</v>
      </c>
      <c r="G993" s="6092">
        <v>2240</v>
      </c>
      <c r="H993" s="6092"/>
      <c r="I993" s="6092"/>
      <c r="J993" s="6093"/>
    </row>
    <row r="994" spans="1:10" s="6084" customFormat="1" ht="15" customHeight="1">
      <c r="A994" s="6969"/>
      <c r="B994" s="6972"/>
      <c r="C994" s="6975"/>
      <c r="D994" s="6978"/>
      <c r="E994" s="6091" t="s">
        <v>705</v>
      </c>
      <c r="F994" s="6092">
        <f t="shared" si="108"/>
        <v>2567387</v>
      </c>
      <c r="G994" s="6092"/>
      <c r="H994" s="6092">
        <v>2567387</v>
      </c>
      <c r="I994" s="6092"/>
      <c r="J994" s="6093"/>
    </row>
    <row r="995" spans="1:10" s="6084" customFormat="1" ht="15" customHeight="1">
      <c r="A995" s="6969"/>
      <c r="B995" s="6972"/>
      <c r="C995" s="6975"/>
      <c r="D995" s="6978"/>
      <c r="E995" s="6091" t="s">
        <v>665</v>
      </c>
      <c r="F995" s="6092">
        <f t="shared" si="108"/>
        <v>557183</v>
      </c>
      <c r="G995" s="6092">
        <v>557183</v>
      </c>
      <c r="H995" s="6092"/>
      <c r="I995" s="6092"/>
      <c r="J995" s="6093"/>
    </row>
    <row r="996" spans="1:10" s="6084" customFormat="1" ht="15" customHeight="1">
      <c r="A996" s="6969"/>
      <c r="B996" s="6972"/>
      <c r="C996" s="6975"/>
      <c r="D996" s="6978"/>
      <c r="E996" s="6091" t="s">
        <v>706</v>
      </c>
      <c r="F996" s="6092">
        <f t="shared" si="108"/>
        <v>3000</v>
      </c>
      <c r="G996" s="6092"/>
      <c r="H996" s="6092">
        <v>3000</v>
      </c>
      <c r="I996" s="6092"/>
      <c r="J996" s="6093"/>
    </row>
    <row r="997" spans="1:10" s="6084" customFormat="1" ht="15" customHeight="1">
      <c r="A997" s="6969"/>
      <c r="B997" s="6972"/>
      <c r="C997" s="6975"/>
      <c r="D997" s="6978"/>
      <c r="E997" s="6091" t="s">
        <v>805</v>
      </c>
      <c r="F997" s="6092">
        <f t="shared" si="108"/>
        <v>690</v>
      </c>
      <c r="G997" s="6092">
        <v>690</v>
      </c>
      <c r="H997" s="6092"/>
      <c r="I997" s="6092"/>
      <c r="J997" s="6093"/>
    </row>
    <row r="998" spans="1:10" s="6084" customFormat="1" ht="15" customHeight="1">
      <c r="A998" s="6969"/>
      <c r="B998" s="6972"/>
      <c r="C998" s="6975"/>
      <c r="D998" s="6978"/>
      <c r="E998" s="6091" t="s">
        <v>760</v>
      </c>
      <c r="F998" s="6092">
        <f t="shared" si="108"/>
        <v>1500000</v>
      </c>
      <c r="G998" s="6092"/>
      <c r="H998" s="6092">
        <v>1500000</v>
      </c>
      <c r="I998" s="6092"/>
      <c r="J998" s="6093"/>
    </row>
    <row r="999" spans="1:10" s="6084" customFormat="1" ht="15" customHeight="1">
      <c r="A999" s="6969"/>
      <c r="B999" s="6972"/>
      <c r="C999" s="6975"/>
      <c r="D999" s="6978"/>
      <c r="E999" s="6091" t="s">
        <v>667</v>
      </c>
      <c r="F999" s="6092">
        <f t="shared" si="108"/>
        <v>345000</v>
      </c>
      <c r="G999" s="6092">
        <v>345000</v>
      </c>
      <c r="H999" s="6092"/>
      <c r="I999" s="6092"/>
      <c r="J999" s="6093"/>
    </row>
    <row r="1000" spans="1:10" s="6084" customFormat="1" ht="15" customHeight="1">
      <c r="A1000" s="6969"/>
      <c r="B1000" s="6972"/>
      <c r="C1000" s="6975"/>
      <c r="D1000" s="6978"/>
      <c r="E1000" s="6091" t="s">
        <v>707</v>
      </c>
      <c r="F1000" s="6092">
        <f t="shared" si="108"/>
        <v>148207</v>
      </c>
      <c r="G1000" s="6092"/>
      <c r="H1000" s="6092">
        <v>148207</v>
      </c>
      <c r="I1000" s="6092"/>
      <c r="J1000" s="6093"/>
    </row>
    <row r="1001" spans="1:10" s="6084" customFormat="1" ht="15" customHeight="1">
      <c r="A1001" s="6969"/>
      <c r="B1001" s="6972"/>
      <c r="C1001" s="6975"/>
      <c r="D1001" s="6978"/>
      <c r="E1001" s="6091" t="s">
        <v>807</v>
      </c>
      <c r="F1001" s="6092">
        <f t="shared" si="108"/>
        <v>73689</v>
      </c>
      <c r="G1001" s="6092">
        <v>73689</v>
      </c>
      <c r="H1001" s="6092"/>
      <c r="I1001" s="6092"/>
      <c r="J1001" s="6093"/>
    </row>
    <row r="1002" spans="1:10" s="6084" customFormat="1" ht="15" customHeight="1">
      <c r="A1002" s="6969"/>
      <c r="B1002" s="6972"/>
      <c r="C1002" s="6975"/>
      <c r="D1002" s="6978"/>
      <c r="E1002" s="6091" t="s">
        <v>708</v>
      </c>
      <c r="F1002" s="6092">
        <f t="shared" si="108"/>
        <v>263750</v>
      </c>
      <c r="G1002" s="6092"/>
      <c r="H1002" s="6092">
        <v>263750</v>
      </c>
      <c r="I1002" s="6092"/>
      <c r="J1002" s="6093"/>
    </row>
    <row r="1003" spans="1:10" s="6084" customFormat="1" ht="15" customHeight="1">
      <c r="A1003" s="6969"/>
      <c r="B1003" s="6972"/>
      <c r="C1003" s="6975"/>
      <c r="D1003" s="6978"/>
      <c r="E1003" s="6091" t="s">
        <v>669</v>
      </c>
      <c r="F1003" s="6092">
        <f t="shared" si="108"/>
        <v>60662</v>
      </c>
      <c r="G1003" s="6092">
        <v>60662</v>
      </c>
      <c r="H1003" s="6092"/>
      <c r="I1003" s="6092"/>
      <c r="J1003" s="6093"/>
    </row>
    <row r="1004" spans="1:10" s="6084" customFormat="1" ht="15" customHeight="1">
      <c r="A1004" s="6969"/>
      <c r="B1004" s="6972"/>
      <c r="C1004" s="6975"/>
      <c r="D1004" s="6978"/>
      <c r="E1004" s="6091" t="s">
        <v>768</v>
      </c>
      <c r="F1004" s="6092">
        <f t="shared" si="108"/>
        <v>200000</v>
      </c>
      <c r="G1004" s="6092"/>
      <c r="H1004" s="6092">
        <v>200000</v>
      </c>
      <c r="I1004" s="6092"/>
      <c r="J1004" s="6093"/>
    </row>
    <row r="1005" spans="1:10" s="6084" customFormat="1" ht="15" customHeight="1">
      <c r="A1005" s="6969"/>
      <c r="B1005" s="6972"/>
      <c r="C1005" s="6975"/>
      <c r="D1005" s="6978"/>
      <c r="E1005" s="6091" t="s">
        <v>710</v>
      </c>
      <c r="F1005" s="6092">
        <f t="shared" si="108"/>
        <v>46000</v>
      </c>
      <c r="G1005" s="6092">
        <v>46000</v>
      </c>
      <c r="H1005" s="6092"/>
      <c r="I1005" s="6092"/>
      <c r="J1005" s="6093"/>
    </row>
    <row r="1006" spans="1:10" s="6084" customFormat="1" ht="15" customHeight="1">
      <c r="A1006" s="6969"/>
      <c r="B1006" s="6972"/>
      <c r="C1006" s="6975"/>
      <c r="D1006" s="6978"/>
      <c r="E1006" s="6091" t="s">
        <v>711</v>
      </c>
      <c r="F1006" s="6092">
        <f t="shared" si="108"/>
        <v>14508</v>
      </c>
      <c r="G1006" s="6092"/>
      <c r="H1006" s="6092">
        <v>14508</v>
      </c>
      <c r="I1006" s="6092"/>
      <c r="J1006" s="6093"/>
    </row>
    <row r="1007" spans="1:10" s="6084" customFormat="1" ht="15" hidden="1" customHeight="1">
      <c r="A1007" s="6969"/>
      <c r="B1007" s="6972"/>
      <c r="C1007" s="6975"/>
      <c r="D1007" s="6978"/>
      <c r="E1007" s="6091"/>
      <c r="F1007" s="6092">
        <f t="shared" si="108"/>
        <v>0</v>
      </c>
      <c r="G1007" s="6092"/>
      <c r="H1007" s="6092"/>
      <c r="I1007" s="6092"/>
      <c r="J1007" s="6093"/>
    </row>
    <row r="1008" spans="1:10" s="6084" customFormat="1" ht="15" customHeight="1">
      <c r="A1008" s="6969"/>
      <c r="B1008" s="6972"/>
      <c r="C1008" s="6975"/>
      <c r="D1008" s="6978"/>
      <c r="E1008" s="6094" t="s">
        <v>1040</v>
      </c>
      <c r="F1008" s="6086">
        <f>SUM(F1009:F1010)</f>
        <v>3075000</v>
      </c>
      <c r="G1008" s="6086">
        <f>SUM(G1009:G1010)</f>
        <v>575000</v>
      </c>
      <c r="H1008" s="6086">
        <f>SUM(H1009:H1010)</f>
        <v>2500000</v>
      </c>
      <c r="I1008" s="6086">
        <f>SUM(I1009:I1010)</f>
        <v>0</v>
      </c>
      <c r="J1008" s="6087">
        <f>SUM(J1009:J1010)</f>
        <v>0</v>
      </c>
    </row>
    <row r="1009" spans="1:10" s="6084" customFormat="1" ht="15" customHeight="1">
      <c r="A1009" s="6969"/>
      <c r="B1009" s="6972"/>
      <c r="C1009" s="6975"/>
      <c r="D1009" s="6978"/>
      <c r="E1009" s="6104" t="s">
        <v>736</v>
      </c>
      <c r="F1009" s="6105">
        <f>SUM(G1009:J1009)</f>
        <v>2500000</v>
      </c>
      <c r="G1009" s="6105"/>
      <c r="H1009" s="6105">
        <v>2500000</v>
      </c>
      <c r="I1009" s="6105"/>
      <c r="J1009" s="6106"/>
    </row>
    <row r="1010" spans="1:10" s="6084" customFormat="1" ht="15" customHeight="1" thickBot="1">
      <c r="A1010" s="6981"/>
      <c r="B1010" s="6983"/>
      <c r="C1010" s="6985"/>
      <c r="D1010" s="6987"/>
      <c r="E1010" s="6091" t="s">
        <v>738</v>
      </c>
      <c r="F1010" s="6092">
        <f t="shared" ref="F1010" si="109">SUM(G1010:J1010)</f>
        <v>575000</v>
      </c>
      <c r="G1010" s="6092">
        <v>575000</v>
      </c>
      <c r="H1010" s="6092"/>
      <c r="I1010" s="6092"/>
      <c r="J1010" s="6093"/>
    </row>
    <row r="1011" spans="1:10" s="6084" customFormat="1" ht="23.25" hidden="1" thickBot="1">
      <c r="A1011" s="7001"/>
      <c r="B1011" s="7004" t="s">
        <v>1118</v>
      </c>
      <c r="C1011" s="7007">
        <v>853</v>
      </c>
      <c r="D1011" s="7009" t="s">
        <v>380</v>
      </c>
      <c r="E1011" s="6067" t="s">
        <v>1039</v>
      </c>
      <c r="F1011" s="6068">
        <f>SUM(F1012,F1022)</f>
        <v>0</v>
      </c>
      <c r="G1011" s="6068">
        <f>SUM(G1012,G1022)</f>
        <v>0</v>
      </c>
      <c r="H1011" s="6068">
        <f>SUM(H1012,H1022)</f>
        <v>0</v>
      </c>
      <c r="I1011" s="6068">
        <f>SUM(I1012,I1022)</f>
        <v>0</v>
      </c>
      <c r="J1011" s="6069">
        <f>SUM(J1012,J1022)</f>
        <v>0</v>
      </c>
    </row>
    <row r="1012" spans="1:10" s="6084" customFormat="1" ht="21.75" hidden="1" thickBot="1">
      <c r="A1012" s="7002"/>
      <c r="B1012" s="7005"/>
      <c r="C1012" s="7015"/>
      <c r="D1012" s="7016"/>
      <c r="E1012" s="6071" t="s">
        <v>1045</v>
      </c>
      <c r="F1012" s="6072">
        <f>SUM(F1013,F1016,F1019)</f>
        <v>0</v>
      </c>
      <c r="G1012" s="6072">
        <f>SUM(G1013,G1016,G1019)</f>
        <v>0</v>
      </c>
      <c r="H1012" s="6072">
        <f>SUM(H1013,H1016,H1019)</f>
        <v>0</v>
      </c>
      <c r="I1012" s="6072">
        <f>SUM(I1013,I1016,I1019)</f>
        <v>0</v>
      </c>
      <c r="J1012" s="6073">
        <f>SUM(J1013,J1016,J1019)</f>
        <v>0</v>
      </c>
    </row>
    <row r="1013" spans="1:10" s="6084" customFormat="1" ht="15" hidden="1" customHeight="1" thickBot="1">
      <c r="A1013" s="7002"/>
      <c r="B1013" s="7005"/>
      <c r="C1013" s="7015"/>
      <c r="D1013" s="7016"/>
      <c r="E1013" s="6108" t="s">
        <v>1054</v>
      </c>
      <c r="F1013" s="6109">
        <f>SUM(F1014:F1015)</f>
        <v>0</v>
      </c>
      <c r="G1013" s="6109">
        <f>SUM(G1014:G1015)</f>
        <v>0</v>
      </c>
      <c r="H1013" s="6109">
        <f>SUM(H1014:H1015)</f>
        <v>0</v>
      </c>
      <c r="I1013" s="6109">
        <f>SUM(I1014:I1015)</f>
        <v>0</v>
      </c>
      <c r="J1013" s="6110">
        <f>SUM(J1014:J1015)</f>
        <v>0</v>
      </c>
    </row>
    <row r="1014" spans="1:10" s="6084" customFormat="1" ht="15" hidden="1" customHeight="1" thickBot="1">
      <c r="A1014" s="7002"/>
      <c r="B1014" s="7005"/>
      <c r="C1014" s="7015"/>
      <c r="D1014" s="7016"/>
      <c r="E1014" s="6074"/>
      <c r="F1014" s="6075">
        <f>SUM(G1014:J1014)</f>
        <v>0</v>
      </c>
      <c r="G1014" s="6075"/>
      <c r="H1014" s="6075"/>
      <c r="I1014" s="6075"/>
      <c r="J1014" s="6076"/>
    </row>
    <row r="1015" spans="1:10" s="6084" customFormat="1" ht="15" hidden="1" customHeight="1" thickBot="1">
      <c r="A1015" s="7002"/>
      <c r="B1015" s="7005"/>
      <c r="C1015" s="7015"/>
      <c r="D1015" s="7016"/>
      <c r="E1015" s="6074"/>
      <c r="F1015" s="6075">
        <f>SUM(G1015:J1015)</f>
        <v>0</v>
      </c>
      <c r="G1015" s="6075"/>
      <c r="H1015" s="6075"/>
      <c r="I1015" s="6075"/>
      <c r="J1015" s="6076"/>
    </row>
    <row r="1016" spans="1:10" s="6084" customFormat="1" ht="23.25" hidden="1" thickBot="1">
      <c r="A1016" s="7002"/>
      <c r="B1016" s="7005"/>
      <c r="C1016" s="7015"/>
      <c r="D1016" s="7016"/>
      <c r="E1016" s="6108" t="s">
        <v>1046</v>
      </c>
      <c r="F1016" s="6109">
        <f>SUM(F1017:F1018)</f>
        <v>0</v>
      </c>
      <c r="G1016" s="6109">
        <f>SUM(G1017:G1018)</f>
        <v>0</v>
      </c>
      <c r="H1016" s="6109">
        <f>SUM(H1017:H1018)</f>
        <v>0</v>
      </c>
      <c r="I1016" s="6109">
        <f>SUM(I1017:I1018)</f>
        <v>0</v>
      </c>
      <c r="J1016" s="6110">
        <f>SUM(J1017:J1018)</f>
        <v>0</v>
      </c>
    </row>
    <row r="1017" spans="1:10" s="6084" customFormat="1" ht="15" hidden="1" customHeight="1" thickBot="1">
      <c r="A1017" s="7002"/>
      <c r="B1017" s="7005"/>
      <c r="C1017" s="7015"/>
      <c r="D1017" s="7016"/>
      <c r="E1017" s="6074"/>
      <c r="F1017" s="6075">
        <f t="shared" ref="F1017:F1018" si="110">SUM(G1017:J1017)</f>
        <v>0</v>
      </c>
      <c r="G1017" s="6075"/>
      <c r="H1017" s="6075"/>
      <c r="I1017" s="6075"/>
      <c r="J1017" s="6076"/>
    </row>
    <row r="1018" spans="1:10" s="6084" customFormat="1" ht="15" hidden="1" customHeight="1" thickBot="1">
      <c r="A1018" s="7002"/>
      <c r="B1018" s="7005"/>
      <c r="C1018" s="7015"/>
      <c r="D1018" s="7016"/>
      <c r="E1018" s="6074"/>
      <c r="F1018" s="6075">
        <f t="shared" si="110"/>
        <v>0</v>
      </c>
      <c r="G1018" s="6075"/>
      <c r="H1018" s="6075"/>
      <c r="I1018" s="6075"/>
      <c r="J1018" s="6076"/>
    </row>
    <row r="1019" spans="1:10" s="6084" customFormat="1" ht="23.25" hidden="1" thickBot="1">
      <c r="A1019" s="7002"/>
      <c r="B1019" s="7005"/>
      <c r="C1019" s="7015"/>
      <c r="D1019" s="7016"/>
      <c r="E1019" s="6108" t="s">
        <v>1047</v>
      </c>
      <c r="F1019" s="6109">
        <f>SUM(F1020:F1021)</f>
        <v>0</v>
      </c>
      <c r="G1019" s="6109">
        <f>SUM(G1020:G1021)</f>
        <v>0</v>
      </c>
      <c r="H1019" s="6109">
        <f>SUM(H1020:H1021)</f>
        <v>0</v>
      </c>
      <c r="I1019" s="6109">
        <f>SUM(I1020:I1021)</f>
        <v>0</v>
      </c>
      <c r="J1019" s="6110">
        <f>SUM(J1020:J1021)</f>
        <v>0</v>
      </c>
    </row>
    <row r="1020" spans="1:10" s="6084" customFormat="1" ht="15" hidden="1" customHeight="1" thickBot="1">
      <c r="A1020" s="7002"/>
      <c r="B1020" s="7005"/>
      <c r="C1020" s="7015"/>
      <c r="D1020" s="7016"/>
      <c r="E1020" s="6074" t="s">
        <v>1119</v>
      </c>
      <c r="F1020" s="6075">
        <f t="shared" ref="F1020:F1021" si="111">SUM(G1020:J1020)</f>
        <v>0</v>
      </c>
      <c r="G1020" s="6075"/>
      <c r="H1020" s="6075"/>
      <c r="I1020" s="6075"/>
      <c r="J1020" s="6076"/>
    </row>
    <row r="1021" spans="1:10" s="6084" customFormat="1" ht="15" hidden="1" customHeight="1" thickBot="1">
      <c r="A1021" s="7002"/>
      <c r="B1021" s="7005"/>
      <c r="C1021" s="7015"/>
      <c r="D1021" s="7016"/>
      <c r="E1021" s="6074"/>
      <c r="F1021" s="6075">
        <f t="shared" si="111"/>
        <v>0</v>
      </c>
      <c r="G1021" s="6075"/>
      <c r="H1021" s="6075"/>
      <c r="I1021" s="6075"/>
      <c r="J1021" s="6076"/>
    </row>
    <row r="1022" spans="1:10" s="6084" customFormat="1" ht="15" hidden="1" customHeight="1" thickBot="1">
      <c r="A1022" s="7003"/>
      <c r="B1022" s="7006"/>
      <c r="C1022" s="7008"/>
      <c r="D1022" s="7010"/>
      <c r="E1022" s="6077" t="s">
        <v>1040</v>
      </c>
      <c r="F1022" s="6072">
        <f>SUM(F1023:F1024)</f>
        <v>0</v>
      </c>
      <c r="G1022" s="6072">
        <f>SUM(G1023:G1024)</f>
        <v>0</v>
      </c>
      <c r="H1022" s="6072">
        <f>SUM(H1023:H1024)</f>
        <v>0</v>
      </c>
      <c r="I1022" s="6072">
        <f>SUM(I1023:I1024)</f>
        <v>0</v>
      </c>
      <c r="J1022" s="6073">
        <f>SUM(J1023:J1024)</f>
        <v>0</v>
      </c>
    </row>
    <row r="1023" spans="1:10" s="6070" customFormat="1" ht="15" hidden="1" customHeight="1" thickBot="1">
      <c r="A1023" s="6096"/>
      <c r="B1023" s="6103"/>
      <c r="C1023" s="6098"/>
      <c r="D1023" s="6099"/>
      <c r="E1023" s="6074"/>
      <c r="F1023" s="6075">
        <f t="shared" ref="F1023" si="112">SUM(G1023:J1023)</f>
        <v>0</v>
      </c>
      <c r="G1023" s="6075"/>
      <c r="H1023" s="6075"/>
      <c r="I1023" s="6075"/>
      <c r="J1023" s="6076"/>
    </row>
    <row r="1024" spans="1:10" s="6070" customFormat="1" ht="15" hidden="1" customHeight="1" thickBot="1">
      <c r="A1024" s="6096"/>
      <c r="B1024" s="6103"/>
      <c r="C1024" s="6098"/>
      <c r="D1024" s="6099"/>
      <c r="E1024" s="6079"/>
      <c r="F1024" s="6075">
        <f>SUM(G1024:J1024)</f>
        <v>0</v>
      </c>
      <c r="G1024" s="6075"/>
      <c r="H1024" s="6075"/>
      <c r="I1024" s="6075"/>
      <c r="J1024" s="6076"/>
    </row>
    <row r="1025" spans="1:10" s="6084" customFormat="1" ht="23.25" hidden="1" thickBot="1">
      <c r="A1025" s="7001"/>
      <c r="B1025" s="7004" t="s">
        <v>1120</v>
      </c>
      <c r="C1025" s="7011"/>
      <c r="D1025" s="7011"/>
      <c r="E1025" s="6067" t="s">
        <v>1039</v>
      </c>
      <c r="F1025" s="6068">
        <f>SUM(F1026,F1035)</f>
        <v>0</v>
      </c>
      <c r="G1025" s="6068">
        <f>SUM(G1026,G1035)</f>
        <v>0</v>
      </c>
      <c r="H1025" s="6068">
        <f>SUM(H1026,H1035)</f>
        <v>0</v>
      </c>
      <c r="I1025" s="6068">
        <f>SUM(I1026,I1035)</f>
        <v>0</v>
      </c>
      <c r="J1025" s="6069">
        <f>SUM(J1026,J1035)</f>
        <v>0</v>
      </c>
    </row>
    <row r="1026" spans="1:10" s="6084" customFormat="1" ht="15" hidden="1" customHeight="1" thickBot="1">
      <c r="A1026" s="7002"/>
      <c r="B1026" s="7005"/>
      <c r="C1026" s="7011"/>
      <c r="D1026" s="7011"/>
      <c r="E1026" s="6071" t="s">
        <v>776</v>
      </c>
      <c r="F1026" s="6072">
        <f>SUM(F1027:F1034)</f>
        <v>0</v>
      </c>
      <c r="G1026" s="6072">
        <f>SUM(G1027:G1034)</f>
        <v>0</v>
      </c>
      <c r="H1026" s="6072">
        <f>SUM(H1027:H1034)</f>
        <v>0</v>
      </c>
      <c r="I1026" s="6072">
        <f>SUM(I1027:I1034)</f>
        <v>0</v>
      </c>
      <c r="J1026" s="6073">
        <f>SUM(J1027:J1034)</f>
        <v>0</v>
      </c>
    </row>
    <row r="1027" spans="1:10" s="6084" customFormat="1" ht="15" hidden="1" customHeight="1" thickBot="1">
      <c r="A1027" s="7002"/>
      <c r="B1027" s="7005"/>
      <c r="C1027" s="7015">
        <v>150</v>
      </c>
      <c r="D1027" s="7009" t="s">
        <v>718</v>
      </c>
      <c r="E1027" s="6074" t="s">
        <v>1074</v>
      </c>
      <c r="F1027" s="6075">
        <f t="shared" ref="F1027:F1034" si="113">SUM(G1027:J1027)</f>
        <v>0</v>
      </c>
      <c r="G1027" s="6075"/>
      <c r="H1027" s="6075"/>
      <c r="I1027" s="6075"/>
      <c r="J1027" s="6076"/>
    </row>
    <row r="1028" spans="1:10" s="6084" customFormat="1" ht="15" hidden="1" customHeight="1" thickBot="1">
      <c r="A1028" s="7002"/>
      <c r="B1028" s="7005"/>
      <c r="C1028" s="7008"/>
      <c r="D1028" s="7010"/>
      <c r="E1028" s="6074" t="s">
        <v>1121</v>
      </c>
      <c r="F1028" s="6075">
        <f t="shared" si="113"/>
        <v>0</v>
      </c>
      <c r="G1028" s="6075"/>
      <c r="H1028" s="6075"/>
      <c r="I1028" s="6075"/>
      <c r="J1028" s="6076"/>
    </row>
    <row r="1029" spans="1:10" s="6084" customFormat="1" ht="15" hidden="1" customHeight="1" thickBot="1">
      <c r="A1029" s="7002"/>
      <c r="B1029" s="7005"/>
      <c r="C1029" s="7015">
        <v>801</v>
      </c>
      <c r="D1029" s="7009" t="s">
        <v>868</v>
      </c>
      <c r="E1029" s="6074" t="s">
        <v>1074</v>
      </c>
      <c r="F1029" s="6075">
        <f t="shared" si="113"/>
        <v>0</v>
      </c>
      <c r="G1029" s="6075"/>
      <c r="H1029" s="6075"/>
      <c r="I1029" s="6075"/>
      <c r="J1029" s="6076"/>
    </row>
    <row r="1030" spans="1:10" s="6084" customFormat="1" ht="15" hidden="1" customHeight="1" thickBot="1">
      <c r="A1030" s="7002"/>
      <c r="B1030" s="7005"/>
      <c r="C1030" s="7008"/>
      <c r="D1030" s="7010"/>
      <c r="E1030" s="6074" t="s">
        <v>1121</v>
      </c>
      <c r="F1030" s="6075">
        <f t="shared" si="113"/>
        <v>0</v>
      </c>
      <c r="G1030" s="6075"/>
      <c r="H1030" s="6075"/>
      <c r="I1030" s="6075"/>
      <c r="J1030" s="6076"/>
    </row>
    <row r="1031" spans="1:10" s="6084" customFormat="1" ht="15" hidden="1" customHeight="1" thickBot="1">
      <c r="A1031" s="7002"/>
      <c r="B1031" s="7005"/>
      <c r="C1031" s="7015">
        <v>852</v>
      </c>
      <c r="D1031" s="7009" t="s">
        <v>377</v>
      </c>
      <c r="E1031" s="6074" t="s">
        <v>1074</v>
      </c>
      <c r="F1031" s="6075">
        <f t="shared" si="113"/>
        <v>0</v>
      </c>
      <c r="G1031" s="6075"/>
      <c r="H1031" s="6075"/>
      <c r="I1031" s="6075"/>
      <c r="J1031" s="6076"/>
    </row>
    <row r="1032" spans="1:10" s="6084" customFormat="1" ht="15" hidden="1" customHeight="1" thickBot="1">
      <c r="A1032" s="7002"/>
      <c r="B1032" s="7005"/>
      <c r="C1032" s="7008"/>
      <c r="D1032" s="7010"/>
      <c r="E1032" s="6074" t="s">
        <v>1121</v>
      </c>
      <c r="F1032" s="6075">
        <f t="shared" si="113"/>
        <v>0</v>
      </c>
      <c r="G1032" s="6075"/>
      <c r="H1032" s="6075"/>
      <c r="I1032" s="6075"/>
      <c r="J1032" s="6076"/>
    </row>
    <row r="1033" spans="1:10" s="6084" customFormat="1" ht="15" hidden="1" customHeight="1" thickBot="1">
      <c r="A1033" s="7002"/>
      <c r="B1033" s="7005"/>
      <c r="C1033" s="7015">
        <v>853</v>
      </c>
      <c r="D1033" s="7009" t="s">
        <v>907</v>
      </c>
      <c r="E1033" s="6074" t="s">
        <v>1074</v>
      </c>
      <c r="F1033" s="6075">
        <f t="shared" si="113"/>
        <v>0</v>
      </c>
      <c r="G1033" s="6075"/>
      <c r="H1033" s="6075"/>
      <c r="I1033" s="6075"/>
      <c r="J1033" s="6076"/>
    </row>
    <row r="1034" spans="1:10" s="6084" customFormat="1" ht="15" hidden="1" customHeight="1" thickBot="1">
      <c r="A1034" s="7002"/>
      <c r="B1034" s="7005"/>
      <c r="C1034" s="7008"/>
      <c r="D1034" s="7010"/>
      <c r="E1034" s="6074" t="s">
        <v>1121</v>
      </c>
      <c r="F1034" s="6075">
        <f t="shared" si="113"/>
        <v>0</v>
      </c>
      <c r="G1034" s="6075"/>
      <c r="H1034" s="6075"/>
      <c r="I1034" s="6075"/>
      <c r="J1034" s="6076"/>
    </row>
    <row r="1035" spans="1:10" s="6084" customFormat="1" ht="15" hidden="1" customHeight="1" thickBot="1">
      <c r="A1035" s="7002"/>
      <c r="B1035" s="7005"/>
      <c r="C1035" s="7011"/>
      <c r="D1035" s="7011"/>
      <c r="E1035" s="6077" t="s">
        <v>1040</v>
      </c>
      <c r="F1035" s="6072">
        <f>SUM(F1036:F1043)</f>
        <v>0</v>
      </c>
      <c r="G1035" s="6072">
        <f>SUM(G1036:G1043)</f>
        <v>0</v>
      </c>
      <c r="H1035" s="6072">
        <f>SUM(H1036:H1043)</f>
        <v>0</v>
      </c>
      <c r="I1035" s="6072">
        <f>SUM(I1036:I1043)</f>
        <v>0</v>
      </c>
      <c r="J1035" s="6073">
        <f>SUM(J1036:J1043)</f>
        <v>0</v>
      </c>
    </row>
    <row r="1036" spans="1:10" s="6084" customFormat="1" ht="15" hidden="1" customHeight="1" thickBot="1">
      <c r="A1036" s="7002"/>
      <c r="B1036" s="7005"/>
      <c r="C1036" s="7015">
        <v>150</v>
      </c>
      <c r="D1036" s="7016" t="s">
        <v>718</v>
      </c>
      <c r="E1036" s="6074" t="s">
        <v>1122</v>
      </c>
      <c r="F1036" s="6075">
        <f t="shared" ref="F1036:F1043" si="114">SUM(G1036:J1036)</f>
        <v>0</v>
      </c>
      <c r="G1036" s="6075"/>
      <c r="H1036" s="6075"/>
      <c r="I1036" s="6075"/>
      <c r="J1036" s="6076"/>
    </row>
    <row r="1037" spans="1:10" s="6084" customFormat="1" ht="15" hidden="1" customHeight="1" thickBot="1">
      <c r="A1037" s="7002"/>
      <c r="B1037" s="7005"/>
      <c r="C1037" s="7008"/>
      <c r="D1037" s="7010"/>
      <c r="E1037" s="6074" t="s">
        <v>1043</v>
      </c>
      <c r="F1037" s="6075">
        <f t="shared" si="114"/>
        <v>0</v>
      </c>
      <c r="G1037" s="6075"/>
      <c r="H1037" s="6075"/>
      <c r="I1037" s="6075"/>
      <c r="J1037" s="6076"/>
    </row>
    <row r="1038" spans="1:10" s="6084" customFormat="1" ht="15" hidden="1" customHeight="1" thickBot="1">
      <c r="A1038" s="7002"/>
      <c r="B1038" s="7005"/>
      <c r="C1038" s="7015">
        <v>801</v>
      </c>
      <c r="D1038" s="7016" t="s">
        <v>868</v>
      </c>
      <c r="E1038" s="6074" t="s">
        <v>1122</v>
      </c>
      <c r="F1038" s="6075">
        <f t="shared" si="114"/>
        <v>0</v>
      </c>
      <c r="G1038" s="6075"/>
      <c r="H1038" s="6075"/>
      <c r="I1038" s="6075"/>
      <c r="J1038" s="6076"/>
    </row>
    <row r="1039" spans="1:10" s="6084" customFormat="1" ht="15" hidden="1" customHeight="1" thickBot="1">
      <c r="A1039" s="7002"/>
      <c r="B1039" s="7005"/>
      <c r="C1039" s="7008"/>
      <c r="D1039" s="7010"/>
      <c r="E1039" s="6074" t="s">
        <v>1043</v>
      </c>
      <c r="F1039" s="6075">
        <f t="shared" si="114"/>
        <v>0</v>
      </c>
      <c r="G1039" s="6075"/>
      <c r="H1039" s="6075"/>
      <c r="I1039" s="6075"/>
      <c r="J1039" s="6076"/>
    </row>
    <row r="1040" spans="1:10" s="6084" customFormat="1" ht="15" hidden="1" customHeight="1" thickBot="1">
      <c r="A1040" s="7002"/>
      <c r="B1040" s="7005"/>
      <c r="C1040" s="7015">
        <v>852</v>
      </c>
      <c r="D1040" s="7016" t="s">
        <v>377</v>
      </c>
      <c r="E1040" s="6074" t="s">
        <v>1122</v>
      </c>
      <c r="F1040" s="6075">
        <f t="shared" si="114"/>
        <v>0</v>
      </c>
      <c r="G1040" s="6075"/>
      <c r="H1040" s="6075"/>
      <c r="I1040" s="6075"/>
      <c r="J1040" s="6076"/>
    </row>
    <row r="1041" spans="1:10" s="6084" customFormat="1" ht="15" hidden="1" customHeight="1" thickBot="1">
      <c r="A1041" s="7002"/>
      <c r="B1041" s="7005"/>
      <c r="C1041" s="7008"/>
      <c r="D1041" s="7010"/>
      <c r="E1041" s="6074" t="s">
        <v>1043</v>
      </c>
      <c r="F1041" s="6075">
        <f t="shared" si="114"/>
        <v>0</v>
      </c>
      <c r="G1041" s="6075"/>
      <c r="H1041" s="6075"/>
      <c r="I1041" s="6075"/>
      <c r="J1041" s="6076"/>
    </row>
    <row r="1042" spans="1:10" s="6084" customFormat="1" ht="15" hidden="1" customHeight="1" thickBot="1">
      <c r="A1042" s="7002"/>
      <c r="B1042" s="7005"/>
      <c r="C1042" s="7007">
        <v>853</v>
      </c>
      <c r="D1042" s="7009" t="s">
        <v>907</v>
      </c>
      <c r="E1042" s="6074" t="s">
        <v>1122</v>
      </c>
      <c r="F1042" s="6075">
        <f t="shared" si="114"/>
        <v>0</v>
      </c>
      <c r="G1042" s="6075"/>
      <c r="H1042" s="6075"/>
      <c r="I1042" s="6075"/>
      <c r="J1042" s="6076"/>
    </row>
    <row r="1043" spans="1:10" s="6084" customFormat="1" ht="15" hidden="1" customHeight="1" thickBot="1">
      <c r="A1043" s="7003"/>
      <c r="B1043" s="7006"/>
      <c r="C1043" s="7008"/>
      <c r="D1043" s="7010"/>
      <c r="E1043" s="6074" t="s">
        <v>1043</v>
      </c>
      <c r="F1043" s="6075">
        <f t="shared" si="114"/>
        <v>0</v>
      </c>
      <c r="G1043" s="6075"/>
      <c r="H1043" s="6075"/>
      <c r="I1043" s="6075"/>
      <c r="J1043" s="6076"/>
    </row>
    <row r="1044" spans="1:10" s="6084" customFormat="1" ht="22.5" hidden="1" customHeight="1" thickBot="1">
      <c r="A1044" s="7001" t="s">
        <v>1061</v>
      </c>
      <c r="B1044" s="7004" t="s">
        <v>1123</v>
      </c>
      <c r="C1044" s="7011"/>
      <c r="D1044" s="7011"/>
      <c r="E1044" s="6067" t="s">
        <v>1039</v>
      </c>
      <c r="F1044" s="6068">
        <f>SUM(F1045)</f>
        <v>0</v>
      </c>
      <c r="G1044" s="6068">
        <f t="shared" ref="G1044:J1044" si="115">SUM(G1045)</f>
        <v>0</v>
      </c>
      <c r="H1044" s="6068">
        <f t="shared" si="115"/>
        <v>0</v>
      </c>
      <c r="I1044" s="6068">
        <f t="shared" si="115"/>
        <v>0</v>
      </c>
      <c r="J1044" s="6069">
        <f t="shared" si="115"/>
        <v>0</v>
      </c>
    </row>
    <row r="1045" spans="1:10" s="6084" customFormat="1" ht="15" hidden="1" customHeight="1" thickBot="1">
      <c r="A1045" s="7002"/>
      <c r="B1045" s="7005"/>
      <c r="C1045" s="7011"/>
      <c r="D1045" s="7011"/>
      <c r="E1045" s="6071" t="s">
        <v>776</v>
      </c>
      <c r="F1045" s="6072">
        <f>SUM(F1046:F1048)</f>
        <v>0</v>
      </c>
      <c r="G1045" s="6072">
        <f t="shared" ref="G1045:J1045" si="116">SUM(G1046:G1048)</f>
        <v>0</v>
      </c>
      <c r="H1045" s="6072">
        <f t="shared" si="116"/>
        <v>0</v>
      </c>
      <c r="I1045" s="6072">
        <f>SUM(I1046:I1048)</f>
        <v>0</v>
      </c>
      <c r="J1045" s="6073">
        <f t="shared" si="116"/>
        <v>0</v>
      </c>
    </row>
    <row r="1046" spans="1:10" s="6084" customFormat="1" ht="15" hidden="1" customHeight="1" thickBot="1">
      <c r="A1046" s="7002"/>
      <c r="B1046" s="7005"/>
      <c r="C1046" s="6121">
        <v>801</v>
      </c>
      <c r="D1046" s="6122" t="s">
        <v>868</v>
      </c>
      <c r="E1046" s="6074" t="s">
        <v>720</v>
      </c>
      <c r="F1046" s="6075">
        <f>SUM(G1046:J1046)</f>
        <v>0</v>
      </c>
      <c r="G1046" s="6075"/>
      <c r="H1046" s="6075"/>
      <c r="I1046" s="6075"/>
      <c r="J1046" s="6076"/>
    </row>
    <row r="1047" spans="1:10" s="6084" customFormat="1" ht="15" hidden="1" customHeight="1" thickBot="1">
      <c r="A1047" s="7002"/>
      <c r="B1047" s="7005"/>
      <c r="C1047" s="7007">
        <v>852</v>
      </c>
      <c r="D1047" s="7009" t="s">
        <v>377</v>
      </c>
      <c r="E1047" s="6074" t="s">
        <v>720</v>
      </c>
      <c r="F1047" s="6075">
        <f t="shared" ref="F1047:F1048" si="117">SUM(G1047:J1047)</f>
        <v>0</v>
      </c>
      <c r="G1047" s="6075"/>
      <c r="H1047" s="6075"/>
      <c r="I1047" s="6075"/>
      <c r="J1047" s="6076"/>
    </row>
    <row r="1048" spans="1:10" s="6084" customFormat="1" ht="15" hidden="1" customHeight="1" thickBot="1">
      <c r="A1048" s="7002"/>
      <c r="B1048" s="7005"/>
      <c r="C1048" s="7008"/>
      <c r="D1048" s="7010"/>
      <c r="E1048" s="6074" t="s">
        <v>89</v>
      </c>
      <c r="F1048" s="6075">
        <f t="shared" si="117"/>
        <v>0</v>
      </c>
      <c r="G1048" s="6075"/>
      <c r="H1048" s="6075"/>
      <c r="I1048" s="6075"/>
      <c r="J1048" s="6076"/>
    </row>
    <row r="1049" spans="1:10" s="6084" customFormat="1" ht="15" hidden="1" customHeight="1" thickBot="1">
      <c r="A1049" s="7003"/>
      <c r="B1049" s="7006"/>
      <c r="C1049" s="7011"/>
      <c r="D1049" s="7011"/>
      <c r="E1049" s="6077" t="s">
        <v>1040</v>
      </c>
      <c r="F1049" s="6072">
        <v>0</v>
      </c>
      <c r="G1049" s="6072">
        <v>0</v>
      </c>
      <c r="H1049" s="6072">
        <v>0</v>
      </c>
      <c r="I1049" s="6072">
        <v>0</v>
      </c>
      <c r="J1049" s="6073">
        <v>0</v>
      </c>
    </row>
    <row r="1050" spans="1:10" s="6084" customFormat="1" ht="23.25" hidden="1" thickBot="1">
      <c r="A1050" s="7001" t="s">
        <v>1063</v>
      </c>
      <c r="B1050" s="7004" t="s">
        <v>1124</v>
      </c>
      <c r="C1050" s="7011"/>
      <c r="D1050" s="7011"/>
      <c r="E1050" s="6067" t="s">
        <v>1039</v>
      </c>
      <c r="F1050" s="6068">
        <f>SUM(F1051,F1060)</f>
        <v>0</v>
      </c>
      <c r="G1050" s="6068">
        <f>SUM(G1051,G1060)</f>
        <v>0</v>
      </c>
      <c r="H1050" s="6068">
        <f>SUM(H1051,H1060)</f>
        <v>0</v>
      </c>
      <c r="I1050" s="6068">
        <f>SUM(I1051,I1060)</f>
        <v>0</v>
      </c>
      <c r="J1050" s="6069">
        <f>SUM(J1051,J1060)</f>
        <v>0</v>
      </c>
    </row>
    <row r="1051" spans="1:10" s="6084" customFormat="1" ht="15" hidden="1" customHeight="1" thickBot="1">
      <c r="A1051" s="7002"/>
      <c r="B1051" s="7005"/>
      <c r="C1051" s="7011"/>
      <c r="D1051" s="7011"/>
      <c r="E1051" s="6071" t="s">
        <v>776</v>
      </c>
      <c r="F1051" s="6072">
        <f>SUM(F1052:F1059)</f>
        <v>0</v>
      </c>
      <c r="G1051" s="6072">
        <f>SUM(G1052:G1059)</f>
        <v>0</v>
      </c>
      <c r="H1051" s="6072">
        <f>SUM(H1052:H1059)</f>
        <v>0</v>
      </c>
      <c r="I1051" s="6072">
        <f>SUM(I1052:I1059)</f>
        <v>0</v>
      </c>
      <c r="J1051" s="6073">
        <f>SUM(J1052:J1059)</f>
        <v>0</v>
      </c>
    </row>
    <row r="1052" spans="1:10" s="6084" customFormat="1" ht="15" hidden="1" customHeight="1" thickBot="1">
      <c r="A1052" s="7002"/>
      <c r="B1052" s="7005"/>
      <c r="C1052" s="7007">
        <v>150</v>
      </c>
      <c r="D1052" s="7009" t="s">
        <v>43</v>
      </c>
      <c r="E1052" s="6074" t="s">
        <v>1074</v>
      </c>
      <c r="F1052" s="6075">
        <f t="shared" ref="F1052:F1059" si="118">SUM(G1052:J1052)</f>
        <v>0</v>
      </c>
      <c r="G1052" s="6075"/>
      <c r="H1052" s="6075"/>
      <c r="I1052" s="6075"/>
      <c r="J1052" s="6076"/>
    </row>
    <row r="1053" spans="1:10" s="6084" customFormat="1" ht="15" hidden="1" customHeight="1" thickBot="1">
      <c r="A1053" s="7002"/>
      <c r="B1053" s="7005"/>
      <c r="C1053" s="7015"/>
      <c r="D1053" s="7016"/>
      <c r="E1053" s="6074" t="s">
        <v>1121</v>
      </c>
      <c r="F1053" s="6075">
        <f t="shared" si="118"/>
        <v>0</v>
      </c>
      <c r="G1053" s="6075"/>
      <c r="H1053" s="6075"/>
      <c r="I1053" s="6075"/>
      <c r="J1053" s="6076"/>
    </row>
    <row r="1054" spans="1:10" s="6084" customFormat="1" ht="15" hidden="1" customHeight="1" thickBot="1">
      <c r="A1054" s="7002"/>
      <c r="B1054" s="7005"/>
      <c r="C1054" s="7007">
        <v>801</v>
      </c>
      <c r="D1054" s="7009" t="s">
        <v>868</v>
      </c>
      <c r="E1054" s="6074" t="s">
        <v>1074</v>
      </c>
      <c r="F1054" s="6075">
        <f t="shared" si="118"/>
        <v>0</v>
      </c>
      <c r="G1054" s="6075"/>
      <c r="H1054" s="6075"/>
      <c r="I1054" s="6075"/>
      <c r="J1054" s="6076"/>
    </row>
    <row r="1055" spans="1:10" s="6084" customFormat="1" ht="15" hidden="1" customHeight="1" thickBot="1">
      <c r="A1055" s="7002"/>
      <c r="B1055" s="7005"/>
      <c r="C1055" s="7015"/>
      <c r="D1055" s="7016"/>
      <c r="E1055" s="6074" t="s">
        <v>1121</v>
      </c>
      <c r="F1055" s="6075">
        <f>SUM(G1055:J1055)</f>
        <v>0</v>
      </c>
      <c r="G1055" s="6075"/>
      <c r="H1055" s="6075"/>
      <c r="I1055" s="6075"/>
      <c r="J1055" s="6076"/>
    </row>
    <row r="1056" spans="1:10" s="6084" customFormat="1" ht="15" hidden="1" customHeight="1" thickBot="1">
      <c r="A1056" s="7002"/>
      <c r="B1056" s="7005"/>
      <c r="C1056" s="7007">
        <v>852</v>
      </c>
      <c r="D1056" s="7009" t="s">
        <v>377</v>
      </c>
      <c r="E1056" s="6074" t="s">
        <v>1074</v>
      </c>
      <c r="F1056" s="6075">
        <f>SUM(G1056:J1056)</f>
        <v>0</v>
      </c>
      <c r="G1056" s="6075"/>
      <c r="H1056" s="6075"/>
      <c r="I1056" s="6075"/>
      <c r="J1056" s="6076"/>
    </row>
    <row r="1057" spans="1:10" s="6084" customFormat="1" ht="15" hidden="1" customHeight="1" thickBot="1">
      <c r="A1057" s="7002"/>
      <c r="B1057" s="7005"/>
      <c r="C1057" s="7015"/>
      <c r="D1057" s="7016"/>
      <c r="E1057" s="6074" t="s">
        <v>1121</v>
      </c>
      <c r="F1057" s="6075">
        <f t="shared" si="118"/>
        <v>0</v>
      </c>
      <c r="G1057" s="6075"/>
      <c r="H1057" s="6075"/>
      <c r="I1057" s="6075"/>
      <c r="J1057" s="6076"/>
    </row>
    <row r="1058" spans="1:10" s="6084" customFormat="1" ht="15" hidden="1" customHeight="1" thickBot="1">
      <c r="A1058" s="7002"/>
      <c r="B1058" s="7005"/>
      <c r="C1058" s="7007">
        <v>853</v>
      </c>
      <c r="D1058" s="7009" t="s">
        <v>907</v>
      </c>
      <c r="E1058" s="6074" t="s">
        <v>1074</v>
      </c>
      <c r="F1058" s="6075">
        <f t="shared" si="118"/>
        <v>0</v>
      </c>
      <c r="G1058" s="6075"/>
      <c r="H1058" s="6075"/>
      <c r="I1058" s="6075"/>
      <c r="J1058" s="6076"/>
    </row>
    <row r="1059" spans="1:10" s="6084" customFormat="1" ht="15" hidden="1" customHeight="1" thickBot="1">
      <c r="A1059" s="7002"/>
      <c r="B1059" s="7005"/>
      <c r="C1059" s="7015"/>
      <c r="D1059" s="7016"/>
      <c r="E1059" s="6074" t="s">
        <v>1121</v>
      </c>
      <c r="F1059" s="6075">
        <f t="shared" si="118"/>
        <v>0</v>
      </c>
      <c r="G1059" s="6075"/>
      <c r="H1059" s="6075"/>
      <c r="I1059" s="6075"/>
      <c r="J1059" s="6076"/>
    </row>
    <row r="1060" spans="1:10" s="6084" customFormat="1" ht="15" hidden="1" customHeight="1" thickBot="1">
      <c r="A1060" s="7002"/>
      <c r="B1060" s="7005"/>
      <c r="C1060" s="7011"/>
      <c r="D1060" s="7011"/>
      <c r="E1060" s="6077" t="s">
        <v>1040</v>
      </c>
      <c r="F1060" s="6072">
        <f>SUM(F1061:F1066)</f>
        <v>0</v>
      </c>
      <c r="G1060" s="6072">
        <f>SUM(G1061:G1066)</f>
        <v>0</v>
      </c>
      <c r="H1060" s="6072">
        <f>SUM(H1061:H1066)</f>
        <v>0</v>
      </c>
      <c r="I1060" s="6072">
        <f>SUM(I1061:I1066)</f>
        <v>0</v>
      </c>
      <c r="J1060" s="6073">
        <f>SUM(J1061:J1066)</f>
        <v>0</v>
      </c>
    </row>
    <row r="1061" spans="1:10" s="6084" customFormat="1" ht="15" hidden="1" customHeight="1" thickBot="1">
      <c r="A1061" s="7002"/>
      <c r="B1061" s="7005"/>
      <c r="C1061" s="7015">
        <v>801</v>
      </c>
      <c r="D1061" s="7016" t="s">
        <v>868</v>
      </c>
      <c r="E1061" s="6074" t="s">
        <v>1122</v>
      </c>
      <c r="F1061" s="6123">
        <f t="shared" ref="F1061:F1066" si="119">SUM(G1061:J1061)</f>
        <v>0</v>
      </c>
      <c r="G1061" s="6123"/>
      <c r="H1061" s="6123"/>
      <c r="I1061" s="6123"/>
      <c r="J1061" s="6124"/>
    </row>
    <row r="1062" spans="1:10" s="6084" customFormat="1" ht="15" hidden="1" customHeight="1" thickBot="1">
      <c r="A1062" s="7002"/>
      <c r="B1062" s="7005"/>
      <c r="C1062" s="7015"/>
      <c r="D1062" s="7016"/>
      <c r="E1062" s="6074" t="s">
        <v>1043</v>
      </c>
      <c r="F1062" s="6075">
        <f t="shared" si="119"/>
        <v>0</v>
      </c>
      <c r="G1062" s="6075"/>
      <c r="H1062" s="6075"/>
      <c r="I1062" s="6075"/>
      <c r="J1062" s="6076"/>
    </row>
    <row r="1063" spans="1:10" s="6084" customFormat="1" ht="15" hidden="1" customHeight="1" thickBot="1">
      <c r="A1063" s="7002"/>
      <c r="B1063" s="7005"/>
      <c r="C1063" s="7007">
        <v>852</v>
      </c>
      <c r="D1063" s="7009" t="s">
        <v>377</v>
      </c>
      <c r="E1063" s="6074" t="s">
        <v>1122</v>
      </c>
      <c r="F1063" s="6075">
        <f t="shared" si="119"/>
        <v>0</v>
      </c>
      <c r="G1063" s="6075"/>
      <c r="H1063" s="6075"/>
      <c r="I1063" s="6075"/>
      <c r="J1063" s="6076"/>
    </row>
    <row r="1064" spans="1:10" s="6084" customFormat="1" ht="15" hidden="1" customHeight="1" thickBot="1">
      <c r="A1064" s="7002"/>
      <c r="B1064" s="7005"/>
      <c r="C1064" s="7015"/>
      <c r="D1064" s="7016"/>
      <c r="E1064" s="6074" t="s">
        <v>1043</v>
      </c>
      <c r="F1064" s="6075">
        <f t="shared" si="119"/>
        <v>0</v>
      </c>
      <c r="G1064" s="6075"/>
      <c r="H1064" s="6075"/>
      <c r="I1064" s="6075"/>
      <c r="J1064" s="6076"/>
    </row>
    <row r="1065" spans="1:10" s="6084" customFormat="1" ht="15" hidden="1" customHeight="1" thickBot="1">
      <c r="A1065" s="7002"/>
      <c r="B1065" s="7005"/>
      <c r="C1065" s="7007">
        <v>853</v>
      </c>
      <c r="D1065" s="7009" t="s">
        <v>907</v>
      </c>
      <c r="E1065" s="6074" t="s">
        <v>1122</v>
      </c>
      <c r="F1065" s="6075">
        <f t="shared" si="119"/>
        <v>0</v>
      </c>
      <c r="G1065" s="6075"/>
      <c r="H1065" s="6075"/>
      <c r="I1065" s="6075"/>
      <c r="J1065" s="6076"/>
    </row>
    <row r="1066" spans="1:10" s="6084" customFormat="1" ht="15" hidden="1" customHeight="1" thickBot="1">
      <c r="A1066" s="7003"/>
      <c r="B1066" s="7006"/>
      <c r="C1066" s="7008"/>
      <c r="D1066" s="7010"/>
      <c r="E1066" s="6074" t="s">
        <v>1043</v>
      </c>
      <c r="F1066" s="6075">
        <f t="shared" si="119"/>
        <v>0</v>
      </c>
      <c r="G1066" s="6075"/>
      <c r="H1066" s="6075"/>
      <c r="I1066" s="6075"/>
      <c r="J1066" s="6076"/>
    </row>
    <row r="1067" spans="1:10" s="6084" customFormat="1" ht="23.25" hidden="1" thickBot="1">
      <c r="A1067" s="7013" t="s">
        <v>1065</v>
      </c>
      <c r="B1067" s="7014" t="s">
        <v>1125</v>
      </c>
      <c r="C1067" s="7011"/>
      <c r="D1067" s="7011"/>
      <c r="E1067" s="6067" t="s">
        <v>1039</v>
      </c>
      <c r="F1067" s="6068">
        <f>SUM(F1068,F1071)</f>
        <v>0</v>
      </c>
      <c r="G1067" s="6068">
        <f>SUM(G1068,G1071)</f>
        <v>0</v>
      </c>
      <c r="H1067" s="6068">
        <f>SUM(H1068,H1071)</f>
        <v>0</v>
      </c>
      <c r="I1067" s="6068">
        <f>SUM(I1068,I1071)</f>
        <v>0</v>
      </c>
      <c r="J1067" s="6069">
        <f>SUM(J1068,J1071)</f>
        <v>0</v>
      </c>
    </row>
    <row r="1068" spans="1:10" s="6084" customFormat="1" ht="15" hidden="1" customHeight="1" thickBot="1">
      <c r="A1068" s="7013"/>
      <c r="B1068" s="7014"/>
      <c r="C1068" s="7011"/>
      <c r="D1068" s="7011"/>
      <c r="E1068" s="6071" t="s">
        <v>776</v>
      </c>
      <c r="F1068" s="6072">
        <f>SUM(F1069:F1070)</f>
        <v>0</v>
      </c>
      <c r="G1068" s="6072">
        <f>SUM(G1069:G1070)</f>
        <v>0</v>
      </c>
      <c r="H1068" s="6072">
        <f>SUM(H1069:H1070)</f>
        <v>0</v>
      </c>
      <c r="I1068" s="6072">
        <f>SUM(I1069:I1070)</f>
        <v>0</v>
      </c>
      <c r="J1068" s="6073">
        <f>SUM(J1069:J1070)</f>
        <v>0</v>
      </c>
    </row>
    <row r="1069" spans="1:10" s="6084" customFormat="1" ht="15" hidden="1" customHeight="1" thickBot="1">
      <c r="A1069" s="7013"/>
      <c r="B1069" s="7014"/>
      <c r="C1069" s="7011">
        <v>853</v>
      </c>
      <c r="D1069" s="7012" t="s">
        <v>907</v>
      </c>
      <c r="E1069" s="6074" t="s">
        <v>1074</v>
      </c>
      <c r="F1069" s="6075">
        <f>SUM(G1069:J1069)</f>
        <v>0</v>
      </c>
      <c r="G1069" s="6075"/>
      <c r="H1069" s="6075"/>
      <c r="I1069" s="6075"/>
      <c r="J1069" s="6076"/>
    </row>
    <row r="1070" spans="1:10" s="6084" customFormat="1" ht="15" hidden="1" customHeight="1" thickBot="1">
      <c r="A1070" s="7013"/>
      <c r="B1070" s="7014"/>
      <c r="C1070" s="7011"/>
      <c r="D1070" s="7012"/>
      <c r="E1070" s="6074" t="s">
        <v>1121</v>
      </c>
      <c r="F1070" s="6075">
        <f t="shared" ref="F1070" si="120">SUM(G1070:J1070)</f>
        <v>0</v>
      </c>
      <c r="G1070" s="6075"/>
      <c r="H1070" s="6075"/>
      <c r="I1070" s="6075"/>
      <c r="J1070" s="6076"/>
    </row>
    <row r="1071" spans="1:10" s="6084" customFormat="1" ht="15" hidden="1" customHeight="1" thickBot="1">
      <c r="A1071" s="7013"/>
      <c r="B1071" s="7014"/>
      <c r="C1071" s="7011"/>
      <c r="D1071" s="7011"/>
      <c r="E1071" s="6077" t="s">
        <v>1040</v>
      </c>
      <c r="F1071" s="6072">
        <f>SUM(F1072:F1073)</f>
        <v>0</v>
      </c>
      <c r="G1071" s="6072">
        <f>SUM(G1072:G1073)</f>
        <v>0</v>
      </c>
      <c r="H1071" s="6072">
        <f>SUM(H1072:H1073)</f>
        <v>0</v>
      </c>
      <c r="I1071" s="6072">
        <f>SUM(I1072:I1073)</f>
        <v>0</v>
      </c>
      <c r="J1071" s="6073">
        <f>SUM(J1072:J1073)</f>
        <v>0</v>
      </c>
    </row>
    <row r="1072" spans="1:10" s="6084" customFormat="1" ht="15" hidden="1" customHeight="1" thickBot="1">
      <c r="A1072" s="7013"/>
      <c r="B1072" s="7014"/>
      <c r="C1072" s="6079"/>
      <c r="D1072" s="6074"/>
      <c r="E1072" s="6074"/>
      <c r="F1072" s="6075">
        <f t="shared" ref="F1072:F1073" si="121">SUM(G1072:J1072)</f>
        <v>0</v>
      </c>
      <c r="G1072" s="6075"/>
      <c r="H1072" s="6075"/>
      <c r="I1072" s="6075"/>
      <c r="J1072" s="6076"/>
    </row>
    <row r="1073" spans="1:10" s="6084" customFormat="1" ht="15" hidden="1" customHeight="1" thickBot="1">
      <c r="A1073" s="7013"/>
      <c r="B1073" s="7014"/>
      <c r="C1073" s="6079"/>
      <c r="D1073" s="6074"/>
      <c r="E1073" s="6074"/>
      <c r="F1073" s="6075">
        <f t="shared" si="121"/>
        <v>0</v>
      </c>
      <c r="G1073" s="6075"/>
      <c r="H1073" s="6075"/>
      <c r="I1073" s="6075"/>
      <c r="J1073" s="6076"/>
    </row>
    <row r="1074" spans="1:10" s="6084" customFormat="1" ht="23.25" hidden="1" thickBot="1">
      <c r="A1074" s="7001" t="s">
        <v>1067</v>
      </c>
      <c r="B1074" s="7004" t="s">
        <v>1126</v>
      </c>
      <c r="C1074" s="7007"/>
      <c r="D1074" s="7009"/>
      <c r="E1074" s="6067" t="s">
        <v>1039</v>
      </c>
      <c r="F1074" s="6068">
        <f>SUM(F1075,F1078)</f>
        <v>0</v>
      </c>
      <c r="G1074" s="6068">
        <f>SUM(G1075,G1078)</f>
        <v>0</v>
      </c>
      <c r="H1074" s="6068">
        <f>SUM(H1075,H1078)</f>
        <v>0</v>
      </c>
      <c r="I1074" s="6068">
        <f>SUM(I1075,I1078)</f>
        <v>0</v>
      </c>
      <c r="J1074" s="6069">
        <f>SUM(J1075,J1078)</f>
        <v>0</v>
      </c>
    </row>
    <row r="1075" spans="1:10" s="6084" customFormat="1" ht="15" hidden="1" customHeight="1" thickBot="1">
      <c r="A1075" s="7002"/>
      <c r="B1075" s="7005"/>
      <c r="C1075" s="7008"/>
      <c r="D1075" s="7010"/>
      <c r="E1075" s="6071" t="s">
        <v>776</v>
      </c>
      <c r="F1075" s="6072">
        <f>SUM(F1076:F1077)</f>
        <v>0</v>
      </c>
      <c r="G1075" s="6072">
        <f>SUM(G1076:G1077)</f>
        <v>0</v>
      </c>
      <c r="H1075" s="6072">
        <f>SUM(H1076:H1077)</f>
        <v>0</v>
      </c>
      <c r="I1075" s="6072">
        <f>SUM(I1076:I1077)</f>
        <v>0</v>
      </c>
      <c r="J1075" s="6073">
        <f>SUM(J1076:J1077)</f>
        <v>0</v>
      </c>
    </row>
    <row r="1076" spans="1:10" s="6084" customFormat="1" ht="15" hidden="1" customHeight="1" thickBot="1">
      <c r="A1076" s="7002"/>
      <c r="B1076" s="7005"/>
      <c r="C1076" s="7011">
        <v>853</v>
      </c>
      <c r="D1076" s="7012" t="s">
        <v>907</v>
      </c>
      <c r="E1076" s="6074" t="s">
        <v>1073</v>
      </c>
      <c r="F1076" s="6075">
        <f>SUM(G1076:J1076)</f>
        <v>0</v>
      </c>
      <c r="G1076" s="6075"/>
      <c r="H1076" s="6075"/>
      <c r="I1076" s="6075"/>
      <c r="J1076" s="6076"/>
    </row>
    <row r="1077" spans="1:10" s="6084" customFormat="1" ht="15" hidden="1" customHeight="1" thickBot="1">
      <c r="A1077" s="7002"/>
      <c r="B1077" s="7005"/>
      <c r="C1077" s="7011"/>
      <c r="D1077" s="7012"/>
      <c r="E1077" s="6074" t="s">
        <v>1074</v>
      </c>
      <c r="F1077" s="6075">
        <f t="shared" ref="F1077" si="122">SUM(G1077:J1077)</f>
        <v>0</v>
      </c>
      <c r="G1077" s="6075"/>
      <c r="H1077" s="6075"/>
      <c r="I1077" s="6075"/>
      <c r="J1077" s="6076"/>
    </row>
    <row r="1078" spans="1:10" s="6084" customFormat="1" ht="15" hidden="1" customHeight="1" thickBot="1">
      <c r="A1078" s="7003"/>
      <c r="B1078" s="7006"/>
      <c r="C1078" s="6117"/>
      <c r="D1078" s="6118"/>
      <c r="E1078" s="6077" t="s">
        <v>1040</v>
      </c>
      <c r="F1078" s="6072">
        <f>SUM(F1079:F1080)</f>
        <v>0</v>
      </c>
      <c r="G1078" s="6072">
        <f>SUM(G1079:G1080)</f>
        <v>0</v>
      </c>
      <c r="H1078" s="6072">
        <f>SUM(H1079:H1080)</f>
        <v>0</v>
      </c>
      <c r="I1078" s="6072">
        <f>SUM(I1079:I1080)</f>
        <v>0</v>
      </c>
      <c r="J1078" s="6073">
        <f>SUM(J1079:J1080)</f>
        <v>0</v>
      </c>
    </row>
    <row r="1079" spans="1:10" s="6070" customFormat="1" ht="15" hidden="1" customHeight="1" thickBot="1">
      <c r="A1079" s="6096"/>
      <c r="B1079" s="6103"/>
      <c r="C1079" s="6098"/>
      <c r="D1079" s="6099"/>
      <c r="E1079" s="6074"/>
      <c r="F1079" s="6075">
        <f t="shared" ref="F1079" si="123">SUM(G1079:J1079)</f>
        <v>0</v>
      </c>
      <c r="G1079" s="6075"/>
      <c r="H1079" s="6075"/>
      <c r="I1079" s="6075"/>
      <c r="J1079" s="6076"/>
    </row>
    <row r="1080" spans="1:10" s="6070" customFormat="1" ht="15" hidden="1" customHeight="1" thickBot="1">
      <c r="A1080" s="6225"/>
      <c r="B1080" s="6226"/>
      <c r="C1080" s="6227"/>
      <c r="D1080" s="6228"/>
      <c r="E1080" s="6121"/>
      <c r="F1080" s="6229">
        <f>SUM(G1080:J1080)</f>
        <v>0</v>
      </c>
      <c r="G1080" s="6229"/>
      <c r="H1080" s="6229"/>
      <c r="I1080" s="6229"/>
      <c r="J1080" s="6230"/>
    </row>
    <row r="1081" spans="1:10" s="6084" customFormat="1" ht="24.95" customHeight="1" thickBot="1">
      <c r="A1081" s="6132" t="s">
        <v>1127</v>
      </c>
      <c r="B1081" s="6964" t="s">
        <v>1128</v>
      </c>
      <c r="C1081" s="6964"/>
      <c r="D1081" s="6964"/>
      <c r="E1081" s="6964"/>
      <c r="F1081" s="6207">
        <f>F1083+F1115+F1153+F1177</f>
        <v>11980029</v>
      </c>
      <c r="G1081" s="6207">
        <f t="shared" ref="G1081:J1081" si="124">G1083+G1115+G1153+G1177</f>
        <v>419891</v>
      </c>
      <c r="H1081" s="6207">
        <f t="shared" si="124"/>
        <v>9913846</v>
      </c>
      <c r="I1081" s="6207">
        <f t="shared" si="124"/>
        <v>1646292</v>
      </c>
      <c r="J1081" s="6208">
        <f t="shared" si="124"/>
        <v>0</v>
      </c>
    </row>
    <row r="1082" spans="1:10" s="6070" customFormat="1" ht="15" customHeight="1">
      <c r="A1082" s="6998"/>
      <c r="B1082" s="6999"/>
      <c r="C1082" s="6999"/>
      <c r="D1082" s="6999"/>
      <c r="E1082" s="6999"/>
      <c r="F1082" s="6999"/>
      <c r="G1082" s="6999"/>
      <c r="H1082" s="6999"/>
      <c r="I1082" s="6999"/>
      <c r="J1082" s="7000"/>
    </row>
    <row r="1083" spans="1:10" s="6084" customFormat="1" ht="22.5" customHeight="1">
      <c r="A1083" s="6968" t="s">
        <v>1037</v>
      </c>
      <c r="B1083" s="6971" t="s">
        <v>1129</v>
      </c>
      <c r="C1083" s="6974">
        <v>852</v>
      </c>
      <c r="D1083" s="6977" t="s">
        <v>377</v>
      </c>
      <c r="E1083" s="6080" t="s">
        <v>1039</v>
      </c>
      <c r="F1083" s="6081">
        <f>SUM(F1084,F1112)</f>
        <v>5326251</v>
      </c>
      <c r="G1083" s="6081">
        <f>SUM(G1084,G1112)</f>
        <v>0</v>
      </c>
      <c r="H1083" s="6081">
        <f>SUM(H1084,H1112)</f>
        <v>4769643</v>
      </c>
      <c r="I1083" s="6081">
        <f>SUM(I1084,I1112)</f>
        <v>556608</v>
      </c>
      <c r="J1083" s="6203">
        <f>SUM(J1084,J1112)</f>
        <v>0</v>
      </c>
    </row>
    <row r="1084" spans="1:10" s="6084" customFormat="1" ht="21">
      <c r="A1084" s="6969"/>
      <c r="B1084" s="6982"/>
      <c r="C1084" s="6984"/>
      <c r="D1084" s="6986"/>
      <c r="E1084" s="6085" t="s">
        <v>1045</v>
      </c>
      <c r="F1084" s="6086">
        <f>SUM(F1085,F1090,F1103)</f>
        <v>5326251</v>
      </c>
      <c r="G1084" s="6086">
        <f>SUM(G1085,G1090,G1103)</f>
        <v>0</v>
      </c>
      <c r="H1084" s="6086">
        <f>SUM(H1085,H1090,H1103)</f>
        <v>4769643</v>
      </c>
      <c r="I1084" s="6086">
        <f>SUM(I1085,I1090,I1103)</f>
        <v>556608</v>
      </c>
      <c r="J1084" s="6204">
        <f>SUM(J1085,J1090,J1103)</f>
        <v>0</v>
      </c>
    </row>
    <row r="1085" spans="1:10" s="6084" customFormat="1" ht="15" customHeight="1">
      <c r="A1085" s="6969"/>
      <c r="B1085" s="6982"/>
      <c r="C1085" s="6984"/>
      <c r="D1085" s="6986"/>
      <c r="E1085" s="6088" t="s">
        <v>1054</v>
      </c>
      <c r="F1085" s="6089">
        <f>SUM(F1086:F1089)</f>
        <v>3692715</v>
      </c>
      <c r="G1085" s="6089">
        <f t="shared" ref="G1085:J1085" si="125">SUM(G1086:G1089)</f>
        <v>0</v>
      </c>
      <c r="H1085" s="6089">
        <f>SUM(H1086:H1089)</f>
        <v>3306816</v>
      </c>
      <c r="I1085" s="6089">
        <f t="shared" si="125"/>
        <v>385899</v>
      </c>
      <c r="J1085" s="6205">
        <f t="shared" si="125"/>
        <v>0</v>
      </c>
    </row>
    <row r="1086" spans="1:10" s="6084" customFormat="1" ht="15" customHeight="1">
      <c r="A1086" s="6969"/>
      <c r="B1086" s="6982"/>
      <c r="C1086" s="6984"/>
      <c r="D1086" s="6986"/>
      <c r="E1086" s="6091" t="s">
        <v>694</v>
      </c>
      <c r="F1086" s="6092">
        <f>SUM(G1086:J1086)</f>
        <v>1910756</v>
      </c>
      <c r="G1086" s="6092"/>
      <c r="H1086" s="6092">
        <v>1910756</v>
      </c>
      <c r="I1086" s="6092"/>
      <c r="J1086" s="6206"/>
    </row>
    <row r="1087" spans="1:10" s="6084" customFormat="1" ht="15" customHeight="1">
      <c r="A1087" s="6969"/>
      <c r="B1087" s="6982"/>
      <c r="C1087" s="6984"/>
      <c r="D1087" s="6986"/>
      <c r="E1087" s="6091" t="s">
        <v>720</v>
      </c>
      <c r="F1087" s="6092">
        <f t="shared" ref="F1087:F1089" si="126">SUM(G1087:J1087)</f>
        <v>222981</v>
      </c>
      <c r="G1087" s="6092"/>
      <c r="H1087" s="6092"/>
      <c r="I1087" s="6092">
        <v>222981</v>
      </c>
      <c r="J1087" s="6206"/>
    </row>
    <row r="1088" spans="1:10" s="6084" customFormat="1" ht="15" customHeight="1">
      <c r="A1088" s="6969"/>
      <c r="B1088" s="6982"/>
      <c r="C1088" s="6984"/>
      <c r="D1088" s="6986"/>
      <c r="E1088" s="6091" t="s">
        <v>112</v>
      </c>
      <c r="F1088" s="6092">
        <f t="shared" si="126"/>
        <v>1396060</v>
      </c>
      <c r="G1088" s="6092"/>
      <c r="H1088" s="6092">
        <v>1396060</v>
      </c>
      <c r="I1088" s="6092"/>
      <c r="J1088" s="6206"/>
    </row>
    <row r="1089" spans="1:10" s="6084" customFormat="1" ht="15" customHeight="1">
      <c r="A1089" s="6969"/>
      <c r="B1089" s="6982"/>
      <c r="C1089" s="6984"/>
      <c r="D1089" s="6986"/>
      <c r="E1089" s="6091" t="s">
        <v>89</v>
      </c>
      <c r="F1089" s="6092">
        <f t="shared" si="126"/>
        <v>162918</v>
      </c>
      <c r="G1089" s="6092"/>
      <c r="H1089" s="6092"/>
      <c r="I1089" s="6092">
        <v>162918</v>
      </c>
      <c r="J1089" s="6206"/>
    </row>
    <row r="1090" spans="1:10" s="6084" customFormat="1" ht="22.5">
      <c r="A1090" s="6969"/>
      <c r="B1090" s="6982"/>
      <c r="C1090" s="6984"/>
      <c r="D1090" s="6986"/>
      <c r="E1090" s="6088" t="s">
        <v>1046</v>
      </c>
      <c r="F1090" s="6089">
        <f>SUM(F1091:F1102)</f>
        <v>603585</v>
      </c>
      <c r="G1090" s="6089">
        <f t="shared" ref="G1090:J1090" si="127">SUM(G1091:G1102)</f>
        <v>0</v>
      </c>
      <c r="H1090" s="6089">
        <f t="shared" si="127"/>
        <v>540509</v>
      </c>
      <c r="I1090" s="6089">
        <f t="shared" si="127"/>
        <v>63076</v>
      </c>
      <c r="J1090" s="6205">
        <f t="shared" si="127"/>
        <v>0</v>
      </c>
    </row>
    <row r="1091" spans="1:10" s="6084" customFormat="1" ht="15" customHeight="1">
      <c r="A1091" s="6969"/>
      <c r="B1091" s="6982"/>
      <c r="C1091" s="6984"/>
      <c r="D1091" s="6986"/>
      <c r="E1091" s="6091" t="s">
        <v>697</v>
      </c>
      <c r="F1091" s="6092">
        <f t="shared" ref="F1091:F1102" si="128">SUM(G1091:J1091)</f>
        <v>413751</v>
      </c>
      <c r="G1091" s="6092"/>
      <c r="H1091" s="6092">
        <v>413751</v>
      </c>
      <c r="I1091" s="6092"/>
      <c r="J1091" s="6206"/>
    </row>
    <row r="1092" spans="1:10" s="6084" customFormat="1" ht="15" customHeight="1">
      <c r="A1092" s="6969"/>
      <c r="B1092" s="6982"/>
      <c r="C1092" s="6984"/>
      <c r="D1092" s="6986"/>
      <c r="E1092" s="6091" t="s">
        <v>648</v>
      </c>
      <c r="F1092" s="6092">
        <f t="shared" si="128"/>
        <v>48285</v>
      </c>
      <c r="G1092" s="6092"/>
      <c r="H1092" s="6092"/>
      <c r="I1092" s="6092">
        <v>48285</v>
      </c>
      <c r="J1092" s="6206"/>
    </row>
    <row r="1093" spans="1:10" s="6084" customFormat="1" ht="15" customHeight="1">
      <c r="A1093" s="6969"/>
      <c r="B1093" s="6982"/>
      <c r="C1093" s="6984"/>
      <c r="D1093" s="6986"/>
      <c r="E1093" s="6091" t="s">
        <v>698</v>
      </c>
      <c r="F1093" s="6092">
        <f t="shared" si="128"/>
        <v>27402</v>
      </c>
      <c r="G1093" s="6092"/>
      <c r="H1093" s="6092">
        <v>27402</v>
      </c>
      <c r="I1093" s="6092"/>
      <c r="J1093" s="6206"/>
    </row>
    <row r="1094" spans="1:10" s="6084" customFormat="1" ht="15" customHeight="1">
      <c r="A1094" s="6969"/>
      <c r="B1094" s="6982"/>
      <c r="C1094" s="6984"/>
      <c r="D1094" s="6986"/>
      <c r="E1094" s="6091" t="s">
        <v>650</v>
      </c>
      <c r="F1094" s="6092">
        <f t="shared" si="128"/>
        <v>3198</v>
      </c>
      <c r="G1094" s="6092"/>
      <c r="H1094" s="6092"/>
      <c r="I1094" s="6092">
        <v>3198</v>
      </c>
      <c r="J1094" s="6206"/>
    </row>
    <row r="1095" spans="1:10" s="6084" customFormat="1" ht="15" customHeight="1">
      <c r="A1095" s="6969"/>
      <c r="B1095" s="6982"/>
      <c r="C1095" s="6984"/>
      <c r="D1095" s="6986"/>
      <c r="E1095" s="6091" t="s">
        <v>699</v>
      </c>
      <c r="F1095" s="6092">
        <f t="shared" si="128"/>
        <v>76705</v>
      </c>
      <c r="G1095" s="6092"/>
      <c r="H1095" s="6092">
        <v>76705</v>
      </c>
      <c r="I1095" s="6092"/>
      <c r="J1095" s="6206"/>
    </row>
    <row r="1096" spans="1:10" s="6084" customFormat="1" ht="15" customHeight="1">
      <c r="A1096" s="6969"/>
      <c r="B1096" s="6982"/>
      <c r="C1096" s="6984"/>
      <c r="D1096" s="6986"/>
      <c r="E1096" s="6091" t="s">
        <v>652</v>
      </c>
      <c r="F1096" s="6092">
        <f t="shared" si="128"/>
        <v>8950</v>
      </c>
      <c r="G1096" s="6092"/>
      <c r="H1096" s="6092"/>
      <c r="I1096" s="6092">
        <v>8950</v>
      </c>
      <c r="J1096" s="6206"/>
    </row>
    <row r="1097" spans="1:10" s="6084" customFormat="1" ht="15" customHeight="1">
      <c r="A1097" s="6969"/>
      <c r="B1097" s="6982"/>
      <c r="C1097" s="6984"/>
      <c r="D1097" s="6986"/>
      <c r="E1097" s="6091" t="s">
        <v>700</v>
      </c>
      <c r="F1097" s="6092">
        <f t="shared" si="128"/>
        <v>10881</v>
      </c>
      <c r="G1097" s="6092"/>
      <c r="H1097" s="6092">
        <v>10881</v>
      </c>
      <c r="I1097" s="6092"/>
      <c r="J1097" s="6206"/>
    </row>
    <row r="1098" spans="1:10" s="6084" customFormat="1" ht="15" customHeight="1">
      <c r="A1098" s="6969"/>
      <c r="B1098" s="6982"/>
      <c r="C1098" s="6984"/>
      <c r="D1098" s="6986"/>
      <c r="E1098" s="6091" t="s">
        <v>654</v>
      </c>
      <c r="F1098" s="6092">
        <f t="shared" si="128"/>
        <v>1270</v>
      </c>
      <c r="G1098" s="6092"/>
      <c r="H1098" s="6092"/>
      <c r="I1098" s="6092">
        <v>1270</v>
      </c>
      <c r="J1098" s="6206"/>
    </row>
    <row r="1099" spans="1:10" s="6084" customFormat="1" ht="15" customHeight="1">
      <c r="A1099" s="6969"/>
      <c r="B1099" s="6982"/>
      <c r="C1099" s="6984"/>
      <c r="D1099" s="6986"/>
      <c r="E1099" s="6091" t="s">
        <v>860</v>
      </c>
      <c r="F1099" s="6092">
        <f t="shared" si="128"/>
        <v>2992</v>
      </c>
      <c r="G1099" s="6092"/>
      <c r="H1099" s="6092">
        <v>2992</v>
      </c>
      <c r="I1099" s="6092"/>
      <c r="J1099" s="6206"/>
    </row>
    <row r="1100" spans="1:10" s="6084" customFormat="1" ht="15" customHeight="1">
      <c r="A1100" s="6969"/>
      <c r="B1100" s="6982"/>
      <c r="C1100" s="6984"/>
      <c r="D1100" s="6986"/>
      <c r="E1100" s="6091" t="s">
        <v>656</v>
      </c>
      <c r="F1100" s="6092">
        <f t="shared" si="128"/>
        <v>349</v>
      </c>
      <c r="G1100" s="6092"/>
      <c r="H1100" s="6092"/>
      <c r="I1100" s="6092">
        <v>349</v>
      </c>
      <c r="J1100" s="6206"/>
    </row>
    <row r="1101" spans="1:10" s="6084" customFormat="1" ht="15" customHeight="1">
      <c r="A1101" s="6969"/>
      <c r="B1101" s="6982"/>
      <c r="C1101" s="6984"/>
      <c r="D1101" s="6986"/>
      <c r="E1101" s="6091" t="s">
        <v>714</v>
      </c>
      <c r="F1101" s="6092">
        <f t="shared" si="128"/>
        <v>8778</v>
      </c>
      <c r="G1101" s="6092"/>
      <c r="H1101" s="6092">
        <v>8778</v>
      </c>
      <c r="I1101" s="6092"/>
      <c r="J1101" s="6206"/>
    </row>
    <row r="1102" spans="1:10" s="6084" customFormat="1" ht="15" customHeight="1">
      <c r="A1102" s="6969"/>
      <c r="B1102" s="6982"/>
      <c r="C1102" s="6984"/>
      <c r="D1102" s="6986"/>
      <c r="E1102" s="6091" t="s">
        <v>675</v>
      </c>
      <c r="F1102" s="6092">
        <f t="shared" si="128"/>
        <v>1024</v>
      </c>
      <c r="G1102" s="6092"/>
      <c r="H1102" s="6092"/>
      <c r="I1102" s="6092">
        <v>1024</v>
      </c>
      <c r="J1102" s="6206"/>
    </row>
    <row r="1103" spans="1:10" s="6084" customFormat="1" ht="22.5">
      <c r="A1103" s="6969"/>
      <c r="B1103" s="6982"/>
      <c r="C1103" s="6984"/>
      <c r="D1103" s="6986"/>
      <c r="E1103" s="6088" t="s">
        <v>1047</v>
      </c>
      <c r="F1103" s="6089">
        <f>SUM(F1104:F1111)</f>
        <v>1029951</v>
      </c>
      <c r="G1103" s="6089">
        <f>SUM(G1104:G1111)</f>
        <v>0</v>
      </c>
      <c r="H1103" s="6089">
        <f>SUM(H1104:H1111)</f>
        <v>922318</v>
      </c>
      <c r="I1103" s="6089">
        <f>SUM(I1104:I1111)</f>
        <v>107633</v>
      </c>
      <c r="J1103" s="6205">
        <f>SUM(J1104:J1111)</f>
        <v>0</v>
      </c>
    </row>
    <row r="1104" spans="1:10" s="6084" customFormat="1" ht="15" customHeight="1">
      <c r="A1104" s="6969"/>
      <c r="B1104" s="6982"/>
      <c r="C1104" s="6984"/>
      <c r="D1104" s="6986"/>
      <c r="E1104" s="6091" t="s">
        <v>702</v>
      </c>
      <c r="F1104" s="6092">
        <f t="shared" ref="F1104:F1111" si="129">SUM(G1104:J1104)</f>
        <v>5015</v>
      </c>
      <c r="G1104" s="6092"/>
      <c r="H1104" s="6092">
        <v>5015</v>
      </c>
      <c r="I1104" s="6092"/>
      <c r="J1104" s="6206"/>
    </row>
    <row r="1105" spans="1:10" s="6084" customFormat="1" ht="15" customHeight="1">
      <c r="A1105" s="6969"/>
      <c r="B1105" s="6982"/>
      <c r="C1105" s="6984"/>
      <c r="D1105" s="6986"/>
      <c r="E1105" s="6091" t="s">
        <v>661</v>
      </c>
      <c r="F1105" s="6092">
        <f t="shared" si="129"/>
        <v>585</v>
      </c>
      <c r="G1105" s="6092"/>
      <c r="H1105" s="6092"/>
      <c r="I1105" s="6092">
        <v>585</v>
      </c>
      <c r="J1105" s="6206"/>
    </row>
    <row r="1106" spans="1:10" s="6084" customFormat="1" ht="15" customHeight="1">
      <c r="A1106" s="6969"/>
      <c r="B1106" s="6982"/>
      <c r="C1106" s="6984"/>
      <c r="D1106" s="6986"/>
      <c r="E1106" s="6091" t="s">
        <v>705</v>
      </c>
      <c r="F1106" s="6092">
        <f t="shared" si="129"/>
        <v>904200</v>
      </c>
      <c r="G1106" s="6092"/>
      <c r="H1106" s="6092">
        <v>904200</v>
      </c>
      <c r="I1106" s="6092"/>
      <c r="J1106" s="6206"/>
    </row>
    <row r="1107" spans="1:10" s="6084" customFormat="1" ht="15" customHeight="1">
      <c r="A1107" s="6969"/>
      <c r="B1107" s="6982"/>
      <c r="C1107" s="6984"/>
      <c r="D1107" s="6986"/>
      <c r="E1107" s="6091" t="s">
        <v>665</v>
      </c>
      <c r="F1107" s="6092">
        <f t="shared" si="129"/>
        <v>105519</v>
      </c>
      <c r="G1107" s="6092"/>
      <c r="H1107" s="6092"/>
      <c r="I1107" s="6092">
        <v>105519</v>
      </c>
      <c r="J1107" s="6206"/>
    </row>
    <row r="1108" spans="1:10" s="6084" customFormat="1" ht="15" customHeight="1">
      <c r="A1108" s="6969"/>
      <c r="B1108" s="6982"/>
      <c r="C1108" s="6984"/>
      <c r="D1108" s="6986"/>
      <c r="E1108" s="6091" t="s">
        <v>708</v>
      </c>
      <c r="F1108" s="6092">
        <f t="shared" si="129"/>
        <v>4120</v>
      </c>
      <c r="G1108" s="6092"/>
      <c r="H1108" s="6092">
        <v>4120</v>
      </c>
      <c r="I1108" s="6092"/>
      <c r="J1108" s="6206"/>
    </row>
    <row r="1109" spans="1:10" s="6084" customFormat="1" ht="15" customHeight="1">
      <c r="A1109" s="6969"/>
      <c r="B1109" s="6982"/>
      <c r="C1109" s="6984"/>
      <c r="D1109" s="6986"/>
      <c r="E1109" s="6091" t="s">
        <v>669</v>
      </c>
      <c r="F1109" s="6092">
        <f t="shared" si="129"/>
        <v>480</v>
      </c>
      <c r="G1109" s="6092"/>
      <c r="H1109" s="6092"/>
      <c r="I1109" s="6092">
        <v>480</v>
      </c>
      <c r="J1109" s="6206"/>
    </row>
    <row r="1110" spans="1:10" s="6084" customFormat="1" ht="15" customHeight="1">
      <c r="A1110" s="6969"/>
      <c r="B1110" s="6982"/>
      <c r="C1110" s="6984"/>
      <c r="D1110" s="6986"/>
      <c r="E1110" s="6091" t="s">
        <v>711</v>
      </c>
      <c r="F1110" s="6092">
        <f t="shared" si="129"/>
        <v>8983</v>
      </c>
      <c r="G1110" s="6092"/>
      <c r="H1110" s="6092">
        <v>8983</v>
      </c>
      <c r="I1110" s="6092"/>
      <c r="J1110" s="6206"/>
    </row>
    <row r="1111" spans="1:10" s="6084" customFormat="1" ht="15" customHeight="1">
      <c r="A1111" s="6969"/>
      <c r="B1111" s="6982"/>
      <c r="C1111" s="6984"/>
      <c r="D1111" s="6986"/>
      <c r="E1111" s="6091" t="s">
        <v>878</v>
      </c>
      <c r="F1111" s="6092">
        <f t="shared" si="129"/>
        <v>1049</v>
      </c>
      <c r="G1111" s="6092"/>
      <c r="H1111" s="6092"/>
      <c r="I1111" s="6092">
        <v>1049</v>
      </c>
      <c r="J1111" s="6206"/>
    </row>
    <row r="1112" spans="1:10" s="6127" customFormat="1" ht="15" customHeight="1">
      <c r="A1112" s="6981"/>
      <c r="B1112" s="6983"/>
      <c r="C1112" s="6985"/>
      <c r="D1112" s="6987"/>
      <c r="E1112" s="6094" t="s">
        <v>1040</v>
      </c>
      <c r="F1112" s="6086">
        <f>SUM(F1113:F1114)</f>
        <v>0</v>
      </c>
      <c r="G1112" s="6086">
        <f>SUM(G1113:G1114)</f>
        <v>0</v>
      </c>
      <c r="H1112" s="6086">
        <f>SUM(H1113:H1114)</f>
        <v>0</v>
      </c>
      <c r="I1112" s="6086">
        <f>SUM(I1113:I1114)</f>
        <v>0</v>
      </c>
      <c r="J1112" s="6204">
        <f>SUM(J1113:J1114)</f>
        <v>0</v>
      </c>
    </row>
    <row r="1113" spans="1:10" s="6127" customFormat="1" ht="15" hidden="1" customHeight="1">
      <c r="A1113" s="6210"/>
      <c r="B1113" s="6212"/>
      <c r="C1113" s="6215"/>
      <c r="D1113" s="6218"/>
      <c r="E1113" s="6104"/>
      <c r="F1113" s="6105">
        <f>SUM(G1113:J1113)</f>
        <v>0</v>
      </c>
      <c r="G1113" s="6105"/>
      <c r="H1113" s="6105"/>
      <c r="I1113" s="6105"/>
      <c r="J1113" s="6106"/>
    </row>
    <row r="1114" spans="1:10" ht="15" hidden="1" customHeight="1">
      <c r="A1114" s="6211"/>
      <c r="B1114" s="6213"/>
      <c r="C1114" s="6216"/>
      <c r="D1114" s="6219"/>
      <c r="E1114" s="6095"/>
      <c r="F1114" s="6092">
        <f>SUM(G1114:J1114)</f>
        <v>0</v>
      </c>
      <c r="G1114" s="6092"/>
      <c r="H1114" s="6092"/>
      <c r="I1114" s="6092"/>
      <c r="J1114" s="6206"/>
    </row>
    <row r="1115" spans="1:10" s="6084" customFormat="1" ht="22.5">
      <c r="A1115" s="6968" t="s">
        <v>1041</v>
      </c>
      <c r="B1115" s="6971" t="s">
        <v>1130</v>
      </c>
      <c r="C1115" s="6974">
        <v>852</v>
      </c>
      <c r="D1115" s="6977" t="s">
        <v>377</v>
      </c>
      <c r="E1115" s="6080" t="s">
        <v>1039</v>
      </c>
      <c r="F1115" s="6081">
        <f>SUM(F1116,F1150)</f>
        <v>6233887</v>
      </c>
      <c r="G1115" s="6081">
        <f>SUM(G1116,G1150)</f>
        <v>0</v>
      </c>
      <c r="H1115" s="6081">
        <f>SUM(H1116,H1150)</f>
        <v>5144203</v>
      </c>
      <c r="I1115" s="6081">
        <f>SUM(I1116,I1150)</f>
        <v>1089684</v>
      </c>
      <c r="J1115" s="6082">
        <f>SUM(J1116,J1150)</f>
        <v>0</v>
      </c>
    </row>
    <row r="1116" spans="1:10" s="6084" customFormat="1" ht="21">
      <c r="A1116" s="6969"/>
      <c r="B1116" s="6972"/>
      <c r="C1116" s="6975"/>
      <c r="D1116" s="6978"/>
      <c r="E1116" s="6085" t="s">
        <v>1045</v>
      </c>
      <c r="F1116" s="6086">
        <f>SUM(F1117,F1120,F1133)</f>
        <v>6233887</v>
      </c>
      <c r="G1116" s="6086">
        <f>SUM(G1117,G1120,G1133)</f>
        <v>0</v>
      </c>
      <c r="H1116" s="6086">
        <f>SUM(H1117,H1120,H1133)</f>
        <v>5144203</v>
      </c>
      <c r="I1116" s="6086">
        <f>SUM(I1117,I1120,I1133)</f>
        <v>1089684</v>
      </c>
      <c r="J1116" s="6087">
        <f>SUM(J1117,J1120,J1133)</f>
        <v>0</v>
      </c>
    </row>
    <row r="1117" spans="1:10" s="6084" customFormat="1" ht="15" hidden="1" customHeight="1">
      <c r="A1117" s="6969"/>
      <c r="B1117" s="6972"/>
      <c r="C1117" s="6975"/>
      <c r="D1117" s="6978"/>
      <c r="E1117" s="6088" t="s">
        <v>1054</v>
      </c>
      <c r="F1117" s="6089">
        <f>SUM(F1118:F1119)</f>
        <v>0</v>
      </c>
      <c r="G1117" s="6089">
        <f t="shared" ref="G1117" si="130">SUM(G1118:G1119)</f>
        <v>0</v>
      </c>
      <c r="H1117" s="6089">
        <f>SUM(H1118:H1119)</f>
        <v>0</v>
      </c>
      <c r="I1117" s="6089">
        <f t="shared" ref="I1117:J1117" si="131">SUM(I1118:I1119)</f>
        <v>0</v>
      </c>
      <c r="J1117" s="6090">
        <f t="shared" si="131"/>
        <v>0</v>
      </c>
    </row>
    <row r="1118" spans="1:10" s="6084" customFormat="1" ht="15" hidden="1" customHeight="1">
      <c r="A1118" s="6969"/>
      <c r="B1118" s="6972"/>
      <c r="C1118" s="6975"/>
      <c r="D1118" s="6978"/>
      <c r="E1118" s="6091"/>
      <c r="F1118" s="6092">
        <f>SUM(G1118:J1118)</f>
        <v>0</v>
      </c>
      <c r="G1118" s="6092"/>
      <c r="H1118" s="6092"/>
      <c r="I1118" s="6092"/>
      <c r="J1118" s="6093"/>
    </row>
    <row r="1119" spans="1:10" s="6084" customFormat="1" ht="15" hidden="1" customHeight="1">
      <c r="A1119" s="6969"/>
      <c r="B1119" s="6972"/>
      <c r="C1119" s="6975"/>
      <c r="D1119" s="6978"/>
      <c r="E1119" s="6091"/>
      <c r="F1119" s="6092">
        <f>SUM(G1119:J1119)</f>
        <v>0</v>
      </c>
      <c r="G1119" s="6092"/>
      <c r="H1119" s="6092"/>
      <c r="I1119" s="6092"/>
      <c r="J1119" s="6093"/>
    </row>
    <row r="1120" spans="1:10" s="6084" customFormat="1" ht="22.5">
      <c r="A1120" s="6969"/>
      <c r="B1120" s="6972"/>
      <c r="C1120" s="6975"/>
      <c r="D1120" s="6978"/>
      <c r="E1120" s="6088" t="s">
        <v>1046</v>
      </c>
      <c r="F1120" s="6089">
        <f>SUM(F1121:F1132)</f>
        <v>2888906</v>
      </c>
      <c r="G1120" s="6089">
        <f t="shared" ref="G1120:J1120" si="132">SUM(G1121:G1132)</f>
        <v>0</v>
      </c>
      <c r="H1120" s="6089">
        <f t="shared" si="132"/>
        <v>2383921</v>
      </c>
      <c r="I1120" s="6089">
        <f t="shared" si="132"/>
        <v>504985</v>
      </c>
      <c r="J1120" s="6090">
        <f t="shared" si="132"/>
        <v>0</v>
      </c>
    </row>
    <row r="1121" spans="1:10" s="6084" customFormat="1" ht="15" customHeight="1">
      <c r="A1121" s="6969"/>
      <c r="B1121" s="6972"/>
      <c r="C1121" s="6975"/>
      <c r="D1121" s="6978"/>
      <c r="E1121" s="6091" t="s">
        <v>697</v>
      </c>
      <c r="F1121" s="6092">
        <f t="shared" ref="F1121:F1132" si="133">SUM(G1121:J1121)</f>
        <v>1867427</v>
      </c>
      <c r="G1121" s="6092"/>
      <c r="H1121" s="6092">
        <v>1867427</v>
      </c>
      <c r="I1121" s="6092"/>
      <c r="J1121" s="6093"/>
    </row>
    <row r="1122" spans="1:10" s="6084" customFormat="1" ht="15" customHeight="1">
      <c r="A1122" s="6969"/>
      <c r="B1122" s="6972"/>
      <c r="C1122" s="6975"/>
      <c r="D1122" s="6978"/>
      <c r="E1122" s="6091" t="s">
        <v>648</v>
      </c>
      <c r="F1122" s="6092">
        <f t="shared" si="133"/>
        <v>395576</v>
      </c>
      <c r="G1122" s="6092"/>
      <c r="H1122" s="6092"/>
      <c r="I1122" s="6092">
        <v>395576</v>
      </c>
      <c r="J1122" s="6093"/>
    </row>
    <row r="1123" spans="1:10" s="6084" customFormat="1" ht="15" customHeight="1">
      <c r="A1123" s="6969"/>
      <c r="B1123" s="6972"/>
      <c r="C1123" s="6975"/>
      <c r="D1123" s="6978"/>
      <c r="E1123" s="6091" t="s">
        <v>698</v>
      </c>
      <c r="F1123" s="6092">
        <f t="shared" si="133"/>
        <v>81818</v>
      </c>
      <c r="G1123" s="6092"/>
      <c r="H1123" s="6092">
        <v>81818</v>
      </c>
      <c r="I1123" s="6092"/>
      <c r="J1123" s="6093"/>
    </row>
    <row r="1124" spans="1:10" s="6084" customFormat="1" ht="15" customHeight="1">
      <c r="A1124" s="6969"/>
      <c r="B1124" s="6972"/>
      <c r="C1124" s="6975"/>
      <c r="D1124" s="6978"/>
      <c r="E1124" s="6091" t="s">
        <v>650</v>
      </c>
      <c r="F1124" s="6092">
        <f t="shared" si="133"/>
        <v>17331</v>
      </c>
      <c r="G1124" s="6092"/>
      <c r="H1124" s="6092"/>
      <c r="I1124" s="6092">
        <v>17331</v>
      </c>
      <c r="J1124" s="6093"/>
    </row>
    <row r="1125" spans="1:10" s="6084" customFormat="1" ht="15" customHeight="1">
      <c r="A1125" s="6969"/>
      <c r="B1125" s="6972"/>
      <c r="C1125" s="6975"/>
      <c r="D1125" s="6978"/>
      <c r="E1125" s="6091" t="s">
        <v>699</v>
      </c>
      <c r="F1125" s="6092">
        <f t="shared" si="133"/>
        <v>341435</v>
      </c>
      <c r="G1125" s="6092"/>
      <c r="H1125" s="6092">
        <v>341435</v>
      </c>
      <c r="I1125" s="6092"/>
      <c r="J1125" s="6093"/>
    </row>
    <row r="1126" spans="1:10" s="6084" customFormat="1" ht="15" customHeight="1">
      <c r="A1126" s="6969"/>
      <c r="B1126" s="6972"/>
      <c r="C1126" s="6975"/>
      <c r="D1126" s="6978"/>
      <c r="E1126" s="6091" t="s">
        <v>652</v>
      </c>
      <c r="F1126" s="6092">
        <f t="shared" si="133"/>
        <v>72325</v>
      </c>
      <c r="G1126" s="6092"/>
      <c r="H1126" s="6092"/>
      <c r="I1126" s="6092">
        <v>72325</v>
      </c>
      <c r="J1126" s="6093"/>
    </row>
    <row r="1127" spans="1:10" s="6084" customFormat="1" ht="15" customHeight="1">
      <c r="A1127" s="6969"/>
      <c r="B1127" s="6972"/>
      <c r="C1127" s="6975"/>
      <c r="D1127" s="6978"/>
      <c r="E1127" s="6091" t="s">
        <v>700</v>
      </c>
      <c r="F1127" s="6092">
        <f t="shared" si="133"/>
        <v>48436</v>
      </c>
      <c r="G1127" s="6092"/>
      <c r="H1127" s="6092">
        <v>48436</v>
      </c>
      <c r="I1127" s="6092"/>
      <c r="J1127" s="6093"/>
    </row>
    <row r="1128" spans="1:10" s="6084" customFormat="1" ht="15" customHeight="1">
      <c r="A1128" s="6969"/>
      <c r="B1128" s="6972"/>
      <c r="C1128" s="6975"/>
      <c r="D1128" s="6978"/>
      <c r="E1128" s="6091" t="s">
        <v>654</v>
      </c>
      <c r="F1128" s="6092">
        <f t="shared" si="133"/>
        <v>10261</v>
      </c>
      <c r="G1128" s="6092"/>
      <c r="H1128" s="6092"/>
      <c r="I1128" s="6092">
        <v>10261</v>
      </c>
      <c r="J1128" s="6093"/>
    </row>
    <row r="1129" spans="1:10" s="6084" customFormat="1" ht="15" customHeight="1">
      <c r="A1129" s="6969"/>
      <c r="B1129" s="6972"/>
      <c r="C1129" s="6975"/>
      <c r="D1129" s="6978"/>
      <c r="E1129" s="6091" t="s">
        <v>860</v>
      </c>
      <c r="F1129" s="6092">
        <f t="shared" si="133"/>
        <v>27792</v>
      </c>
      <c r="G1129" s="6092"/>
      <c r="H1129" s="6092">
        <v>27792</v>
      </c>
      <c r="I1129" s="6092"/>
      <c r="J1129" s="6093"/>
    </row>
    <row r="1130" spans="1:10" s="6084" customFormat="1" ht="15" customHeight="1">
      <c r="A1130" s="6969"/>
      <c r="B1130" s="6972"/>
      <c r="C1130" s="6975"/>
      <c r="D1130" s="6978"/>
      <c r="E1130" s="6091" t="s">
        <v>656</v>
      </c>
      <c r="F1130" s="6092">
        <f t="shared" si="133"/>
        <v>5888</v>
      </c>
      <c r="G1130" s="6092"/>
      <c r="H1130" s="6092"/>
      <c r="I1130" s="6092">
        <v>5888</v>
      </c>
      <c r="J1130" s="6093"/>
    </row>
    <row r="1131" spans="1:10" s="6084" customFormat="1" ht="15" customHeight="1">
      <c r="A1131" s="6969"/>
      <c r="B1131" s="6972"/>
      <c r="C1131" s="6975"/>
      <c r="D1131" s="6978"/>
      <c r="E1131" s="6091" t="s">
        <v>714</v>
      </c>
      <c r="F1131" s="6092">
        <f t="shared" si="133"/>
        <v>17013</v>
      </c>
      <c r="G1131" s="6092"/>
      <c r="H1131" s="6092">
        <v>17013</v>
      </c>
      <c r="I1131" s="6092"/>
      <c r="J1131" s="6093"/>
    </row>
    <row r="1132" spans="1:10" s="6084" customFormat="1" ht="15" customHeight="1">
      <c r="A1132" s="6969"/>
      <c r="B1132" s="6972"/>
      <c r="C1132" s="6975"/>
      <c r="D1132" s="6978"/>
      <c r="E1132" s="6091" t="s">
        <v>675</v>
      </c>
      <c r="F1132" s="6092">
        <f t="shared" si="133"/>
        <v>3604</v>
      </c>
      <c r="G1132" s="6092"/>
      <c r="H1132" s="6092"/>
      <c r="I1132" s="6092">
        <v>3604</v>
      </c>
      <c r="J1132" s="6093"/>
    </row>
    <row r="1133" spans="1:10" s="6084" customFormat="1" ht="22.5">
      <c r="A1133" s="6969"/>
      <c r="B1133" s="6972"/>
      <c r="C1133" s="6975"/>
      <c r="D1133" s="6978"/>
      <c r="E1133" s="6088" t="s">
        <v>1047</v>
      </c>
      <c r="F1133" s="6089">
        <f>SUM(F1134:F1149)</f>
        <v>3344981</v>
      </c>
      <c r="G1133" s="6089">
        <f>SUM(G1134:G1149)</f>
        <v>0</v>
      </c>
      <c r="H1133" s="6089">
        <f>SUM(H1134:H1149)</f>
        <v>2760282</v>
      </c>
      <c r="I1133" s="6089">
        <f>SUM(I1134:I1149)</f>
        <v>584699</v>
      </c>
      <c r="J1133" s="6090">
        <f>SUM(J1134:J1149)</f>
        <v>0</v>
      </c>
    </row>
    <row r="1134" spans="1:10" s="6084" customFormat="1" ht="15" customHeight="1">
      <c r="A1134" s="6969"/>
      <c r="B1134" s="6972"/>
      <c r="C1134" s="6975"/>
      <c r="D1134" s="6978"/>
      <c r="E1134" s="6091" t="s">
        <v>876</v>
      </c>
      <c r="F1134" s="6092">
        <f t="shared" ref="F1134:F1149" si="134">SUM(G1134:J1134)</f>
        <v>52153</v>
      </c>
      <c r="G1134" s="6092"/>
      <c r="H1134" s="6092">
        <v>52153</v>
      </c>
      <c r="I1134" s="6092"/>
      <c r="J1134" s="6093"/>
    </row>
    <row r="1135" spans="1:10" s="6084" customFormat="1" ht="15" customHeight="1">
      <c r="A1135" s="6969"/>
      <c r="B1135" s="6972"/>
      <c r="C1135" s="6975"/>
      <c r="D1135" s="6978"/>
      <c r="E1135" s="6091" t="s">
        <v>659</v>
      </c>
      <c r="F1135" s="6092">
        <f t="shared" si="134"/>
        <v>11047</v>
      </c>
      <c r="G1135" s="6092"/>
      <c r="H1135" s="6092"/>
      <c r="I1135" s="6092">
        <v>11047</v>
      </c>
      <c r="J1135" s="6093"/>
    </row>
    <row r="1136" spans="1:10" s="6084" customFormat="1" ht="15" customHeight="1">
      <c r="A1136" s="6969"/>
      <c r="B1136" s="6972"/>
      <c r="C1136" s="6975"/>
      <c r="D1136" s="6978"/>
      <c r="E1136" s="6091" t="s">
        <v>901</v>
      </c>
      <c r="F1136" s="6092">
        <f t="shared" si="134"/>
        <v>1980</v>
      </c>
      <c r="G1136" s="6092"/>
      <c r="H1136" s="6092">
        <v>1980</v>
      </c>
      <c r="I1136" s="6092"/>
      <c r="J1136" s="6093"/>
    </row>
    <row r="1137" spans="1:10" s="6084" customFormat="1" ht="15" customHeight="1">
      <c r="A1137" s="6969"/>
      <c r="B1137" s="6972"/>
      <c r="C1137" s="6975"/>
      <c r="D1137" s="6978"/>
      <c r="E1137" s="6091" t="s">
        <v>787</v>
      </c>
      <c r="F1137" s="6092">
        <f t="shared" si="134"/>
        <v>420</v>
      </c>
      <c r="G1137" s="6092"/>
      <c r="H1137" s="6092"/>
      <c r="I1137" s="6092">
        <v>420</v>
      </c>
      <c r="J1137" s="6093"/>
    </row>
    <row r="1138" spans="1:10" s="6084" customFormat="1" ht="15" customHeight="1">
      <c r="A1138" s="6969"/>
      <c r="B1138" s="6972"/>
      <c r="C1138" s="6975"/>
      <c r="D1138" s="6978"/>
      <c r="E1138" s="6091" t="s">
        <v>705</v>
      </c>
      <c r="F1138" s="6092">
        <f t="shared" si="134"/>
        <v>2295638</v>
      </c>
      <c r="G1138" s="6092"/>
      <c r="H1138" s="6092">
        <v>2295638</v>
      </c>
      <c r="I1138" s="6092"/>
      <c r="J1138" s="6093"/>
    </row>
    <row r="1139" spans="1:10" s="6084" customFormat="1" ht="15" customHeight="1">
      <c r="A1139" s="6969"/>
      <c r="B1139" s="6972"/>
      <c r="C1139" s="6975"/>
      <c r="D1139" s="6978"/>
      <c r="E1139" s="6091" t="s">
        <v>665</v>
      </c>
      <c r="F1139" s="6092">
        <f t="shared" si="134"/>
        <v>486273</v>
      </c>
      <c r="G1139" s="6092"/>
      <c r="H1139" s="6092"/>
      <c r="I1139" s="6092">
        <v>486273</v>
      </c>
      <c r="J1139" s="6093"/>
    </row>
    <row r="1140" spans="1:10" s="6084" customFormat="1" ht="15" customHeight="1">
      <c r="A1140" s="6969"/>
      <c r="B1140" s="6972"/>
      <c r="C1140" s="6975"/>
      <c r="D1140" s="6978"/>
      <c r="E1140" s="6091" t="s">
        <v>706</v>
      </c>
      <c r="F1140" s="6092">
        <f t="shared" si="134"/>
        <v>3654</v>
      </c>
      <c r="G1140" s="6092"/>
      <c r="H1140" s="6092">
        <v>3654</v>
      </c>
      <c r="I1140" s="6092"/>
      <c r="J1140" s="6093"/>
    </row>
    <row r="1141" spans="1:10" s="6084" customFormat="1" ht="15" customHeight="1">
      <c r="A1141" s="6969"/>
      <c r="B1141" s="6972"/>
      <c r="C1141" s="6975"/>
      <c r="D1141" s="6978"/>
      <c r="E1141" s="6091" t="s">
        <v>805</v>
      </c>
      <c r="F1141" s="6092">
        <f t="shared" si="134"/>
        <v>775</v>
      </c>
      <c r="G1141" s="6092"/>
      <c r="H1141" s="6092"/>
      <c r="I1141" s="6092">
        <v>775</v>
      </c>
      <c r="J1141" s="6093"/>
    </row>
    <row r="1142" spans="1:10" s="6084" customFormat="1" ht="15" customHeight="1">
      <c r="A1142" s="6969"/>
      <c r="B1142" s="6972"/>
      <c r="C1142" s="6975"/>
      <c r="D1142" s="6978"/>
      <c r="E1142" s="6091" t="s">
        <v>760</v>
      </c>
      <c r="F1142" s="6092">
        <f t="shared" si="134"/>
        <v>202768</v>
      </c>
      <c r="G1142" s="6092"/>
      <c r="H1142" s="6092">
        <v>202768</v>
      </c>
      <c r="I1142" s="6092"/>
      <c r="J1142" s="6093"/>
    </row>
    <row r="1143" spans="1:10" s="6084" customFormat="1" ht="15" customHeight="1">
      <c r="A1143" s="6969"/>
      <c r="B1143" s="6972"/>
      <c r="C1143" s="6975"/>
      <c r="D1143" s="6978"/>
      <c r="E1143" s="6091" t="s">
        <v>667</v>
      </c>
      <c r="F1143" s="6092">
        <f t="shared" si="134"/>
        <v>42952</v>
      </c>
      <c r="G1143" s="6092"/>
      <c r="H1143" s="6092"/>
      <c r="I1143" s="6092">
        <v>42952</v>
      </c>
      <c r="J1143" s="6093"/>
    </row>
    <row r="1144" spans="1:10" s="6084" customFormat="1" ht="15" customHeight="1">
      <c r="A1144" s="6969"/>
      <c r="B1144" s="6972"/>
      <c r="C1144" s="6975"/>
      <c r="D1144" s="6978"/>
      <c r="E1144" s="6091" t="s">
        <v>708</v>
      </c>
      <c r="F1144" s="6092">
        <f t="shared" si="134"/>
        <v>160243</v>
      </c>
      <c r="G1144" s="6092"/>
      <c r="H1144" s="6092">
        <v>160243</v>
      </c>
      <c r="I1144" s="6092"/>
      <c r="J1144" s="6093"/>
    </row>
    <row r="1145" spans="1:10" s="6084" customFormat="1" ht="15" customHeight="1">
      <c r="A1145" s="6969"/>
      <c r="B1145" s="6972"/>
      <c r="C1145" s="6975"/>
      <c r="D1145" s="6978"/>
      <c r="E1145" s="6091" t="s">
        <v>669</v>
      </c>
      <c r="F1145" s="6092">
        <f t="shared" si="134"/>
        <v>33944</v>
      </c>
      <c r="G1145" s="6092"/>
      <c r="H1145" s="6092"/>
      <c r="I1145" s="6092">
        <v>33944</v>
      </c>
      <c r="J1145" s="6093"/>
    </row>
    <row r="1146" spans="1:10" s="6084" customFormat="1" ht="15" customHeight="1">
      <c r="A1146" s="6969"/>
      <c r="B1146" s="6972"/>
      <c r="C1146" s="6975"/>
      <c r="D1146" s="6978"/>
      <c r="E1146" s="6091" t="s">
        <v>711</v>
      </c>
      <c r="F1146" s="6092">
        <f t="shared" si="134"/>
        <v>38895</v>
      </c>
      <c r="G1146" s="6092"/>
      <c r="H1146" s="6092">
        <v>38895</v>
      </c>
      <c r="I1146" s="6092"/>
      <c r="J1146" s="6093"/>
    </row>
    <row r="1147" spans="1:10" s="6084" customFormat="1" ht="15" customHeight="1">
      <c r="A1147" s="6969"/>
      <c r="B1147" s="6972"/>
      <c r="C1147" s="6975"/>
      <c r="D1147" s="6978"/>
      <c r="E1147" s="6091" t="s">
        <v>878</v>
      </c>
      <c r="F1147" s="6092">
        <f t="shared" si="134"/>
        <v>8239</v>
      </c>
      <c r="G1147" s="6092"/>
      <c r="H1147" s="6092"/>
      <c r="I1147" s="6092">
        <v>8239</v>
      </c>
      <c r="J1147" s="6093"/>
    </row>
    <row r="1148" spans="1:10" s="6084" customFormat="1" ht="15" customHeight="1">
      <c r="A1148" s="6969"/>
      <c r="B1148" s="6972"/>
      <c r="C1148" s="6975"/>
      <c r="D1148" s="6978"/>
      <c r="E1148" s="6091" t="s">
        <v>713</v>
      </c>
      <c r="F1148" s="6092">
        <f t="shared" si="134"/>
        <v>4951</v>
      </c>
      <c r="G1148" s="6092"/>
      <c r="H1148" s="6092">
        <v>4951</v>
      </c>
      <c r="I1148" s="6092"/>
      <c r="J1148" s="6093"/>
    </row>
    <row r="1149" spans="1:10" s="6084" customFormat="1" ht="15" customHeight="1">
      <c r="A1149" s="6969"/>
      <c r="B1149" s="6972"/>
      <c r="C1149" s="6975"/>
      <c r="D1149" s="6978"/>
      <c r="E1149" s="6091" t="s">
        <v>673</v>
      </c>
      <c r="F1149" s="6092">
        <f t="shared" si="134"/>
        <v>1049</v>
      </c>
      <c r="G1149" s="6092"/>
      <c r="H1149" s="6092"/>
      <c r="I1149" s="6092">
        <v>1049</v>
      </c>
      <c r="J1149" s="6093"/>
    </row>
    <row r="1150" spans="1:10" s="6127" customFormat="1" ht="15" customHeight="1">
      <c r="A1150" s="6981"/>
      <c r="B1150" s="6983"/>
      <c r="C1150" s="6985"/>
      <c r="D1150" s="6987"/>
      <c r="E1150" s="6094" t="s">
        <v>1040</v>
      </c>
      <c r="F1150" s="6086">
        <f>SUM(F1151:F1152)</f>
        <v>0</v>
      </c>
      <c r="G1150" s="6086">
        <f>SUM(G1151:G1152)</f>
        <v>0</v>
      </c>
      <c r="H1150" s="6086">
        <f>SUM(H1151:H1152)</f>
        <v>0</v>
      </c>
      <c r="I1150" s="6086">
        <f>SUM(I1151:I1152)</f>
        <v>0</v>
      </c>
      <c r="J1150" s="6087">
        <f>SUM(J1151:J1152)</f>
        <v>0</v>
      </c>
    </row>
    <row r="1151" spans="1:10" s="6126" customFormat="1" ht="15" hidden="1" customHeight="1">
      <c r="A1151" s="6096"/>
      <c r="B1151" s="6103"/>
      <c r="C1151" s="6098"/>
      <c r="D1151" s="6099"/>
      <c r="E1151" s="6074"/>
      <c r="F1151" s="6075">
        <f>SUM(G1151:J1151)</f>
        <v>0</v>
      </c>
      <c r="G1151" s="6075"/>
      <c r="H1151" s="6075"/>
      <c r="I1151" s="6075"/>
      <c r="J1151" s="6076"/>
    </row>
    <row r="1152" spans="1:10" s="105" customFormat="1" ht="15" hidden="1" customHeight="1">
      <c r="A1152" s="6096"/>
      <c r="B1152" s="6103"/>
      <c r="C1152" s="6098"/>
      <c r="D1152" s="6099"/>
      <c r="E1152" s="6079"/>
      <c r="F1152" s="6075">
        <f>SUM(G1152:J1152)</f>
        <v>0</v>
      </c>
      <c r="G1152" s="6075"/>
      <c r="H1152" s="6075"/>
      <c r="I1152" s="6075"/>
      <c r="J1152" s="6076"/>
    </row>
    <row r="1153" spans="1:10" s="6070" customFormat="1" ht="22.5">
      <c r="A1153" s="6968" t="s">
        <v>1050</v>
      </c>
      <c r="B1153" s="6971" t="s">
        <v>1131</v>
      </c>
      <c r="C1153" s="6977" t="s">
        <v>374</v>
      </c>
      <c r="D1153" s="6977" t="s">
        <v>377</v>
      </c>
      <c r="E1153" s="6080" t="s">
        <v>1039</v>
      </c>
      <c r="F1153" s="6081">
        <f>SUM(F1154,F1174)</f>
        <v>258392</v>
      </c>
      <c r="G1153" s="6081">
        <f>SUM(G1154,G1174)</f>
        <v>258392</v>
      </c>
      <c r="H1153" s="6081">
        <f>SUM(H1154,H1174)</f>
        <v>0</v>
      </c>
      <c r="I1153" s="6081">
        <f>SUM(I1154,I1174)</f>
        <v>0</v>
      </c>
      <c r="J1153" s="6082">
        <f>SUM(J1154,J1174)</f>
        <v>0</v>
      </c>
    </row>
    <row r="1154" spans="1:10" s="6070" customFormat="1" ht="21">
      <c r="A1154" s="6969"/>
      <c r="B1154" s="6972"/>
      <c r="C1154" s="6978"/>
      <c r="D1154" s="6978"/>
      <c r="E1154" s="6085" t="s">
        <v>1045</v>
      </c>
      <c r="F1154" s="6086">
        <f>SUM(F1155,F1158,F1169)</f>
        <v>258392</v>
      </c>
      <c r="G1154" s="6086">
        <f>SUM(G1155,G1158,G1169)</f>
        <v>258392</v>
      </c>
      <c r="H1154" s="6086">
        <f>SUM(H1155,H1158,H1169)</f>
        <v>0</v>
      </c>
      <c r="I1154" s="6086">
        <f>SUM(I1155,I1158,I1169)</f>
        <v>0</v>
      </c>
      <c r="J1154" s="6087">
        <f>SUM(J1155,J1158,J1169)</f>
        <v>0</v>
      </c>
    </row>
    <row r="1155" spans="1:10" s="6070" customFormat="1" ht="15" hidden="1" customHeight="1">
      <c r="A1155" s="6969"/>
      <c r="B1155" s="6972"/>
      <c r="C1155" s="6978"/>
      <c r="D1155" s="6978"/>
      <c r="E1155" s="6088" t="s">
        <v>1132</v>
      </c>
      <c r="F1155" s="6089">
        <f>SUM(F1156:F1157)</f>
        <v>0</v>
      </c>
      <c r="G1155" s="6089">
        <f t="shared" ref="G1155:J1155" si="135">SUM(G1156:G1157)</f>
        <v>0</v>
      </c>
      <c r="H1155" s="6089">
        <f t="shared" si="135"/>
        <v>0</v>
      </c>
      <c r="I1155" s="6089">
        <f t="shared" si="135"/>
        <v>0</v>
      </c>
      <c r="J1155" s="6090">
        <f t="shared" si="135"/>
        <v>0</v>
      </c>
    </row>
    <row r="1156" spans="1:10" s="6070" customFormat="1" ht="15" hidden="1" customHeight="1">
      <c r="A1156" s="6969"/>
      <c r="B1156" s="6972"/>
      <c r="C1156" s="6978"/>
      <c r="D1156" s="6978"/>
      <c r="E1156" s="6091"/>
      <c r="F1156" s="6092">
        <f t="shared" ref="F1156:F1157" si="136">SUM(G1156:J1156)</f>
        <v>0</v>
      </c>
      <c r="G1156" s="6092"/>
      <c r="H1156" s="6092"/>
      <c r="I1156" s="6092"/>
      <c r="J1156" s="6093"/>
    </row>
    <row r="1157" spans="1:10" s="6070" customFormat="1" ht="15" hidden="1" customHeight="1">
      <c r="A1157" s="6969"/>
      <c r="B1157" s="6972"/>
      <c r="C1157" s="6978"/>
      <c r="D1157" s="6978"/>
      <c r="E1157" s="6091"/>
      <c r="F1157" s="6092">
        <f t="shared" si="136"/>
        <v>0</v>
      </c>
      <c r="G1157" s="6092"/>
      <c r="H1157" s="6092"/>
      <c r="I1157" s="6092"/>
      <c r="J1157" s="6093"/>
    </row>
    <row r="1158" spans="1:10" s="6070" customFormat="1" ht="22.5">
      <c r="A1158" s="6969"/>
      <c r="B1158" s="6972"/>
      <c r="C1158" s="6978"/>
      <c r="D1158" s="6978"/>
      <c r="E1158" s="6088" t="s">
        <v>1046</v>
      </c>
      <c r="F1158" s="6089">
        <f>SUM(F1159:F1168)</f>
        <v>212516</v>
      </c>
      <c r="G1158" s="6089">
        <f>SUM(G1159:G1168)</f>
        <v>212516</v>
      </c>
      <c r="H1158" s="6089">
        <f t="shared" ref="H1158:J1158" si="137">SUM(H1159:H1168)</f>
        <v>0</v>
      </c>
      <c r="I1158" s="6089">
        <f t="shared" si="137"/>
        <v>0</v>
      </c>
      <c r="J1158" s="6090">
        <f t="shared" si="137"/>
        <v>0</v>
      </c>
    </row>
    <row r="1159" spans="1:10" s="6070" customFormat="1" ht="14.1" customHeight="1">
      <c r="A1159" s="6969"/>
      <c r="B1159" s="6972"/>
      <c r="C1159" s="6978"/>
      <c r="D1159" s="6978"/>
      <c r="E1159" s="6091" t="s">
        <v>647</v>
      </c>
      <c r="F1159" s="6092">
        <f t="shared" ref="F1159:F1168" si="138">SUM(G1159:J1159)</f>
        <v>133093</v>
      </c>
      <c r="G1159" s="6092">
        <v>133093</v>
      </c>
      <c r="H1159" s="6092"/>
      <c r="I1159" s="6092"/>
      <c r="J1159" s="6093"/>
    </row>
    <row r="1160" spans="1:10" s="6070" customFormat="1" ht="14.1" customHeight="1">
      <c r="A1160" s="6969"/>
      <c r="B1160" s="6972"/>
      <c r="C1160" s="6978"/>
      <c r="D1160" s="6978"/>
      <c r="E1160" s="6091" t="s">
        <v>648</v>
      </c>
      <c r="F1160" s="6092">
        <f t="shared" si="138"/>
        <v>33274</v>
      </c>
      <c r="G1160" s="6092">
        <v>33274</v>
      </c>
      <c r="H1160" s="6092"/>
      <c r="I1160" s="6092"/>
      <c r="J1160" s="6093"/>
    </row>
    <row r="1161" spans="1:10" s="6070" customFormat="1" ht="14.1" customHeight="1">
      <c r="A1161" s="6969"/>
      <c r="B1161" s="6972"/>
      <c r="C1161" s="6978"/>
      <c r="D1161" s="6978"/>
      <c r="E1161" s="6091" t="s">
        <v>649</v>
      </c>
      <c r="F1161" s="6092">
        <f t="shared" si="138"/>
        <v>6390</v>
      </c>
      <c r="G1161" s="6092">
        <v>6390</v>
      </c>
      <c r="H1161" s="6092"/>
      <c r="I1161" s="6092"/>
      <c r="J1161" s="6093"/>
    </row>
    <row r="1162" spans="1:10" s="6070" customFormat="1" ht="14.1" customHeight="1">
      <c r="A1162" s="6969"/>
      <c r="B1162" s="6972"/>
      <c r="C1162" s="6978"/>
      <c r="D1162" s="6978"/>
      <c r="E1162" s="6091" t="s">
        <v>650</v>
      </c>
      <c r="F1162" s="6092">
        <f t="shared" si="138"/>
        <v>1597</v>
      </c>
      <c r="G1162" s="6092">
        <v>1597</v>
      </c>
      <c r="H1162" s="6092"/>
      <c r="I1162" s="6092"/>
      <c r="J1162" s="6093"/>
    </row>
    <row r="1163" spans="1:10" s="6070" customFormat="1" ht="14.1" customHeight="1">
      <c r="A1163" s="6969"/>
      <c r="B1163" s="6972"/>
      <c r="C1163" s="6978"/>
      <c r="D1163" s="6978"/>
      <c r="E1163" s="6091" t="s">
        <v>651</v>
      </c>
      <c r="F1163" s="6092">
        <f t="shared" si="138"/>
        <v>24089</v>
      </c>
      <c r="G1163" s="6092">
        <v>24089</v>
      </c>
      <c r="H1163" s="6092"/>
      <c r="I1163" s="6092"/>
      <c r="J1163" s="6093"/>
    </row>
    <row r="1164" spans="1:10" s="6070" customFormat="1" ht="14.1" customHeight="1">
      <c r="A1164" s="6969"/>
      <c r="B1164" s="6972"/>
      <c r="C1164" s="6978"/>
      <c r="D1164" s="6978"/>
      <c r="E1164" s="6091" t="s">
        <v>652</v>
      </c>
      <c r="F1164" s="6092">
        <f t="shared" si="138"/>
        <v>6022</v>
      </c>
      <c r="G1164" s="6092">
        <v>6022</v>
      </c>
      <c r="H1164" s="6092"/>
      <c r="I1164" s="6092"/>
      <c r="J1164" s="6093"/>
    </row>
    <row r="1165" spans="1:10" s="6070" customFormat="1" ht="14.1" customHeight="1">
      <c r="A1165" s="6969"/>
      <c r="B1165" s="6972"/>
      <c r="C1165" s="6978"/>
      <c r="D1165" s="6978"/>
      <c r="E1165" s="6091" t="s">
        <v>653</v>
      </c>
      <c r="F1165" s="6092">
        <f t="shared" si="138"/>
        <v>3417</v>
      </c>
      <c r="G1165" s="6092">
        <v>3417</v>
      </c>
      <c r="H1165" s="6092"/>
      <c r="I1165" s="6092"/>
      <c r="J1165" s="6093"/>
    </row>
    <row r="1166" spans="1:10" s="6070" customFormat="1" ht="14.1" customHeight="1">
      <c r="A1166" s="6969"/>
      <c r="B1166" s="6972"/>
      <c r="C1166" s="6978"/>
      <c r="D1166" s="6978"/>
      <c r="E1166" s="6091" t="s">
        <v>654</v>
      </c>
      <c r="F1166" s="6092">
        <f t="shared" si="138"/>
        <v>854</v>
      </c>
      <c r="G1166" s="6092">
        <v>854</v>
      </c>
      <c r="H1166" s="6092"/>
      <c r="I1166" s="6092"/>
      <c r="J1166" s="6093"/>
    </row>
    <row r="1167" spans="1:10" s="6070" customFormat="1" ht="14.1" customHeight="1">
      <c r="A1167" s="6969"/>
      <c r="B1167" s="6972"/>
      <c r="C1167" s="6978"/>
      <c r="D1167" s="6978"/>
      <c r="E1167" s="6091" t="s">
        <v>674</v>
      </c>
      <c r="F1167" s="6092">
        <f t="shared" si="138"/>
        <v>3024</v>
      </c>
      <c r="G1167" s="6092">
        <v>3024</v>
      </c>
      <c r="H1167" s="6092"/>
      <c r="I1167" s="6092"/>
      <c r="J1167" s="6093"/>
    </row>
    <row r="1168" spans="1:10" s="6070" customFormat="1" ht="14.1" customHeight="1">
      <c r="A1168" s="6969"/>
      <c r="B1168" s="6972"/>
      <c r="C1168" s="6978"/>
      <c r="D1168" s="6978"/>
      <c r="E1168" s="6091" t="s">
        <v>675</v>
      </c>
      <c r="F1168" s="6092">
        <f t="shared" si="138"/>
        <v>756</v>
      </c>
      <c r="G1168" s="6092">
        <v>756</v>
      </c>
      <c r="H1168" s="6092"/>
      <c r="I1168" s="6092"/>
      <c r="J1168" s="6093"/>
    </row>
    <row r="1169" spans="1:10" s="6070" customFormat="1" ht="22.5">
      <c r="A1169" s="6969"/>
      <c r="B1169" s="6972"/>
      <c r="C1169" s="6978"/>
      <c r="D1169" s="6978"/>
      <c r="E1169" s="6088" t="s">
        <v>1047</v>
      </c>
      <c r="F1169" s="6089">
        <f>SUM(F1170:F1173)</f>
        <v>45876</v>
      </c>
      <c r="G1169" s="6089">
        <f>SUM(G1170:G1173)</f>
        <v>45876</v>
      </c>
      <c r="H1169" s="6089">
        <f>SUM(H1170:H1173)</f>
        <v>0</v>
      </c>
      <c r="I1169" s="6089">
        <f>SUM(I1170:I1173)</f>
        <v>0</v>
      </c>
      <c r="J1169" s="6090">
        <f>SUM(J1170:J1173)</f>
        <v>0</v>
      </c>
    </row>
    <row r="1170" spans="1:10" s="6070" customFormat="1" ht="14.1" customHeight="1">
      <c r="A1170" s="6969"/>
      <c r="B1170" s="6972"/>
      <c r="C1170" s="6978"/>
      <c r="D1170" s="6978"/>
      <c r="E1170" s="6091" t="s">
        <v>664</v>
      </c>
      <c r="F1170" s="6092">
        <f t="shared" ref="F1170:F1173" si="139">SUM(G1170:J1170)</f>
        <v>14526</v>
      </c>
      <c r="G1170" s="6092">
        <v>14526</v>
      </c>
      <c r="H1170" s="6092"/>
      <c r="I1170" s="6092"/>
      <c r="J1170" s="6093"/>
    </row>
    <row r="1171" spans="1:10" s="6070" customFormat="1" ht="14.1" customHeight="1">
      <c r="A1171" s="6969"/>
      <c r="B1171" s="6972"/>
      <c r="C1171" s="6978"/>
      <c r="D1171" s="6978"/>
      <c r="E1171" s="6091" t="s">
        <v>665</v>
      </c>
      <c r="F1171" s="6092">
        <f t="shared" si="139"/>
        <v>3631</v>
      </c>
      <c r="G1171" s="6092">
        <v>3631</v>
      </c>
      <c r="H1171" s="6092"/>
      <c r="I1171" s="6092"/>
      <c r="J1171" s="6093"/>
    </row>
    <row r="1172" spans="1:10" s="6070" customFormat="1" ht="14.1" customHeight="1">
      <c r="A1172" s="6969"/>
      <c r="B1172" s="6972"/>
      <c r="C1172" s="6978"/>
      <c r="D1172" s="6978"/>
      <c r="E1172" s="6091" t="s">
        <v>709</v>
      </c>
      <c r="F1172" s="6092">
        <f t="shared" si="139"/>
        <v>22175</v>
      </c>
      <c r="G1172" s="6092">
        <v>22175</v>
      </c>
      <c r="H1172" s="6092"/>
      <c r="I1172" s="6092"/>
      <c r="J1172" s="6093"/>
    </row>
    <row r="1173" spans="1:10" s="6070" customFormat="1" ht="14.1" customHeight="1">
      <c r="A1173" s="6969"/>
      <c r="B1173" s="6972"/>
      <c r="C1173" s="6978"/>
      <c r="D1173" s="6978"/>
      <c r="E1173" s="6091" t="s">
        <v>710</v>
      </c>
      <c r="F1173" s="6092">
        <f t="shared" si="139"/>
        <v>5544</v>
      </c>
      <c r="G1173" s="6092">
        <v>5544</v>
      </c>
      <c r="H1173" s="6092"/>
      <c r="I1173" s="6092"/>
      <c r="J1173" s="6093"/>
    </row>
    <row r="1174" spans="1:10" s="6070" customFormat="1" ht="15" customHeight="1">
      <c r="A1174" s="6981"/>
      <c r="B1174" s="6983"/>
      <c r="C1174" s="6987"/>
      <c r="D1174" s="6987"/>
      <c r="E1174" s="6094" t="s">
        <v>1040</v>
      </c>
      <c r="F1174" s="6086">
        <f>SUM(F1175:F1176)</f>
        <v>0</v>
      </c>
      <c r="G1174" s="6086">
        <f>SUM(G1175:G1176)</f>
        <v>0</v>
      </c>
      <c r="H1174" s="6086">
        <f>SUM(H1175:H1176)</f>
        <v>0</v>
      </c>
      <c r="I1174" s="6086">
        <f>SUM(I1175:I1176)</f>
        <v>0</v>
      </c>
      <c r="J1174" s="6087">
        <f>SUM(J1175:J1176)</f>
        <v>0</v>
      </c>
    </row>
    <row r="1175" spans="1:10" s="6070" customFormat="1" ht="15" hidden="1" customHeight="1">
      <c r="A1175" s="6096"/>
      <c r="B1175" s="6103"/>
      <c r="C1175" s="6099"/>
      <c r="D1175" s="6099"/>
      <c r="E1175" s="6074"/>
      <c r="F1175" s="6075">
        <f>SUM(G1175:J1175)</f>
        <v>0</v>
      </c>
      <c r="G1175" s="6075"/>
      <c r="H1175" s="6075"/>
      <c r="I1175" s="6075"/>
      <c r="J1175" s="6076"/>
    </row>
    <row r="1176" spans="1:10" s="6070" customFormat="1" ht="15" hidden="1" customHeight="1">
      <c r="A1176" s="6096"/>
      <c r="B1176" s="6103"/>
      <c r="C1176" s="6099"/>
      <c r="D1176" s="6099"/>
      <c r="E1176" s="6079"/>
      <c r="F1176" s="6075">
        <f>SUM(G1176:J1176)</f>
        <v>0</v>
      </c>
      <c r="G1176" s="6075"/>
      <c r="H1176" s="6075"/>
      <c r="I1176" s="6075"/>
      <c r="J1176" s="6076"/>
    </row>
    <row r="1177" spans="1:10" s="6070" customFormat="1" ht="22.5">
      <c r="A1177" s="6968" t="s">
        <v>1052</v>
      </c>
      <c r="B1177" s="6971" t="s">
        <v>1133</v>
      </c>
      <c r="C1177" s="6977" t="s">
        <v>374</v>
      </c>
      <c r="D1177" s="6977" t="s">
        <v>377</v>
      </c>
      <c r="E1177" s="6080" t="s">
        <v>1039</v>
      </c>
      <c r="F1177" s="6081">
        <f>SUM(F1178,F1198)</f>
        <v>161499</v>
      </c>
      <c r="G1177" s="6081">
        <f>SUM(G1178,G1198)</f>
        <v>161499</v>
      </c>
      <c r="H1177" s="6081">
        <f>SUM(H1178,H1198)</f>
        <v>0</v>
      </c>
      <c r="I1177" s="6081">
        <f>SUM(I1178,I1198)</f>
        <v>0</v>
      </c>
      <c r="J1177" s="6082">
        <f>SUM(J1178,J1198)</f>
        <v>0</v>
      </c>
    </row>
    <row r="1178" spans="1:10" s="6070" customFormat="1" ht="21">
      <c r="A1178" s="6969"/>
      <c r="B1178" s="6972"/>
      <c r="C1178" s="6978"/>
      <c r="D1178" s="6978"/>
      <c r="E1178" s="6085" t="s">
        <v>1045</v>
      </c>
      <c r="F1178" s="6086">
        <f>SUM(F1179,F1182,F1193)</f>
        <v>161499</v>
      </c>
      <c r="G1178" s="6086">
        <f>SUM(G1179,G1182,G1193)</f>
        <v>161499</v>
      </c>
      <c r="H1178" s="6086">
        <f>SUM(H1179,H1182,H1193)</f>
        <v>0</v>
      </c>
      <c r="I1178" s="6086">
        <f>SUM(I1179,I1182,I1193)</f>
        <v>0</v>
      </c>
      <c r="J1178" s="6087">
        <f>SUM(J1179,J1182,J1193)</f>
        <v>0</v>
      </c>
    </row>
    <row r="1179" spans="1:10" s="6070" customFormat="1" ht="15" hidden="1" customHeight="1">
      <c r="A1179" s="6969"/>
      <c r="B1179" s="6972"/>
      <c r="C1179" s="6978"/>
      <c r="D1179" s="6978"/>
      <c r="E1179" s="6088" t="s">
        <v>1132</v>
      </c>
      <c r="F1179" s="6089">
        <f>SUM(F1180:F1181)</f>
        <v>0</v>
      </c>
      <c r="G1179" s="6089">
        <f t="shared" ref="G1179:J1179" si="140">SUM(G1180:G1181)</f>
        <v>0</v>
      </c>
      <c r="H1179" s="6089">
        <f t="shared" si="140"/>
        <v>0</v>
      </c>
      <c r="I1179" s="6089">
        <f t="shared" si="140"/>
        <v>0</v>
      </c>
      <c r="J1179" s="6090">
        <f t="shared" si="140"/>
        <v>0</v>
      </c>
    </row>
    <row r="1180" spans="1:10" s="6070" customFormat="1" ht="15" hidden="1" customHeight="1">
      <c r="A1180" s="6969"/>
      <c r="B1180" s="6972"/>
      <c r="C1180" s="6978"/>
      <c r="D1180" s="6978"/>
      <c r="E1180" s="6091"/>
      <c r="F1180" s="6092">
        <f t="shared" ref="F1180:F1181" si="141">SUM(G1180:J1180)</f>
        <v>0</v>
      </c>
      <c r="G1180" s="6092"/>
      <c r="H1180" s="6092"/>
      <c r="I1180" s="6092"/>
      <c r="J1180" s="6093"/>
    </row>
    <row r="1181" spans="1:10" s="6070" customFormat="1" ht="15" hidden="1" customHeight="1">
      <c r="A1181" s="6969"/>
      <c r="B1181" s="6972"/>
      <c r="C1181" s="6978"/>
      <c r="D1181" s="6978"/>
      <c r="E1181" s="6091"/>
      <c r="F1181" s="6092">
        <f t="shared" si="141"/>
        <v>0</v>
      </c>
      <c r="G1181" s="6092"/>
      <c r="H1181" s="6092"/>
      <c r="I1181" s="6092"/>
      <c r="J1181" s="6093"/>
    </row>
    <row r="1182" spans="1:10" s="6070" customFormat="1" ht="22.5">
      <c r="A1182" s="6969"/>
      <c r="B1182" s="6972"/>
      <c r="C1182" s="6978"/>
      <c r="D1182" s="6978"/>
      <c r="E1182" s="6088" t="s">
        <v>1046</v>
      </c>
      <c r="F1182" s="6089">
        <f>SUM(F1183:F1192)</f>
        <v>130897</v>
      </c>
      <c r="G1182" s="6089">
        <f>SUM(G1183:G1192)</f>
        <v>130897</v>
      </c>
      <c r="H1182" s="6089">
        <f t="shared" ref="H1182:J1182" si="142">SUM(H1183:H1192)</f>
        <v>0</v>
      </c>
      <c r="I1182" s="6089">
        <f t="shared" si="142"/>
        <v>0</v>
      </c>
      <c r="J1182" s="6090">
        <f t="shared" si="142"/>
        <v>0</v>
      </c>
    </row>
    <row r="1183" spans="1:10" s="6070" customFormat="1" ht="14.1" customHeight="1">
      <c r="A1183" s="6969"/>
      <c r="B1183" s="6972"/>
      <c r="C1183" s="6978"/>
      <c r="D1183" s="6978"/>
      <c r="E1183" s="6091" t="s">
        <v>647</v>
      </c>
      <c r="F1183" s="6092">
        <f t="shared" ref="F1183:F1192" si="143">SUM(G1183:J1183)</f>
        <v>80542</v>
      </c>
      <c r="G1183" s="6092">
        <v>80542</v>
      </c>
      <c r="H1183" s="6092"/>
      <c r="I1183" s="6092"/>
      <c r="J1183" s="6093"/>
    </row>
    <row r="1184" spans="1:10" s="6070" customFormat="1" ht="14.1" customHeight="1">
      <c r="A1184" s="6969"/>
      <c r="B1184" s="6972"/>
      <c r="C1184" s="6978"/>
      <c r="D1184" s="6978"/>
      <c r="E1184" s="6091" t="s">
        <v>648</v>
      </c>
      <c r="F1184" s="6092">
        <f t="shared" si="143"/>
        <v>20135</v>
      </c>
      <c r="G1184" s="6092">
        <v>20135</v>
      </c>
      <c r="H1184" s="6092"/>
      <c r="I1184" s="6092"/>
      <c r="J1184" s="6093"/>
    </row>
    <row r="1185" spans="1:10" s="6070" customFormat="1" ht="14.1" customHeight="1">
      <c r="A1185" s="6969"/>
      <c r="B1185" s="6972"/>
      <c r="C1185" s="6978"/>
      <c r="D1185" s="6978"/>
      <c r="E1185" s="6091" t="s">
        <v>649</v>
      </c>
      <c r="F1185" s="6092">
        <f t="shared" si="143"/>
        <v>5138</v>
      </c>
      <c r="G1185" s="6092">
        <v>5138</v>
      </c>
      <c r="H1185" s="6092"/>
      <c r="I1185" s="6092"/>
      <c r="J1185" s="6093"/>
    </row>
    <row r="1186" spans="1:10" s="6070" customFormat="1" ht="14.1" customHeight="1">
      <c r="A1186" s="6969"/>
      <c r="B1186" s="6972"/>
      <c r="C1186" s="6978"/>
      <c r="D1186" s="6978"/>
      <c r="E1186" s="6091" t="s">
        <v>650</v>
      </c>
      <c r="F1186" s="6092">
        <f t="shared" si="143"/>
        <v>1285</v>
      </c>
      <c r="G1186" s="6092">
        <v>1285</v>
      </c>
      <c r="H1186" s="6092"/>
      <c r="I1186" s="6092"/>
      <c r="J1186" s="6093"/>
    </row>
    <row r="1187" spans="1:10" s="6070" customFormat="1" ht="14.1" customHeight="1">
      <c r="A1187" s="6969"/>
      <c r="B1187" s="6972"/>
      <c r="C1187" s="6978"/>
      <c r="D1187" s="6978"/>
      <c r="E1187" s="6091" t="s">
        <v>651</v>
      </c>
      <c r="F1187" s="6092">
        <f t="shared" si="143"/>
        <v>14797</v>
      </c>
      <c r="G1187" s="6092">
        <v>14797</v>
      </c>
      <c r="H1187" s="6092"/>
      <c r="I1187" s="6092"/>
      <c r="J1187" s="6093"/>
    </row>
    <row r="1188" spans="1:10" s="6070" customFormat="1" ht="14.1" customHeight="1">
      <c r="A1188" s="6969"/>
      <c r="B1188" s="6972"/>
      <c r="C1188" s="6978"/>
      <c r="D1188" s="6978"/>
      <c r="E1188" s="6091" t="s">
        <v>652</v>
      </c>
      <c r="F1188" s="6092">
        <f t="shared" si="143"/>
        <v>3699</v>
      </c>
      <c r="G1188" s="6092">
        <v>3699</v>
      </c>
      <c r="H1188" s="6092"/>
      <c r="I1188" s="6092"/>
      <c r="J1188" s="6093"/>
    </row>
    <row r="1189" spans="1:10" s="6070" customFormat="1" ht="14.1" customHeight="1">
      <c r="A1189" s="6969"/>
      <c r="B1189" s="6972"/>
      <c r="C1189" s="6978"/>
      <c r="D1189" s="6978"/>
      <c r="E1189" s="6091" t="s">
        <v>653</v>
      </c>
      <c r="F1189" s="6092">
        <f t="shared" si="143"/>
        <v>2099</v>
      </c>
      <c r="G1189" s="6092">
        <v>2099</v>
      </c>
      <c r="H1189" s="6092"/>
      <c r="I1189" s="6092"/>
      <c r="J1189" s="6093"/>
    </row>
    <row r="1190" spans="1:10" s="6070" customFormat="1" ht="14.1" customHeight="1">
      <c r="A1190" s="6969"/>
      <c r="B1190" s="6972"/>
      <c r="C1190" s="6978"/>
      <c r="D1190" s="6978"/>
      <c r="E1190" s="6091" t="s">
        <v>654</v>
      </c>
      <c r="F1190" s="6092">
        <f t="shared" si="143"/>
        <v>525</v>
      </c>
      <c r="G1190" s="6092">
        <v>525</v>
      </c>
      <c r="H1190" s="6092"/>
      <c r="I1190" s="6092"/>
      <c r="J1190" s="6093"/>
    </row>
    <row r="1191" spans="1:10" s="6070" customFormat="1" ht="14.1" customHeight="1">
      <c r="A1191" s="6969"/>
      <c r="B1191" s="6972"/>
      <c r="C1191" s="6978"/>
      <c r="D1191" s="6978"/>
      <c r="E1191" s="6091" t="s">
        <v>674</v>
      </c>
      <c r="F1191" s="6092">
        <f t="shared" si="143"/>
        <v>2142</v>
      </c>
      <c r="G1191" s="6092">
        <v>2142</v>
      </c>
      <c r="H1191" s="6092"/>
      <c r="I1191" s="6092"/>
      <c r="J1191" s="6093"/>
    </row>
    <row r="1192" spans="1:10" s="6070" customFormat="1" ht="14.1" customHeight="1">
      <c r="A1192" s="6969"/>
      <c r="B1192" s="6972"/>
      <c r="C1192" s="6978"/>
      <c r="D1192" s="6978"/>
      <c r="E1192" s="6091" t="s">
        <v>675</v>
      </c>
      <c r="F1192" s="6092">
        <f t="shared" si="143"/>
        <v>535</v>
      </c>
      <c r="G1192" s="6092">
        <v>535</v>
      </c>
      <c r="H1192" s="6092"/>
      <c r="I1192" s="6092"/>
      <c r="J1192" s="6093"/>
    </row>
    <row r="1193" spans="1:10" s="6070" customFormat="1" ht="22.5">
      <c r="A1193" s="6969"/>
      <c r="B1193" s="6972"/>
      <c r="C1193" s="6978"/>
      <c r="D1193" s="6978"/>
      <c r="E1193" s="6088" t="s">
        <v>1047</v>
      </c>
      <c r="F1193" s="6089">
        <f>SUM(F1194:F1197)</f>
        <v>30602</v>
      </c>
      <c r="G1193" s="6089">
        <f>SUM(G1194:G1197)</f>
        <v>30602</v>
      </c>
      <c r="H1193" s="6089">
        <f>SUM(H1194:H1197)</f>
        <v>0</v>
      </c>
      <c r="I1193" s="6089">
        <f>SUM(I1194:I1197)</f>
        <v>0</v>
      </c>
      <c r="J1193" s="6090">
        <f>SUM(J1194:J1197)</f>
        <v>0</v>
      </c>
    </row>
    <row r="1194" spans="1:10" s="6070" customFormat="1" ht="14.1" customHeight="1">
      <c r="A1194" s="6969"/>
      <c r="B1194" s="6972"/>
      <c r="C1194" s="6978"/>
      <c r="D1194" s="6978"/>
      <c r="E1194" s="6091" t="s">
        <v>664</v>
      </c>
      <c r="F1194" s="6092">
        <f t="shared" ref="F1194:F1197" si="144">SUM(G1194:J1194)</f>
        <v>10824</v>
      </c>
      <c r="G1194" s="6092">
        <v>10824</v>
      </c>
      <c r="H1194" s="6092"/>
      <c r="I1194" s="6092"/>
      <c r="J1194" s="6093"/>
    </row>
    <row r="1195" spans="1:10" s="6070" customFormat="1" ht="14.1" customHeight="1">
      <c r="A1195" s="6969"/>
      <c r="B1195" s="6972"/>
      <c r="C1195" s="6978"/>
      <c r="D1195" s="6978"/>
      <c r="E1195" s="6091" t="s">
        <v>665</v>
      </c>
      <c r="F1195" s="6092">
        <f t="shared" si="144"/>
        <v>2706</v>
      </c>
      <c r="G1195" s="6092">
        <v>2706</v>
      </c>
      <c r="H1195" s="6092"/>
      <c r="I1195" s="6092"/>
      <c r="J1195" s="6093"/>
    </row>
    <row r="1196" spans="1:10" s="6070" customFormat="1" ht="14.1" customHeight="1">
      <c r="A1196" s="6969"/>
      <c r="B1196" s="6972"/>
      <c r="C1196" s="6978"/>
      <c r="D1196" s="6978"/>
      <c r="E1196" s="6091" t="s">
        <v>709</v>
      </c>
      <c r="F1196" s="6092">
        <f t="shared" si="144"/>
        <v>13658</v>
      </c>
      <c r="G1196" s="6092">
        <v>13658</v>
      </c>
      <c r="H1196" s="6092"/>
      <c r="I1196" s="6092"/>
      <c r="J1196" s="6093"/>
    </row>
    <row r="1197" spans="1:10" s="6070" customFormat="1" ht="14.1" customHeight="1">
      <c r="A1197" s="6969"/>
      <c r="B1197" s="6972"/>
      <c r="C1197" s="6978"/>
      <c r="D1197" s="6978"/>
      <c r="E1197" s="6091" t="s">
        <v>710</v>
      </c>
      <c r="F1197" s="6092">
        <f t="shared" si="144"/>
        <v>3414</v>
      </c>
      <c r="G1197" s="6092">
        <v>3414</v>
      </c>
      <c r="H1197" s="6092"/>
      <c r="I1197" s="6092"/>
      <c r="J1197" s="6093"/>
    </row>
    <row r="1198" spans="1:10" s="6070" customFormat="1" ht="15" customHeight="1" thickBot="1">
      <c r="A1198" s="6981"/>
      <c r="B1198" s="6983"/>
      <c r="C1198" s="6987"/>
      <c r="D1198" s="6987"/>
      <c r="E1198" s="6094" t="s">
        <v>1040</v>
      </c>
      <c r="F1198" s="6086">
        <f>SUM(F1199:F1200)</f>
        <v>0</v>
      </c>
      <c r="G1198" s="6086">
        <f>SUM(G1199:G1200)</f>
        <v>0</v>
      </c>
      <c r="H1198" s="6086">
        <f>SUM(H1199:H1200)</f>
        <v>0</v>
      </c>
      <c r="I1198" s="6086">
        <f>SUM(I1199:I1200)</f>
        <v>0</v>
      </c>
      <c r="J1198" s="6087">
        <f>SUM(J1199:J1200)</f>
        <v>0</v>
      </c>
    </row>
    <row r="1199" spans="1:10" s="6070" customFormat="1" ht="15" hidden="1" customHeight="1" thickBot="1">
      <c r="A1199" s="6096"/>
      <c r="B1199" s="6103"/>
      <c r="C1199" s="6099"/>
      <c r="D1199" s="6099"/>
      <c r="E1199" s="6074"/>
      <c r="F1199" s="6075">
        <f>SUM(G1199:J1199)</f>
        <v>0</v>
      </c>
      <c r="G1199" s="6075"/>
      <c r="H1199" s="6075"/>
      <c r="I1199" s="6075"/>
      <c r="J1199" s="6076"/>
    </row>
    <row r="1200" spans="1:10" s="6070" customFormat="1" ht="15" hidden="1" customHeight="1" thickBot="1">
      <c r="A1200" s="6225"/>
      <c r="B1200" s="6226"/>
      <c r="C1200" s="6228"/>
      <c r="D1200" s="6228"/>
      <c r="E1200" s="6121"/>
      <c r="F1200" s="6229">
        <f>SUM(G1200:J1200)</f>
        <v>0</v>
      </c>
      <c r="G1200" s="6229"/>
      <c r="H1200" s="6229"/>
      <c r="I1200" s="6229"/>
      <c r="J1200" s="6230"/>
    </row>
    <row r="1201" spans="1:10" ht="24.95" customHeight="1" thickBot="1">
      <c r="A1201" s="6132" t="s">
        <v>1134</v>
      </c>
      <c r="B1201" s="6964" t="s">
        <v>1135</v>
      </c>
      <c r="C1201" s="6964"/>
      <c r="D1201" s="6964"/>
      <c r="E1201" s="6964"/>
      <c r="F1201" s="6207">
        <f>F1203+F1243+F1261+F1279+F1302</f>
        <v>97043203</v>
      </c>
      <c r="G1201" s="6207">
        <f t="shared" ref="G1201:J1201" si="145">G1203+G1243+G1261+G1279+G1302</f>
        <v>9283176</v>
      </c>
      <c r="H1201" s="6207">
        <f t="shared" si="145"/>
        <v>83124559</v>
      </c>
      <c r="I1201" s="6207">
        <f t="shared" si="145"/>
        <v>4635468</v>
      </c>
      <c r="J1201" s="6208">
        <f t="shared" si="145"/>
        <v>0</v>
      </c>
    </row>
    <row r="1202" spans="1:10" s="105" customFormat="1" ht="15" customHeight="1">
      <c r="A1202" s="6998"/>
      <c r="B1202" s="6999"/>
      <c r="C1202" s="6999"/>
      <c r="D1202" s="6999"/>
      <c r="E1202" s="6999"/>
      <c r="F1202" s="6999"/>
      <c r="G1202" s="6999"/>
      <c r="H1202" s="6999"/>
      <c r="I1202" s="6999"/>
      <c r="J1202" s="7000"/>
    </row>
    <row r="1203" spans="1:10" s="105" customFormat="1" ht="22.5">
      <c r="A1203" s="6994" t="s">
        <v>1037</v>
      </c>
      <c r="B1203" s="6995" t="s">
        <v>1136</v>
      </c>
      <c r="C1203" s="6996">
        <v>801</v>
      </c>
      <c r="D1203" s="6997" t="s">
        <v>859</v>
      </c>
      <c r="E1203" s="6080" t="s">
        <v>1039</v>
      </c>
      <c r="F1203" s="6081">
        <f>SUM(F1204,F1240)</f>
        <v>92709358</v>
      </c>
      <c r="G1203" s="6081">
        <f>SUM(G1204,G1240)</f>
        <v>9270936</v>
      </c>
      <c r="H1203" s="6081">
        <f>SUM(H1204,H1240)</f>
        <v>78802954</v>
      </c>
      <c r="I1203" s="6081">
        <f>SUM(I1204,I1240)</f>
        <v>4635468</v>
      </c>
      <c r="J1203" s="6082">
        <f>SUM(J1204,J1240)</f>
        <v>0</v>
      </c>
    </row>
    <row r="1204" spans="1:10" s="105" customFormat="1" ht="21">
      <c r="A1204" s="6994"/>
      <c r="B1204" s="6995"/>
      <c r="C1204" s="6996"/>
      <c r="D1204" s="6997"/>
      <c r="E1204" s="6085" t="s">
        <v>1045</v>
      </c>
      <c r="F1204" s="6086">
        <f>SUM(F1205,F1210,F1223)</f>
        <v>92709358</v>
      </c>
      <c r="G1204" s="6086">
        <f>SUM(G1205,G1210,G1223)</f>
        <v>9270936</v>
      </c>
      <c r="H1204" s="6086">
        <f>SUM(H1205,H1210,H1223)</f>
        <v>78802954</v>
      </c>
      <c r="I1204" s="6086">
        <f>SUM(I1205,I1210,I1223)</f>
        <v>4635468</v>
      </c>
      <c r="J1204" s="6087">
        <f>SUM(J1205,J1210,J1223)</f>
        <v>0</v>
      </c>
    </row>
    <row r="1205" spans="1:10" s="105" customFormat="1" ht="15" customHeight="1">
      <c r="A1205" s="6994"/>
      <c r="B1205" s="6995"/>
      <c r="C1205" s="6996"/>
      <c r="D1205" s="6997"/>
      <c r="E1205" s="6088" t="s">
        <v>1054</v>
      </c>
      <c r="F1205" s="6089">
        <f>SUM(F1206:F1209)</f>
        <v>2178354</v>
      </c>
      <c r="G1205" s="6089">
        <f>SUM(G1206:G1209)</f>
        <v>217837</v>
      </c>
      <c r="H1205" s="6089">
        <f>SUM(H1206:H1209)</f>
        <v>1851600</v>
      </c>
      <c r="I1205" s="6089">
        <f>SUM(I1206:I1209)</f>
        <v>108917</v>
      </c>
      <c r="J1205" s="6090">
        <f>SUM(J1206:J1209)</f>
        <v>0</v>
      </c>
    </row>
    <row r="1206" spans="1:10" s="105" customFormat="1" ht="14.1" customHeight="1">
      <c r="A1206" s="6994"/>
      <c r="B1206" s="6995"/>
      <c r="C1206" s="6996"/>
      <c r="D1206" s="6997"/>
      <c r="E1206" s="6107" t="s">
        <v>694</v>
      </c>
      <c r="F1206" s="6092">
        <f>SUM(G1206:J1206)</f>
        <v>1831776</v>
      </c>
      <c r="G1206" s="6092"/>
      <c r="H1206" s="6092">
        <v>1831776</v>
      </c>
      <c r="I1206" s="6092"/>
      <c r="J1206" s="6093"/>
    </row>
    <row r="1207" spans="1:10" s="105" customFormat="1" ht="14.1" customHeight="1">
      <c r="A1207" s="6994"/>
      <c r="B1207" s="6995"/>
      <c r="C1207" s="6996"/>
      <c r="D1207" s="6997"/>
      <c r="E1207" s="6107" t="s">
        <v>720</v>
      </c>
      <c r="F1207" s="6092">
        <f t="shared" ref="F1207:F1209" si="146">SUM(G1207:J1207)</f>
        <v>323254</v>
      </c>
      <c r="G1207" s="6092">
        <v>215504</v>
      </c>
      <c r="H1207" s="6092"/>
      <c r="I1207" s="6092">
        <v>107750</v>
      </c>
      <c r="J1207" s="6093"/>
    </row>
    <row r="1208" spans="1:10" s="105" customFormat="1" ht="14.1" customHeight="1">
      <c r="A1208" s="6994"/>
      <c r="B1208" s="6995"/>
      <c r="C1208" s="6996"/>
      <c r="D1208" s="6997"/>
      <c r="E1208" s="6107" t="s">
        <v>112</v>
      </c>
      <c r="F1208" s="6092">
        <f t="shared" si="146"/>
        <v>19824</v>
      </c>
      <c r="G1208" s="6092"/>
      <c r="H1208" s="6092">
        <v>19824</v>
      </c>
      <c r="I1208" s="6092"/>
      <c r="J1208" s="6093"/>
    </row>
    <row r="1209" spans="1:10" s="105" customFormat="1" ht="14.1" customHeight="1">
      <c r="A1209" s="6994"/>
      <c r="B1209" s="6995"/>
      <c r="C1209" s="6996"/>
      <c r="D1209" s="6997"/>
      <c r="E1209" s="6107" t="s">
        <v>89</v>
      </c>
      <c r="F1209" s="6092">
        <f t="shared" si="146"/>
        <v>3500</v>
      </c>
      <c r="G1209" s="6092">
        <v>2333</v>
      </c>
      <c r="H1209" s="6092"/>
      <c r="I1209" s="6092">
        <v>1167</v>
      </c>
      <c r="J1209" s="6093"/>
    </row>
    <row r="1210" spans="1:10" s="105" customFormat="1" ht="22.5">
      <c r="A1210" s="6994"/>
      <c r="B1210" s="6995"/>
      <c r="C1210" s="6996"/>
      <c r="D1210" s="6997"/>
      <c r="E1210" s="6088" t="s">
        <v>1046</v>
      </c>
      <c r="F1210" s="6089">
        <f>SUM(F1211:F1222)</f>
        <v>4847661</v>
      </c>
      <c r="G1210" s="6089">
        <f>SUM(G1211:G1222)</f>
        <v>484766</v>
      </c>
      <c r="H1210" s="6089">
        <f>SUM(H1211:H1222)</f>
        <v>4120512</v>
      </c>
      <c r="I1210" s="6089">
        <f>SUM(I1211:I1222)</f>
        <v>242383</v>
      </c>
      <c r="J1210" s="6090">
        <f>SUM(J1211:J1222)</f>
        <v>0</v>
      </c>
    </row>
    <row r="1211" spans="1:10" s="105" customFormat="1" ht="12.95" customHeight="1">
      <c r="A1211" s="6994"/>
      <c r="B1211" s="6995"/>
      <c r="C1211" s="6996"/>
      <c r="D1211" s="6997"/>
      <c r="E1211" s="6091" t="s">
        <v>697</v>
      </c>
      <c r="F1211" s="6092">
        <f t="shared" ref="F1211:F1222" si="147">SUM(G1211:J1211)</f>
        <v>2131330</v>
      </c>
      <c r="G1211" s="6092"/>
      <c r="H1211" s="6092">
        <v>2131330</v>
      </c>
      <c r="I1211" s="6092"/>
      <c r="J1211" s="6093"/>
    </row>
    <row r="1212" spans="1:10" s="105" customFormat="1" ht="12.95" customHeight="1">
      <c r="A1212" s="6994"/>
      <c r="B1212" s="6995"/>
      <c r="C1212" s="6996"/>
      <c r="D1212" s="6997"/>
      <c r="E1212" s="6091" t="s">
        <v>648</v>
      </c>
      <c r="F1212" s="6092">
        <f t="shared" si="147"/>
        <v>376117</v>
      </c>
      <c r="G1212" s="6092">
        <v>250745</v>
      </c>
      <c r="H1212" s="6092"/>
      <c r="I1212" s="6092">
        <v>125372</v>
      </c>
      <c r="J1212" s="6093"/>
    </row>
    <row r="1213" spans="1:10" s="105" customFormat="1" ht="12.95" customHeight="1">
      <c r="A1213" s="6994"/>
      <c r="B1213" s="6995"/>
      <c r="C1213" s="6996"/>
      <c r="D1213" s="6997"/>
      <c r="E1213" s="6091" t="s">
        <v>699</v>
      </c>
      <c r="F1213" s="6092">
        <f t="shared" si="147"/>
        <v>584709</v>
      </c>
      <c r="G1213" s="6092"/>
      <c r="H1213" s="6092">
        <v>584709</v>
      </c>
      <c r="I1213" s="6092"/>
      <c r="J1213" s="6093"/>
    </row>
    <row r="1214" spans="1:10" s="105" customFormat="1" ht="12.95" customHeight="1">
      <c r="A1214" s="6994"/>
      <c r="B1214" s="6995"/>
      <c r="C1214" s="6996"/>
      <c r="D1214" s="6997"/>
      <c r="E1214" s="6091" t="s">
        <v>652</v>
      </c>
      <c r="F1214" s="6092">
        <f t="shared" si="147"/>
        <v>103184</v>
      </c>
      <c r="G1214" s="6092">
        <v>68789</v>
      </c>
      <c r="H1214" s="6092"/>
      <c r="I1214" s="6092">
        <v>34395</v>
      </c>
      <c r="J1214" s="6093"/>
    </row>
    <row r="1215" spans="1:10" s="105" customFormat="1" ht="12.95" customHeight="1">
      <c r="A1215" s="6994"/>
      <c r="B1215" s="6995"/>
      <c r="C1215" s="6996"/>
      <c r="D1215" s="6997"/>
      <c r="E1215" s="6091" t="s">
        <v>700</v>
      </c>
      <c r="F1215" s="6092">
        <f t="shared" si="147"/>
        <v>83335</v>
      </c>
      <c r="G1215" s="6092"/>
      <c r="H1215" s="6092">
        <v>83335</v>
      </c>
      <c r="I1215" s="6092"/>
      <c r="J1215" s="6093"/>
    </row>
    <row r="1216" spans="1:10" s="105" customFormat="1" ht="12.95" customHeight="1">
      <c r="A1216" s="6994"/>
      <c r="B1216" s="6995"/>
      <c r="C1216" s="6996"/>
      <c r="D1216" s="6997"/>
      <c r="E1216" s="6091" t="s">
        <v>654</v>
      </c>
      <c r="F1216" s="6092">
        <f t="shared" si="147"/>
        <v>14706</v>
      </c>
      <c r="G1216" s="6092">
        <v>9804</v>
      </c>
      <c r="H1216" s="6092"/>
      <c r="I1216" s="6092">
        <v>4902</v>
      </c>
      <c r="J1216" s="6093"/>
    </row>
    <row r="1217" spans="1:10" s="105" customFormat="1" ht="12.95" customHeight="1">
      <c r="A1217" s="6994"/>
      <c r="B1217" s="6995"/>
      <c r="C1217" s="6996"/>
      <c r="D1217" s="6997"/>
      <c r="E1217" s="6091" t="s">
        <v>860</v>
      </c>
      <c r="F1217" s="6092">
        <f t="shared" si="147"/>
        <v>105250</v>
      </c>
      <c r="G1217" s="6092"/>
      <c r="H1217" s="6092">
        <v>105250</v>
      </c>
      <c r="I1217" s="6092"/>
      <c r="J1217" s="6093"/>
    </row>
    <row r="1218" spans="1:10" s="105" customFormat="1" ht="12.95" customHeight="1">
      <c r="A1218" s="6994"/>
      <c r="B1218" s="6995"/>
      <c r="C1218" s="6996"/>
      <c r="D1218" s="6997"/>
      <c r="E1218" s="6091" t="s">
        <v>656</v>
      </c>
      <c r="F1218" s="6092">
        <f t="shared" si="147"/>
        <v>18573</v>
      </c>
      <c r="G1218" s="6092">
        <v>12382</v>
      </c>
      <c r="H1218" s="6092"/>
      <c r="I1218" s="6092">
        <v>6191</v>
      </c>
      <c r="J1218" s="6093"/>
    </row>
    <row r="1219" spans="1:10" s="105" customFormat="1" ht="12.95" customHeight="1">
      <c r="A1219" s="6994"/>
      <c r="B1219" s="6995"/>
      <c r="C1219" s="6996"/>
      <c r="D1219" s="6997"/>
      <c r="E1219" s="6091" t="s">
        <v>714</v>
      </c>
      <c r="F1219" s="6092">
        <f t="shared" si="147"/>
        <v>51022</v>
      </c>
      <c r="G1219" s="6092"/>
      <c r="H1219" s="6092">
        <v>51022</v>
      </c>
      <c r="I1219" s="6092"/>
      <c r="J1219" s="6093"/>
    </row>
    <row r="1220" spans="1:10" s="105" customFormat="1" ht="12.95" customHeight="1">
      <c r="A1220" s="6994"/>
      <c r="B1220" s="6995"/>
      <c r="C1220" s="6996"/>
      <c r="D1220" s="6997"/>
      <c r="E1220" s="6091" t="s">
        <v>675</v>
      </c>
      <c r="F1220" s="6092">
        <f t="shared" si="147"/>
        <v>9004</v>
      </c>
      <c r="G1220" s="6092">
        <v>6003</v>
      </c>
      <c r="H1220" s="6092"/>
      <c r="I1220" s="6092">
        <v>3001</v>
      </c>
      <c r="J1220" s="6093"/>
    </row>
    <row r="1221" spans="1:10" s="105" customFormat="1" ht="12.95" customHeight="1">
      <c r="A1221" s="6994"/>
      <c r="B1221" s="6995"/>
      <c r="C1221" s="6996"/>
      <c r="D1221" s="6997"/>
      <c r="E1221" s="6091" t="s">
        <v>863</v>
      </c>
      <c r="F1221" s="6092">
        <f t="shared" si="147"/>
        <v>1164866</v>
      </c>
      <c r="G1221" s="6092"/>
      <c r="H1221" s="6092">
        <v>1164866</v>
      </c>
      <c r="I1221" s="6092"/>
      <c r="J1221" s="6093"/>
    </row>
    <row r="1222" spans="1:10" s="105" customFormat="1" ht="12.95" customHeight="1">
      <c r="A1222" s="6994"/>
      <c r="B1222" s="6995"/>
      <c r="C1222" s="6996"/>
      <c r="D1222" s="6997"/>
      <c r="E1222" s="6091" t="s">
        <v>864</v>
      </c>
      <c r="F1222" s="6092">
        <f t="shared" si="147"/>
        <v>205565</v>
      </c>
      <c r="G1222" s="6092">
        <v>137043</v>
      </c>
      <c r="H1222" s="6092"/>
      <c r="I1222" s="6092">
        <v>68522</v>
      </c>
      <c r="J1222" s="6093"/>
    </row>
    <row r="1223" spans="1:10" s="105" customFormat="1" ht="22.5">
      <c r="A1223" s="6994"/>
      <c r="B1223" s="6995"/>
      <c r="C1223" s="6996"/>
      <c r="D1223" s="6997"/>
      <c r="E1223" s="6088" t="s">
        <v>1047</v>
      </c>
      <c r="F1223" s="6089">
        <f>SUM(F1224:F1239)</f>
        <v>85683343</v>
      </c>
      <c r="G1223" s="6089">
        <f>SUM(G1224:G1239)</f>
        <v>8568333</v>
      </c>
      <c r="H1223" s="6089">
        <f>SUM(H1224:H1239)</f>
        <v>72830842</v>
      </c>
      <c r="I1223" s="6089">
        <f>SUM(I1224:I1239)</f>
        <v>4284168</v>
      </c>
      <c r="J1223" s="6090">
        <f>SUM(J1224:J1239)</f>
        <v>0</v>
      </c>
    </row>
    <row r="1224" spans="1:10" s="6070" customFormat="1" ht="12.95" customHeight="1">
      <c r="A1224" s="6994"/>
      <c r="B1224" s="6995"/>
      <c r="C1224" s="6996"/>
      <c r="D1224" s="6997"/>
      <c r="E1224" s="6107" t="s">
        <v>702</v>
      </c>
      <c r="F1224" s="6092">
        <f t="shared" ref="F1224:F1239" si="148">SUM(G1224:J1224)</f>
        <v>130477</v>
      </c>
      <c r="G1224" s="6092"/>
      <c r="H1224" s="6092">
        <v>130477</v>
      </c>
      <c r="I1224" s="6092"/>
      <c r="J1224" s="6093"/>
    </row>
    <row r="1225" spans="1:10" s="6070" customFormat="1" ht="12.95" customHeight="1">
      <c r="A1225" s="6994"/>
      <c r="B1225" s="6995"/>
      <c r="C1225" s="6996"/>
      <c r="D1225" s="6997"/>
      <c r="E1225" s="6107" t="s">
        <v>661</v>
      </c>
      <c r="F1225" s="6092">
        <f t="shared" si="148"/>
        <v>23027</v>
      </c>
      <c r="G1225" s="6092">
        <v>15350</v>
      </c>
      <c r="H1225" s="6092"/>
      <c r="I1225" s="6092">
        <v>7677</v>
      </c>
      <c r="J1225" s="6093"/>
    </row>
    <row r="1226" spans="1:10" s="6070" customFormat="1" ht="12.95" customHeight="1">
      <c r="A1226" s="6994"/>
      <c r="B1226" s="6995"/>
      <c r="C1226" s="6996"/>
      <c r="D1226" s="6997"/>
      <c r="E1226" s="6107" t="s">
        <v>861</v>
      </c>
      <c r="F1226" s="6092">
        <f t="shared" si="148"/>
        <v>1015920</v>
      </c>
      <c r="G1226" s="6092"/>
      <c r="H1226" s="6092">
        <v>1015920</v>
      </c>
      <c r="I1226" s="6092"/>
      <c r="J1226" s="6093"/>
    </row>
    <row r="1227" spans="1:10" s="6070" customFormat="1" ht="12.95" customHeight="1">
      <c r="A1227" s="6994"/>
      <c r="B1227" s="6995"/>
      <c r="C1227" s="6996"/>
      <c r="D1227" s="6997"/>
      <c r="E1227" s="6107" t="s">
        <v>803</v>
      </c>
      <c r="F1227" s="6092">
        <f t="shared" si="148"/>
        <v>179280</v>
      </c>
      <c r="G1227" s="6092">
        <v>119520</v>
      </c>
      <c r="H1227" s="6092"/>
      <c r="I1227" s="6092">
        <v>59760</v>
      </c>
      <c r="J1227" s="6093"/>
    </row>
    <row r="1228" spans="1:10" s="6070" customFormat="1" ht="12.95" customHeight="1">
      <c r="A1228" s="6994"/>
      <c r="B1228" s="6995"/>
      <c r="C1228" s="6996"/>
      <c r="D1228" s="6997"/>
      <c r="E1228" s="6107" t="s">
        <v>852</v>
      </c>
      <c r="F1228" s="6092">
        <f t="shared" si="148"/>
        <v>65074980</v>
      </c>
      <c r="G1228" s="6092"/>
      <c r="H1228" s="6092">
        <v>65074980</v>
      </c>
      <c r="I1228" s="6092"/>
      <c r="J1228" s="6093"/>
    </row>
    <row r="1229" spans="1:10" s="6070" customFormat="1" ht="12.95" customHeight="1">
      <c r="A1229" s="6994"/>
      <c r="B1229" s="6995"/>
      <c r="C1229" s="6996"/>
      <c r="D1229" s="6997"/>
      <c r="E1229" s="6107" t="s">
        <v>853</v>
      </c>
      <c r="F1229" s="6092">
        <f t="shared" si="148"/>
        <v>11483820</v>
      </c>
      <c r="G1229" s="6092">
        <v>7655880</v>
      </c>
      <c r="H1229" s="6092"/>
      <c r="I1229" s="6092">
        <v>3827940</v>
      </c>
      <c r="J1229" s="6093"/>
    </row>
    <row r="1230" spans="1:10" s="6070" customFormat="1" ht="12.95" customHeight="1">
      <c r="A1230" s="6994"/>
      <c r="B1230" s="6995"/>
      <c r="C1230" s="6996"/>
      <c r="D1230" s="6997"/>
      <c r="E1230" s="6107" t="s">
        <v>703</v>
      </c>
      <c r="F1230" s="6092">
        <f t="shared" si="148"/>
        <v>88400</v>
      </c>
      <c r="G1230" s="6092"/>
      <c r="H1230" s="6092">
        <v>88400</v>
      </c>
      <c r="I1230" s="6092"/>
      <c r="J1230" s="6093"/>
    </row>
    <row r="1231" spans="1:10" s="6070" customFormat="1" ht="12.95" customHeight="1">
      <c r="A1231" s="6994"/>
      <c r="B1231" s="6995"/>
      <c r="C1231" s="6996"/>
      <c r="D1231" s="6997"/>
      <c r="E1231" s="6107" t="s">
        <v>785</v>
      </c>
      <c r="F1231" s="6092">
        <f t="shared" si="148"/>
        <v>15600</v>
      </c>
      <c r="G1231" s="6092">
        <v>10400</v>
      </c>
      <c r="H1231" s="6092"/>
      <c r="I1231" s="6092">
        <v>5200</v>
      </c>
      <c r="J1231" s="6093"/>
    </row>
    <row r="1232" spans="1:10" s="6070" customFormat="1" ht="12.95" customHeight="1">
      <c r="A1232" s="6994"/>
      <c r="B1232" s="6995"/>
      <c r="C1232" s="6996"/>
      <c r="D1232" s="6997"/>
      <c r="E1232" s="6107" t="s">
        <v>705</v>
      </c>
      <c r="F1232" s="6092">
        <f t="shared" si="148"/>
        <v>6378310</v>
      </c>
      <c r="G1232" s="6092"/>
      <c r="H1232" s="6092">
        <v>6378310</v>
      </c>
      <c r="I1232" s="6092"/>
      <c r="J1232" s="6093"/>
    </row>
    <row r="1233" spans="1:10" s="6070" customFormat="1" ht="12.95" customHeight="1">
      <c r="A1233" s="6994"/>
      <c r="B1233" s="6995"/>
      <c r="C1233" s="6996"/>
      <c r="D1233" s="6997"/>
      <c r="E1233" s="6107" t="s">
        <v>665</v>
      </c>
      <c r="F1233" s="6092">
        <f t="shared" si="148"/>
        <v>1125582</v>
      </c>
      <c r="G1233" s="6092">
        <v>750388</v>
      </c>
      <c r="H1233" s="6092"/>
      <c r="I1233" s="6092">
        <v>375194</v>
      </c>
      <c r="J1233" s="6093"/>
    </row>
    <row r="1234" spans="1:10" s="6070" customFormat="1" ht="12.95" customHeight="1">
      <c r="A1234" s="6994"/>
      <c r="B1234" s="6995"/>
      <c r="C1234" s="6996"/>
      <c r="D1234" s="6997"/>
      <c r="E1234" s="6107" t="s">
        <v>706</v>
      </c>
      <c r="F1234" s="6092">
        <f t="shared" si="148"/>
        <v>8880</v>
      </c>
      <c r="G1234" s="6092"/>
      <c r="H1234" s="6092">
        <v>8880</v>
      </c>
      <c r="I1234" s="6092"/>
      <c r="J1234" s="6093"/>
    </row>
    <row r="1235" spans="1:10" s="6070" customFormat="1" ht="12.95" customHeight="1">
      <c r="A1235" s="6994"/>
      <c r="B1235" s="6995"/>
      <c r="C1235" s="6996"/>
      <c r="D1235" s="6997"/>
      <c r="E1235" s="6107" t="s">
        <v>805</v>
      </c>
      <c r="F1235" s="6092">
        <f t="shared" si="148"/>
        <v>1567</v>
      </c>
      <c r="G1235" s="6092">
        <v>1045</v>
      </c>
      <c r="H1235" s="6092"/>
      <c r="I1235" s="6092">
        <v>522</v>
      </c>
      <c r="J1235" s="6093"/>
    </row>
    <row r="1236" spans="1:10" s="6070" customFormat="1" ht="12.95" customHeight="1">
      <c r="A1236" s="6994"/>
      <c r="B1236" s="6995"/>
      <c r="C1236" s="6996"/>
      <c r="D1236" s="6997"/>
      <c r="E1236" s="6107" t="s">
        <v>707</v>
      </c>
      <c r="F1236" s="6092">
        <f t="shared" si="148"/>
        <v>91800</v>
      </c>
      <c r="G1236" s="6092"/>
      <c r="H1236" s="6092">
        <v>91800</v>
      </c>
      <c r="I1236" s="6092"/>
      <c r="J1236" s="6093"/>
    </row>
    <row r="1237" spans="1:10" s="6070" customFormat="1" ht="12.95" customHeight="1">
      <c r="A1237" s="6994"/>
      <c r="B1237" s="6995"/>
      <c r="C1237" s="6996"/>
      <c r="D1237" s="6997"/>
      <c r="E1237" s="6107" t="s">
        <v>807</v>
      </c>
      <c r="F1237" s="6092">
        <f t="shared" si="148"/>
        <v>16200</v>
      </c>
      <c r="G1237" s="6092">
        <v>10800</v>
      </c>
      <c r="H1237" s="6092"/>
      <c r="I1237" s="6092">
        <v>5400</v>
      </c>
      <c r="J1237" s="6093"/>
    </row>
    <row r="1238" spans="1:10" s="6070" customFormat="1" ht="12.95" customHeight="1">
      <c r="A1238" s="6994"/>
      <c r="B1238" s="6995"/>
      <c r="C1238" s="6996"/>
      <c r="D1238" s="6997"/>
      <c r="E1238" s="6107" t="s">
        <v>708</v>
      </c>
      <c r="F1238" s="6092">
        <f t="shared" si="148"/>
        <v>42075</v>
      </c>
      <c r="G1238" s="6092"/>
      <c r="H1238" s="6092">
        <v>42075</v>
      </c>
      <c r="I1238" s="6092"/>
      <c r="J1238" s="6093"/>
    </row>
    <row r="1239" spans="1:10" s="6070" customFormat="1" ht="12.95" customHeight="1">
      <c r="A1239" s="6994"/>
      <c r="B1239" s="6995"/>
      <c r="C1239" s="6996"/>
      <c r="D1239" s="6997"/>
      <c r="E1239" s="6107" t="s">
        <v>669</v>
      </c>
      <c r="F1239" s="6092">
        <f t="shared" si="148"/>
        <v>7425</v>
      </c>
      <c r="G1239" s="6092">
        <v>4950</v>
      </c>
      <c r="H1239" s="6092"/>
      <c r="I1239" s="6092">
        <v>2475</v>
      </c>
      <c r="J1239" s="6093"/>
    </row>
    <row r="1240" spans="1:10" s="105" customFormat="1" ht="15" customHeight="1">
      <c r="A1240" s="6994"/>
      <c r="B1240" s="6995"/>
      <c r="C1240" s="6996"/>
      <c r="D1240" s="6997"/>
      <c r="E1240" s="6094" t="s">
        <v>1040</v>
      </c>
      <c r="F1240" s="6086">
        <f>SUM(F1241:F1242)</f>
        <v>0</v>
      </c>
      <c r="G1240" s="6086">
        <f>SUM(G1241:G1242)</f>
        <v>0</v>
      </c>
      <c r="H1240" s="6086">
        <f>SUM(H1241:H1242)</f>
        <v>0</v>
      </c>
      <c r="I1240" s="6086">
        <f>SUM(I1241:I1242)</f>
        <v>0</v>
      </c>
      <c r="J1240" s="6087">
        <f>SUM(J1241:J1242)</f>
        <v>0</v>
      </c>
    </row>
    <row r="1241" spans="1:10" s="105" customFormat="1" ht="15" hidden="1" customHeight="1">
      <c r="A1241" s="6096"/>
      <c r="B1241" s="6103"/>
      <c r="C1241" s="6098"/>
      <c r="D1241" s="6099"/>
      <c r="E1241" s="6074"/>
      <c r="F1241" s="6075">
        <f>SUM(G1241:J1241)</f>
        <v>0</v>
      </c>
      <c r="G1241" s="6075"/>
      <c r="H1241" s="6075"/>
      <c r="I1241" s="6075"/>
      <c r="J1241" s="6076"/>
    </row>
    <row r="1242" spans="1:10" s="105" customFormat="1" ht="15" hidden="1" customHeight="1">
      <c r="A1242" s="6096"/>
      <c r="B1242" s="6103"/>
      <c r="C1242" s="6098"/>
      <c r="D1242" s="6099"/>
      <c r="E1242" s="6079"/>
      <c r="F1242" s="6075">
        <f>SUM(G1242:J1242)</f>
        <v>0</v>
      </c>
      <c r="G1242" s="6075"/>
      <c r="H1242" s="6075"/>
      <c r="I1242" s="6075"/>
      <c r="J1242" s="6076"/>
    </row>
    <row r="1243" spans="1:10" s="105" customFormat="1" ht="22.5">
      <c r="A1243" s="6994" t="s">
        <v>1041</v>
      </c>
      <c r="B1243" s="6995" t="s">
        <v>1137</v>
      </c>
      <c r="C1243" s="6996">
        <v>801</v>
      </c>
      <c r="D1243" s="6997" t="s">
        <v>868</v>
      </c>
      <c r="E1243" s="6080" t="s">
        <v>1039</v>
      </c>
      <c r="F1243" s="6081">
        <f>SUM(F1244,F1258)</f>
        <v>45188</v>
      </c>
      <c r="G1243" s="6081">
        <f>SUM(G1244,G1258)</f>
        <v>0</v>
      </c>
      <c r="H1243" s="6081">
        <f>SUM(H1244,H1258)</f>
        <v>45188</v>
      </c>
      <c r="I1243" s="6081">
        <f>SUM(I1244,I1258)</f>
        <v>0</v>
      </c>
      <c r="J1243" s="6082">
        <f>SUM(J1244,J1258)</f>
        <v>0</v>
      </c>
    </row>
    <row r="1244" spans="1:10" s="105" customFormat="1" ht="21">
      <c r="A1244" s="6994"/>
      <c r="B1244" s="6995"/>
      <c r="C1244" s="6996"/>
      <c r="D1244" s="6997"/>
      <c r="E1244" s="6085" t="s">
        <v>1045</v>
      </c>
      <c r="F1244" s="6086">
        <f>SUM(F1245,F1248,F1254)</f>
        <v>45188</v>
      </c>
      <c r="G1244" s="6086">
        <f>SUM(G1245,G1248,G1254)</f>
        <v>0</v>
      </c>
      <c r="H1244" s="6086">
        <f>SUM(H1245,H1248,H1254)</f>
        <v>45188</v>
      </c>
      <c r="I1244" s="6086">
        <f>SUM(I1245,I1248,I1254)</f>
        <v>0</v>
      </c>
      <c r="J1244" s="6087">
        <f>SUM(J1245,J1248,J1254)</f>
        <v>0</v>
      </c>
    </row>
    <row r="1245" spans="1:10" s="105" customFormat="1" ht="15" hidden="1" customHeight="1">
      <c r="A1245" s="6994"/>
      <c r="B1245" s="6995"/>
      <c r="C1245" s="6996"/>
      <c r="D1245" s="6997"/>
      <c r="E1245" s="6088" t="s">
        <v>1054</v>
      </c>
      <c r="F1245" s="6089">
        <f>SUM(F1246:F1247)</f>
        <v>0</v>
      </c>
      <c r="G1245" s="6089">
        <f>SUM(G1246:G1247)</f>
        <v>0</v>
      </c>
      <c r="H1245" s="6089">
        <f>SUM(H1246:H1247)</f>
        <v>0</v>
      </c>
      <c r="I1245" s="6089">
        <f>SUM(I1246:I1247)</f>
        <v>0</v>
      </c>
      <c r="J1245" s="6090">
        <f>SUM(J1246:J1247)</f>
        <v>0</v>
      </c>
    </row>
    <row r="1246" spans="1:10" s="105" customFormat="1" ht="15" hidden="1" customHeight="1">
      <c r="A1246" s="6994"/>
      <c r="B1246" s="6995"/>
      <c r="C1246" s="6996"/>
      <c r="D1246" s="6997"/>
      <c r="E1246" s="6107"/>
      <c r="F1246" s="6092">
        <f>SUM(G1246:J1246)</f>
        <v>0</v>
      </c>
      <c r="G1246" s="6092"/>
      <c r="H1246" s="6092"/>
      <c r="I1246" s="6092"/>
      <c r="J1246" s="6093"/>
    </row>
    <row r="1247" spans="1:10" s="105" customFormat="1" ht="15" hidden="1" customHeight="1">
      <c r="A1247" s="6994"/>
      <c r="B1247" s="6995"/>
      <c r="C1247" s="6996"/>
      <c r="D1247" s="6997"/>
      <c r="E1247" s="6107"/>
      <c r="F1247" s="6092">
        <f>SUM(G1247:J1247)</f>
        <v>0</v>
      </c>
      <c r="G1247" s="6092"/>
      <c r="H1247" s="6092"/>
      <c r="I1247" s="6092"/>
      <c r="J1247" s="6093"/>
    </row>
    <row r="1248" spans="1:10" s="105" customFormat="1" ht="22.5">
      <c r="A1248" s="6994"/>
      <c r="B1248" s="6995"/>
      <c r="C1248" s="6996"/>
      <c r="D1248" s="6997"/>
      <c r="E1248" s="6088" t="s">
        <v>1046</v>
      </c>
      <c r="F1248" s="6089">
        <f>SUM(F1249:F1253)</f>
        <v>7524</v>
      </c>
      <c r="G1248" s="6089">
        <f>SUM(G1249:G1253)</f>
        <v>0</v>
      </c>
      <c r="H1248" s="6089">
        <f>SUM(H1249:H1253)</f>
        <v>7524</v>
      </c>
      <c r="I1248" s="6089">
        <f>SUM(I1249:I1253)</f>
        <v>0</v>
      </c>
      <c r="J1248" s="6090">
        <f>SUM(J1249:J1253)</f>
        <v>0</v>
      </c>
    </row>
    <row r="1249" spans="1:10" s="105" customFormat="1" ht="14.1" customHeight="1">
      <c r="A1249" s="6994"/>
      <c r="B1249" s="6995"/>
      <c r="C1249" s="6996"/>
      <c r="D1249" s="6997"/>
      <c r="E1249" s="6091" t="s">
        <v>873</v>
      </c>
      <c r="F1249" s="6092">
        <f t="shared" ref="F1249:F1253" si="149">SUM(G1249:J1249)</f>
        <v>3100</v>
      </c>
      <c r="G1249" s="6092"/>
      <c r="H1249" s="6092">
        <v>3100</v>
      </c>
      <c r="I1249" s="6092"/>
      <c r="J1249" s="6093"/>
    </row>
    <row r="1250" spans="1:10" s="105" customFormat="1" ht="14.1" customHeight="1">
      <c r="A1250" s="6994"/>
      <c r="B1250" s="6995"/>
      <c r="C1250" s="6996"/>
      <c r="D1250" s="6997"/>
      <c r="E1250" s="6091" t="s">
        <v>874</v>
      </c>
      <c r="F1250" s="6092">
        <f t="shared" si="149"/>
        <v>1072</v>
      </c>
      <c r="G1250" s="6092"/>
      <c r="H1250" s="6092">
        <v>1072</v>
      </c>
      <c r="I1250" s="6092"/>
      <c r="J1250" s="6093"/>
    </row>
    <row r="1251" spans="1:10" s="105" customFormat="1" ht="14.1" customHeight="1">
      <c r="A1251" s="6994"/>
      <c r="B1251" s="6995"/>
      <c r="C1251" s="6996"/>
      <c r="D1251" s="6997"/>
      <c r="E1251" s="6091" t="s">
        <v>875</v>
      </c>
      <c r="F1251" s="6092">
        <f t="shared" si="149"/>
        <v>152</v>
      </c>
      <c r="G1251" s="6092"/>
      <c r="H1251" s="6092">
        <v>152</v>
      </c>
      <c r="I1251" s="6092"/>
      <c r="J1251" s="6093"/>
    </row>
    <row r="1252" spans="1:10" s="105" customFormat="1" ht="14.1" customHeight="1">
      <c r="A1252" s="6994"/>
      <c r="B1252" s="6995"/>
      <c r="C1252" s="6996"/>
      <c r="D1252" s="6997"/>
      <c r="E1252" s="6091" t="s">
        <v>879</v>
      </c>
      <c r="F1252" s="6092">
        <f t="shared" si="149"/>
        <v>70</v>
      </c>
      <c r="G1252" s="6092"/>
      <c r="H1252" s="6092">
        <v>70</v>
      </c>
      <c r="I1252" s="6092"/>
      <c r="J1252" s="6093"/>
    </row>
    <row r="1253" spans="1:10" s="105" customFormat="1" ht="14.1" customHeight="1">
      <c r="A1253" s="6994"/>
      <c r="B1253" s="6995"/>
      <c r="C1253" s="6996"/>
      <c r="D1253" s="6997"/>
      <c r="E1253" s="6091" t="s">
        <v>880</v>
      </c>
      <c r="F1253" s="6092">
        <f t="shared" si="149"/>
        <v>3130</v>
      </c>
      <c r="G1253" s="6092"/>
      <c r="H1253" s="6092">
        <v>3130</v>
      </c>
      <c r="I1253" s="6092"/>
      <c r="J1253" s="6093"/>
    </row>
    <row r="1254" spans="1:10" s="105" customFormat="1" ht="22.5">
      <c r="A1254" s="6994"/>
      <c r="B1254" s="6995"/>
      <c r="C1254" s="6996"/>
      <c r="D1254" s="6997"/>
      <c r="E1254" s="6088" t="s">
        <v>1047</v>
      </c>
      <c r="F1254" s="6089">
        <f>SUM(F1255:F1257)</f>
        <v>37664</v>
      </c>
      <c r="G1254" s="6089">
        <f>SUM(G1255:G1257)</f>
        <v>0</v>
      </c>
      <c r="H1254" s="6089">
        <f>SUM(H1255:H1257)</f>
        <v>37664</v>
      </c>
      <c r="I1254" s="6089">
        <f>SUM(I1255:I1257)</f>
        <v>0</v>
      </c>
      <c r="J1254" s="6090">
        <f>SUM(J1255:J1257)</f>
        <v>0</v>
      </c>
    </row>
    <row r="1255" spans="1:10" s="6070" customFormat="1" ht="15" hidden="1" customHeight="1">
      <c r="A1255" s="6994"/>
      <c r="B1255" s="6995"/>
      <c r="C1255" s="6996"/>
      <c r="D1255" s="6997"/>
      <c r="E1255" s="6107"/>
      <c r="F1255" s="6092">
        <f t="shared" ref="F1255:F1257" si="150">SUM(G1255:J1255)</f>
        <v>0</v>
      </c>
      <c r="G1255" s="6092"/>
      <c r="H1255" s="6092"/>
      <c r="I1255" s="6092"/>
      <c r="J1255" s="6093"/>
    </row>
    <row r="1256" spans="1:10" s="6070" customFormat="1" ht="15" customHeight="1">
      <c r="A1256" s="6994"/>
      <c r="B1256" s="6995"/>
      <c r="C1256" s="6996"/>
      <c r="D1256" s="6997"/>
      <c r="E1256" s="6107" t="s">
        <v>877</v>
      </c>
      <c r="F1256" s="6092">
        <f t="shared" si="150"/>
        <v>37664</v>
      </c>
      <c r="G1256" s="6092"/>
      <c r="H1256" s="6092">
        <v>37664</v>
      </c>
      <c r="I1256" s="6092"/>
      <c r="J1256" s="6093"/>
    </row>
    <row r="1257" spans="1:10" s="6070" customFormat="1" ht="15" hidden="1" customHeight="1">
      <c r="A1257" s="6994"/>
      <c r="B1257" s="6995"/>
      <c r="C1257" s="6996"/>
      <c r="D1257" s="6997"/>
      <c r="E1257" s="6107"/>
      <c r="F1257" s="6092">
        <f t="shared" si="150"/>
        <v>0</v>
      </c>
      <c r="G1257" s="6092"/>
      <c r="H1257" s="6092"/>
      <c r="I1257" s="6092"/>
      <c r="J1257" s="6093"/>
    </row>
    <row r="1258" spans="1:10" s="105" customFormat="1" ht="15" customHeight="1">
      <c r="A1258" s="6994"/>
      <c r="B1258" s="6995"/>
      <c r="C1258" s="6996"/>
      <c r="D1258" s="6997"/>
      <c r="E1258" s="6094" t="s">
        <v>1040</v>
      </c>
      <c r="F1258" s="6086">
        <f>SUM(F1259:F1260)</f>
        <v>0</v>
      </c>
      <c r="G1258" s="6086">
        <f>SUM(G1259:G1260)</f>
        <v>0</v>
      </c>
      <c r="H1258" s="6086">
        <f>SUM(H1259:H1260)</f>
        <v>0</v>
      </c>
      <c r="I1258" s="6086">
        <f>SUM(I1259:I1260)</f>
        <v>0</v>
      </c>
      <c r="J1258" s="6087">
        <f>SUM(J1259:J1260)</f>
        <v>0</v>
      </c>
    </row>
    <row r="1259" spans="1:10" s="105" customFormat="1" ht="15" hidden="1" customHeight="1">
      <c r="A1259" s="6096"/>
      <c r="B1259" s="6103"/>
      <c r="C1259" s="6098"/>
      <c r="D1259" s="6099"/>
      <c r="E1259" s="6074"/>
      <c r="F1259" s="6075">
        <f>SUM(G1259:J1259)</f>
        <v>0</v>
      </c>
      <c r="G1259" s="6075"/>
      <c r="H1259" s="6075"/>
      <c r="I1259" s="6075"/>
      <c r="J1259" s="6076"/>
    </row>
    <row r="1260" spans="1:10" s="105" customFormat="1" ht="15" hidden="1" customHeight="1">
      <c r="A1260" s="6096"/>
      <c r="B1260" s="6103"/>
      <c r="C1260" s="6098"/>
      <c r="D1260" s="6099"/>
      <c r="E1260" s="6079"/>
      <c r="F1260" s="6075">
        <f>SUM(G1260:J1260)</f>
        <v>0</v>
      </c>
      <c r="G1260" s="6075"/>
      <c r="H1260" s="6075"/>
      <c r="I1260" s="6075"/>
      <c r="J1260" s="6076"/>
    </row>
    <row r="1261" spans="1:10" s="105" customFormat="1" ht="22.5">
      <c r="A1261" s="6994" t="s">
        <v>1050</v>
      </c>
      <c r="B1261" s="6995" t="s">
        <v>1138</v>
      </c>
      <c r="C1261" s="6996">
        <v>801</v>
      </c>
      <c r="D1261" s="6997" t="s">
        <v>859</v>
      </c>
      <c r="E1261" s="6080" t="s">
        <v>1039</v>
      </c>
      <c r="F1261" s="6081">
        <f>SUM(F1262,F1276)</f>
        <v>107088</v>
      </c>
      <c r="G1261" s="6081">
        <f>SUM(G1262,G1276)</f>
        <v>0</v>
      </c>
      <c r="H1261" s="6081">
        <f>SUM(H1262,H1276)</f>
        <v>107088</v>
      </c>
      <c r="I1261" s="6081">
        <f>SUM(I1262,I1276)</f>
        <v>0</v>
      </c>
      <c r="J1261" s="6082">
        <f>SUM(J1262,J1276)</f>
        <v>0</v>
      </c>
    </row>
    <row r="1262" spans="1:10" s="105" customFormat="1" ht="21">
      <c r="A1262" s="6994"/>
      <c r="B1262" s="6995"/>
      <c r="C1262" s="6996"/>
      <c r="D1262" s="6997"/>
      <c r="E1262" s="6085" t="s">
        <v>1045</v>
      </c>
      <c r="F1262" s="6086">
        <f>SUM(F1263,F1266,F1272)</f>
        <v>107088</v>
      </c>
      <c r="G1262" s="6086">
        <f>SUM(G1263,G1266,G1272)</f>
        <v>0</v>
      </c>
      <c r="H1262" s="6086">
        <f>SUM(H1263,H1266,H1272)</f>
        <v>107088</v>
      </c>
      <c r="I1262" s="6086">
        <f>SUM(I1263,I1266,I1272)</f>
        <v>0</v>
      </c>
      <c r="J1262" s="6087">
        <f>SUM(J1263,J1266,J1272)</f>
        <v>0</v>
      </c>
    </row>
    <row r="1263" spans="1:10" s="105" customFormat="1" ht="15" hidden="1" customHeight="1">
      <c r="A1263" s="6994"/>
      <c r="B1263" s="6995"/>
      <c r="C1263" s="6996"/>
      <c r="D1263" s="6997"/>
      <c r="E1263" s="6088" t="s">
        <v>1054</v>
      </c>
      <c r="F1263" s="6089">
        <f>SUM(F1264:F1265)</f>
        <v>0</v>
      </c>
      <c r="G1263" s="6089">
        <f>SUM(G1264:G1265)</f>
        <v>0</v>
      </c>
      <c r="H1263" s="6089">
        <f>SUM(H1264:H1265)</f>
        <v>0</v>
      </c>
      <c r="I1263" s="6089">
        <f>SUM(I1264:I1265)</f>
        <v>0</v>
      </c>
      <c r="J1263" s="6090">
        <f>SUM(J1264:J1265)</f>
        <v>0</v>
      </c>
    </row>
    <row r="1264" spans="1:10" s="105" customFormat="1" ht="15" hidden="1" customHeight="1">
      <c r="A1264" s="6994"/>
      <c r="B1264" s="6995"/>
      <c r="C1264" s="6996"/>
      <c r="D1264" s="6997"/>
      <c r="E1264" s="6107"/>
      <c r="F1264" s="6092">
        <f>SUM(G1264:J1264)</f>
        <v>0</v>
      </c>
      <c r="G1264" s="6092"/>
      <c r="H1264" s="6092"/>
      <c r="I1264" s="6092"/>
      <c r="J1264" s="6093"/>
    </row>
    <row r="1265" spans="1:10" s="105" customFormat="1" ht="15" hidden="1" customHeight="1">
      <c r="A1265" s="6994"/>
      <c r="B1265" s="6995"/>
      <c r="C1265" s="6996"/>
      <c r="D1265" s="6997"/>
      <c r="E1265" s="6107"/>
      <c r="F1265" s="6092">
        <f>SUM(G1265:J1265)</f>
        <v>0</v>
      </c>
      <c r="G1265" s="6092"/>
      <c r="H1265" s="6092"/>
      <c r="I1265" s="6092"/>
      <c r="J1265" s="6093"/>
    </row>
    <row r="1266" spans="1:10" s="105" customFormat="1" ht="22.5">
      <c r="A1266" s="6994"/>
      <c r="B1266" s="6995"/>
      <c r="C1266" s="6996"/>
      <c r="D1266" s="6997"/>
      <c r="E1266" s="6088" t="s">
        <v>1046</v>
      </c>
      <c r="F1266" s="6089">
        <f>SUM(F1267:F1271)</f>
        <v>98728</v>
      </c>
      <c r="G1266" s="6089">
        <f>SUM(G1267:G1271)</f>
        <v>0</v>
      </c>
      <c r="H1266" s="6089">
        <f>SUM(H1267:H1271)</f>
        <v>98728</v>
      </c>
      <c r="I1266" s="6089">
        <f>SUM(I1267:I1271)</f>
        <v>0</v>
      </c>
      <c r="J1266" s="6090">
        <f>SUM(J1267:J1271)</f>
        <v>0</v>
      </c>
    </row>
    <row r="1267" spans="1:10" s="105" customFormat="1" ht="15" customHeight="1">
      <c r="A1267" s="6994"/>
      <c r="B1267" s="6995"/>
      <c r="C1267" s="6996"/>
      <c r="D1267" s="6997"/>
      <c r="E1267" s="6091" t="s">
        <v>697</v>
      </c>
      <c r="F1267" s="6092">
        <f t="shared" ref="F1267:F1271" si="151">SUM(G1267:J1267)</f>
        <v>11627</v>
      </c>
      <c r="G1267" s="6092"/>
      <c r="H1267" s="6092">
        <v>11627</v>
      </c>
      <c r="I1267" s="6092"/>
      <c r="J1267" s="6093"/>
    </row>
    <row r="1268" spans="1:10" s="105" customFormat="1" ht="15" customHeight="1">
      <c r="A1268" s="6994"/>
      <c r="B1268" s="6995"/>
      <c r="C1268" s="6996"/>
      <c r="D1268" s="6997"/>
      <c r="E1268" s="6091" t="s">
        <v>699</v>
      </c>
      <c r="F1268" s="6092">
        <f t="shared" si="151"/>
        <v>14027</v>
      </c>
      <c r="G1268" s="6092"/>
      <c r="H1268" s="6092">
        <v>14027</v>
      </c>
      <c r="I1268" s="6092"/>
      <c r="J1268" s="6093"/>
    </row>
    <row r="1269" spans="1:10" s="105" customFormat="1" ht="15" customHeight="1">
      <c r="A1269" s="6994"/>
      <c r="B1269" s="6995"/>
      <c r="C1269" s="6996"/>
      <c r="D1269" s="6997"/>
      <c r="E1269" s="6091" t="s">
        <v>700</v>
      </c>
      <c r="F1269" s="6092">
        <f t="shared" si="151"/>
        <v>2000</v>
      </c>
      <c r="G1269" s="6092"/>
      <c r="H1269" s="6092">
        <v>2000</v>
      </c>
      <c r="I1269" s="6092"/>
      <c r="J1269" s="6093"/>
    </row>
    <row r="1270" spans="1:10" s="105" customFormat="1" ht="15" customHeight="1">
      <c r="A1270" s="6994"/>
      <c r="B1270" s="6995"/>
      <c r="C1270" s="6996"/>
      <c r="D1270" s="6997"/>
      <c r="E1270" s="6091" t="s">
        <v>714</v>
      </c>
      <c r="F1270" s="6092">
        <f t="shared" si="151"/>
        <v>1105</v>
      </c>
      <c r="G1270" s="6092"/>
      <c r="H1270" s="6092">
        <v>1105</v>
      </c>
      <c r="I1270" s="6092"/>
      <c r="J1270" s="6093"/>
    </row>
    <row r="1271" spans="1:10" s="105" customFormat="1" ht="15" customHeight="1">
      <c r="A1271" s="6994"/>
      <c r="B1271" s="6995"/>
      <c r="C1271" s="6996"/>
      <c r="D1271" s="6997"/>
      <c r="E1271" s="6091" t="s">
        <v>863</v>
      </c>
      <c r="F1271" s="6092">
        <f t="shared" si="151"/>
        <v>69969</v>
      </c>
      <c r="G1271" s="6092"/>
      <c r="H1271" s="6092">
        <v>69969</v>
      </c>
      <c r="I1271" s="6092"/>
      <c r="J1271" s="6093"/>
    </row>
    <row r="1272" spans="1:10" s="105" customFormat="1" ht="22.5">
      <c r="A1272" s="6994"/>
      <c r="B1272" s="6995"/>
      <c r="C1272" s="6996"/>
      <c r="D1272" s="6997"/>
      <c r="E1272" s="6088" t="s">
        <v>1047</v>
      </c>
      <c r="F1272" s="6089">
        <f>SUM(F1273:F1275)</f>
        <v>8360</v>
      </c>
      <c r="G1272" s="6089">
        <f>SUM(G1273:G1275)</f>
        <v>0</v>
      </c>
      <c r="H1272" s="6089">
        <f>SUM(H1273:H1275)</f>
        <v>8360</v>
      </c>
      <c r="I1272" s="6089">
        <f>SUM(I1273:I1275)</f>
        <v>0</v>
      </c>
      <c r="J1272" s="6090">
        <f>SUM(J1273:J1275)</f>
        <v>0</v>
      </c>
    </row>
    <row r="1273" spans="1:10" s="6070" customFormat="1" ht="15" hidden="1" customHeight="1">
      <c r="A1273" s="6994"/>
      <c r="B1273" s="6995"/>
      <c r="C1273" s="6996"/>
      <c r="D1273" s="6997"/>
      <c r="E1273" s="6107"/>
      <c r="F1273" s="6092">
        <f t="shared" ref="F1273:F1275" si="152">SUM(G1273:J1273)</f>
        <v>0</v>
      </c>
      <c r="G1273" s="6092"/>
      <c r="H1273" s="6092"/>
      <c r="I1273" s="6092"/>
      <c r="J1273" s="6093"/>
    </row>
    <row r="1274" spans="1:10" s="6070" customFormat="1" ht="15" customHeight="1">
      <c r="A1274" s="6994"/>
      <c r="B1274" s="6995"/>
      <c r="C1274" s="6996"/>
      <c r="D1274" s="6997"/>
      <c r="E1274" s="6107" t="s">
        <v>861</v>
      </c>
      <c r="F1274" s="6092">
        <f t="shared" si="152"/>
        <v>8360</v>
      </c>
      <c r="G1274" s="6092"/>
      <c r="H1274" s="6092">
        <v>8360</v>
      </c>
      <c r="I1274" s="6092"/>
      <c r="J1274" s="6093"/>
    </row>
    <row r="1275" spans="1:10" s="6070" customFormat="1" ht="15" hidden="1" customHeight="1">
      <c r="A1275" s="6994"/>
      <c r="B1275" s="6995"/>
      <c r="C1275" s="6996"/>
      <c r="D1275" s="6997"/>
      <c r="E1275" s="6107"/>
      <c r="F1275" s="6092">
        <f t="shared" si="152"/>
        <v>0</v>
      </c>
      <c r="G1275" s="6092"/>
      <c r="H1275" s="6092"/>
      <c r="I1275" s="6092"/>
      <c r="J1275" s="6093"/>
    </row>
    <row r="1276" spans="1:10" s="105" customFormat="1" ht="15" customHeight="1">
      <c r="A1276" s="6994"/>
      <c r="B1276" s="6995"/>
      <c r="C1276" s="6996"/>
      <c r="D1276" s="6997"/>
      <c r="E1276" s="6094" t="s">
        <v>1040</v>
      </c>
      <c r="F1276" s="6086">
        <f>SUM(F1277:F1278)</f>
        <v>0</v>
      </c>
      <c r="G1276" s="6086">
        <f>SUM(G1277:G1278)</f>
        <v>0</v>
      </c>
      <c r="H1276" s="6086">
        <f>SUM(H1277:H1278)</f>
        <v>0</v>
      </c>
      <c r="I1276" s="6086">
        <f>SUM(I1277:I1278)</f>
        <v>0</v>
      </c>
      <c r="J1276" s="6087">
        <f>SUM(J1277:J1278)</f>
        <v>0</v>
      </c>
    </row>
    <row r="1277" spans="1:10" s="105" customFormat="1" ht="15" hidden="1" customHeight="1">
      <c r="A1277" s="6096"/>
      <c r="B1277" s="6103"/>
      <c r="C1277" s="6098"/>
      <c r="D1277" s="6099"/>
      <c r="E1277" s="6074"/>
      <c r="F1277" s="6075">
        <f>SUM(G1277:J1277)</f>
        <v>0</v>
      </c>
      <c r="G1277" s="6075"/>
      <c r="H1277" s="6075"/>
      <c r="I1277" s="6075"/>
      <c r="J1277" s="6076"/>
    </row>
    <row r="1278" spans="1:10" s="105" customFormat="1" ht="15" hidden="1" customHeight="1">
      <c r="A1278" s="6096"/>
      <c r="B1278" s="6103"/>
      <c r="C1278" s="6098"/>
      <c r="D1278" s="6099"/>
      <c r="E1278" s="6079"/>
      <c r="F1278" s="6075">
        <f>SUM(G1278:J1278)</f>
        <v>0</v>
      </c>
      <c r="G1278" s="6075"/>
      <c r="H1278" s="6075"/>
      <c r="I1278" s="6075"/>
      <c r="J1278" s="6076"/>
    </row>
    <row r="1279" spans="1:10" s="105" customFormat="1" ht="22.5">
      <c r="A1279" s="6994" t="s">
        <v>1052</v>
      </c>
      <c r="B1279" s="6995" t="s">
        <v>1139</v>
      </c>
      <c r="C1279" s="6996">
        <v>801</v>
      </c>
      <c r="D1279" s="6997" t="s">
        <v>859</v>
      </c>
      <c r="E1279" s="6080" t="s">
        <v>1039</v>
      </c>
      <c r="F1279" s="6081">
        <f>SUM(F1280,F1299)</f>
        <v>3975593</v>
      </c>
      <c r="G1279" s="6081">
        <f>SUM(G1280,G1299)</f>
        <v>3250</v>
      </c>
      <c r="H1279" s="6081">
        <f>SUM(H1280,H1299)</f>
        <v>3972343</v>
      </c>
      <c r="I1279" s="6081">
        <f>SUM(I1280,I1299)</f>
        <v>0</v>
      </c>
      <c r="J1279" s="6082">
        <f>SUM(J1280,J1299)</f>
        <v>0</v>
      </c>
    </row>
    <row r="1280" spans="1:10" s="105" customFormat="1" ht="21">
      <c r="A1280" s="6994"/>
      <c r="B1280" s="6995"/>
      <c r="C1280" s="6996"/>
      <c r="D1280" s="6997"/>
      <c r="E1280" s="6085" t="s">
        <v>1045</v>
      </c>
      <c r="F1280" s="6086">
        <f>SUM(F1281,F1284,F1290)</f>
        <v>3975593</v>
      </c>
      <c r="G1280" s="6086">
        <f>SUM(G1281,G1284,G1290)</f>
        <v>3250</v>
      </c>
      <c r="H1280" s="6086">
        <f>SUM(H1281,H1284,H1290)</f>
        <v>3972343</v>
      </c>
      <c r="I1280" s="6086">
        <f>SUM(I1281,I1284,I1290)</f>
        <v>0</v>
      </c>
      <c r="J1280" s="6087">
        <f>SUM(J1281,J1284,J1290)</f>
        <v>0</v>
      </c>
    </row>
    <row r="1281" spans="1:10" s="105" customFormat="1" ht="15" customHeight="1">
      <c r="A1281" s="6994"/>
      <c r="B1281" s="6995"/>
      <c r="C1281" s="6996"/>
      <c r="D1281" s="6997"/>
      <c r="E1281" s="6088" t="s">
        <v>1054</v>
      </c>
      <c r="F1281" s="6089">
        <f>SUM(F1282:F1283)</f>
        <v>3785275</v>
      </c>
      <c r="G1281" s="6089">
        <f>SUM(G1282:G1283)</f>
        <v>0</v>
      </c>
      <c r="H1281" s="6089">
        <f>SUM(H1282:H1283)</f>
        <v>3785275</v>
      </c>
      <c r="I1281" s="6089">
        <f>SUM(I1282:I1283)</f>
        <v>0</v>
      </c>
      <c r="J1281" s="6090">
        <f>SUM(J1282:J1283)</f>
        <v>0</v>
      </c>
    </row>
    <row r="1282" spans="1:10" s="105" customFormat="1" ht="15" customHeight="1">
      <c r="A1282" s="6994"/>
      <c r="B1282" s="6995"/>
      <c r="C1282" s="6996"/>
      <c r="D1282" s="6997"/>
      <c r="E1282" s="6107" t="s">
        <v>112</v>
      </c>
      <c r="F1282" s="6092">
        <f>SUM(G1282:J1282)</f>
        <v>3785275</v>
      </c>
      <c r="G1282" s="6092"/>
      <c r="H1282" s="6092">
        <v>3785275</v>
      </c>
      <c r="I1282" s="6092"/>
      <c r="J1282" s="6093"/>
    </row>
    <row r="1283" spans="1:10" s="105" customFormat="1" ht="15" hidden="1" customHeight="1">
      <c r="A1283" s="6994"/>
      <c r="B1283" s="6995"/>
      <c r="C1283" s="6996"/>
      <c r="D1283" s="6997"/>
      <c r="E1283" s="6107"/>
      <c r="F1283" s="6092">
        <f>SUM(G1283:J1283)</f>
        <v>0</v>
      </c>
      <c r="G1283" s="6092"/>
      <c r="H1283" s="6092"/>
      <c r="I1283" s="6092"/>
      <c r="J1283" s="6093"/>
    </row>
    <row r="1284" spans="1:10" s="105" customFormat="1" ht="22.5">
      <c r="A1284" s="6994"/>
      <c r="B1284" s="6995"/>
      <c r="C1284" s="6996"/>
      <c r="D1284" s="6997"/>
      <c r="E1284" s="6088" t="s">
        <v>1046</v>
      </c>
      <c r="F1284" s="6089">
        <f>SUM(F1285:F1289)</f>
        <v>133300</v>
      </c>
      <c r="G1284" s="6089">
        <f>SUM(G1285:G1289)</f>
        <v>0</v>
      </c>
      <c r="H1284" s="6089">
        <f>SUM(H1285:H1289)</f>
        <v>133300</v>
      </c>
      <c r="I1284" s="6089">
        <f>SUM(I1285:I1289)</f>
        <v>0</v>
      </c>
      <c r="J1284" s="6090">
        <f>SUM(J1285:J1289)</f>
        <v>0</v>
      </c>
    </row>
    <row r="1285" spans="1:10" s="105" customFormat="1" ht="15" customHeight="1">
      <c r="A1285" s="6994"/>
      <c r="B1285" s="6995"/>
      <c r="C1285" s="6996"/>
      <c r="D1285" s="6997"/>
      <c r="E1285" s="6091" t="s">
        <v>697</v>
      </c>
      <c r="F1285" s="6092">
        <f t="shared" ref="F1285:F1289" si="153">SUM(G1285:J1285)</f>
        <v>66122</v>
      </c>
      <c r="G1285" s="6092"/>
      <c r="H1285" s="6092">
        <v>66122</v>
      </c>
      <c r="I1285" s="6092"/>
      <c r="J1285" s="6093"/>
    </row>
    <row r="1286" spans="1:10" s="105" customFormat="1" ht="15" customHeight="1">
      <c r="A1286" s="6994"/>
      <c r="B1286" s="6995"/>
      <c r="C1286" s="6996"/>
      <c r="D1286" s="6997"/>
      <c r="E1286" s="6091" t="s">
        <v>699</v>
      </c>
      <c r="F1286" s="6092">
        <f t="shared" si="153"/>
        <v>18916</v>
      </c>
      <c r="G1286" s="6092"/>
      <c r="H1286" s="6092">
        <v>18916</v>
      </c>
      <c r="I1286" s="6092"/>
      <c r="J1286" s="6093"/>
    </row>
    <row r="1287" spans="1:10" s="105" customFormat="1" ht="15" customHeight="1">
      <c r="A1287" s="6994"/>
      <c r="B1287" s="6995"/>
      <c r="C1287" s="6996"/>
      <c r="D1287" s="6997"/>
      <c r="E1287" s="6091" t="s">
        <v>700</v>
      </c>
      <c r="F1287" s="6092">
        <f t="shared" si="153"/>
        <v>2696</v>
      </c>
      <c r="G1287" s="6092"/>
      <c r="H1287" s="6092">
        <v>2696</v>
      </c>
      <c r="I1287" s="6092"/>
      <c r="J1287" s="6093"/>
    </row>
    <row r="1288" spans="1:10" s="105" customFormat="1" ht="15" customHeight="1">
      <c r="A1288" s="6994"/>
      <c r="B1288" s="6995"/>
      <c r="C1288" s="6996"/>
      <c r="D1288" s="6997"/>
      <c r="E1288" s="6091" t="s">
        <v>714</v>
      </c>
      <c r="F1288" s="6092">
        <f t="shared" si="153"/>
        <v>1649</v>
      </c>
      <c r="G1288" s="6092"/>
      <c r="H1288" s="6092">
        <v>1649</v>
      </c>
      <c r="I1288" s="6092"/>
      <c r="J1288" s="6093"/>
    </row>
    <row r="1289" spans="1:10" s="105" customFormat="1" ht="15" customHeight="1">
      <c r="A1289" s="6994"/>
      <c r="B1289" s="6995"/>
      <c r="C1289" s="6996"/>
      <c r="D1289" s="6997"/>
      <c r="E1289" s="6091" t="s">
        <v>863</v>
      </c>
      <c r="F1289" s="6092">
        <f t="shared" si="153"/>
        <v>43917</v>
      </c>
      <c r="G1289" s="6092"/>
      <c r="H1289" s="6092">
        <v>43917</v>
      </c>
      <c r="I1289" s="6092"/>
      <c r="J1289" s="6093"/>
    </row>
    <row r="1290" spans="1:10" s="105" customFormat="1" ht="22.5">
      <c r="A1290" s="6994"/>
      <c r="B1290" s="6995"/>
      <c r="C1290" s="6996"/>
      <c r="D1290" s="6997"/>
      <c r="E1290" s="6088" t="s">
        <v>1047</v>
      </c>
      <c r="F1290" s="6089">
        <f>SUM(F1291:F1298)</f>
        <v>57018</v>
      </c>
      <c r="G1290" s="6089">
        <f>SUM(G1291:G1298)</f>
        <v>3250</v>
      </c>
      <c r="H1290" s="6089">
        <f>SUM(H1291:H1298)</f>
        <v>53768</v>
      </c>
      <c r="I1290" s="6089">
        <f>SUM(I1291:I1298)</f>
        <v>0</v>
      </c>
      <c r="J1290" s="6090">
        <f>SUM(J1291:J1298)</f>
        <v>0</v>
      </c>
    </row>
    <row r="1291" spans="1:10" s="6070" customFormat="1" ht="15" customHeight="1">
      <c r="A1291" s="6994"/>
      <c r="B1291" s="6995"/>
      <c r="C1291" s="6996"/>
      <c r="D1291" s="6997"/>
      <c r="E1291" s="6107" t="s">
        <v>702</v>
      </c>
      <c r="F1291" s="6092">
        <f t="shared" ref="F1291:F1298" si="154">SUM(G1291:J1291)</f>
        <v>9000</v>
      </c>
      <c r="G1291" s="6092"/>
      <c r="H1291" s="6092">
        <v>9000</v>
      </c>
      <c r="I1291" s="6092"/>
      <c r="J1291" s="6093"/>
    </row>
    <row r="1292" spans="1:10" s="6070" customFormat="1" ht="15" hidden="1" customHeight="1">
      <c r="A1292" s="6994"/>
      <c r="B1292" s="6995"/>
      <c r="C1292" s="6996"/>
      <c r="D1292" s="6997"/>
      <c r="E1292" s="6107" t="s">
        <v>852</v>
      </c>
      <c r="F1292" s="6092">
        <f t="shared" si="154"/>
        <v>0</v>
      </c>
      <c r="G1292" s="6092"/>
      <c r="H1292" s="6092"/>
      <c r="I1292" s="6092"/>
      <c r="J1292" s="6093"/>
    </row>
    <row r="1293" spans="1:10" s="6070" customFormat="1" ht="15" hidden="1" customHeight="1">
      <c r="A1293" s="6994"/>
      <c r="B1293" s="6995"/>
      <c r="C1293" s="6996"/>
      <c r="D1293" s="6997"/>
      <c r="E1293" s="6107" t="s">
        <v>853</v>
      </c>
      <c r="F1293" s="6092">
        <f t="shared" si="154"/>
        <v>0</v>
      </c>
      <c r="G1293" s="6092"/>
      <c r="H1293" s="6092"/>
      <c r="I1293" s="6092"/>
      <c r="J1293" s="6093"/>
    </row>
    <row r="1294" spans="1:10" s="6070" customFormat="1" ht="15" customHeight="1">
      <c r="A1294" s="6994"/>
      <c r="B1294" s="6995"/>
      <c r="C1294" s="6996"/>
      <c r="D1294" s="6997"/>
      <c r="E1294" s="6107" t="s">
        <v>703</v>
      </c>
      <c r="F1294" s="6092">
        <f t="shared" si="154"/>
        <v>11000</v>
      </c>
      <c r="G1294" s="6092"/>
      <c r="H1294" s="6092">
        <v>11000</v>
      </c>
      <c r="I1294" s="6092"/>
      <c r="J1294" s="6093"/>
    </row>
    <row r="1295" spans="1:10" s="6070" customFormat="1" ht="15" customHeight="1">
      <c r="A1295" s="6994"/>
      <c r="B1295" s="6995"/>
      <c r="C1295" s="6996"/>
      <c r="D1295" s="6997"/>
      <c r="E1295" s="6107" t="s">
        <v>705</v>
      </c>
      <c r="F1295" s="6092">
        <f t="shared" si="154"/>
        <v>20638</v>
      </c>
      <c r="G1295" s="6092"/>
      <c r="H1295" s="6092">
        <v>20638</v>
      </c>
      <c r="I1295" s="6092"/>
      <c r="J1295" s="6093"/>
    </row>
    <row r="1296" spans="1:10" s="6070" customFormat="1" ht="15" customHeight="1">
      <c r="A1296" s="6994"/>
      <c r="B1296" s="6995"/>
      <c r="C1296" s="6996"/>
      <c r="D1296" s="6997"/>
      <c r="E1296" s="6107" t="s">
        <v>665</v>
      </c>
      <c r="F1296" s="6092">
        <f t="shared" si="154"/>
        <v>3250</v>
      </c>
      <c r="G1296" s="6092">
        <v>3250</v>
      </c>
      <c r="H1296" s="6092"/>
      <c r="I1296" s="6092"/>
      <c r="J1296" s="6093"/>
    </row>
    <row r="1297" spans="1:10" s="6070" customFormat="1" ht="15" customHeight="1">
      <c r="A1297" s="6994"/>
      <c r="B1297" s="6995"/>
      <c r="C1297" s="6996"/>
      <c r="D1297" s="6997"/>
      <c r="E1297" s="6107" t="s">
        <v>706</v>
      </c>
      <c r="F1297" s="6092">
        <f t="shared" si="154"/>
        <v>1730</v>
      </c>
      <c r="G1297" s="6092"/>
      <c r="H1297" s="6092">
        <v>1730</v>
      </c>
      <c r="I1297" s="6092"/>
      <c r="J1297" s="6093"/>
    </row>
    <row r="1298" spans="1:10" s="6070" customFormat="1" ht="15" customHeight="1">
      <c r="A1298" s="6994"/>
      <c r="B1298" s="6995"/>
      <c r="C1298" s="6996"/>
      <c r="D1298" s="6997"/>
      <c r="E1298" s="6107" t="s">
        <v>708</v>
      </c>
      <c r="F1298" s="6092">
        <f t="shared" si="154"/>
        <v>11400</v>
      </c>
      <c r="G1298" s="6092"/>
      <c r="H1298" s="6092">
        <v>11400</v>
      </c>
      <c r="I1298" s="6092"/>
      <c r="J1298" s="6093"/>
    </row>
    <row r="1299" spans="1:10" s="105" customFormat="1" ht="15" customHeight="1">
      <c r="A1299" s="6994"/>
      <c r="B1299" s="6995"/>
      <c r="C1299" s="6996"/>
      <c r="D1299" s="6997"/>
      <c r="E1299" s="6094" t="s">
        <v>1040</v>
      </c>
      <c r="F1299" s="6086">
        <f>SUM(F1300:F1301)</f>
        <v>0</v>
      </c>
      <c r="G1299" s="6086">
        <f>SUM(G1300:G1301)</f>
        <v>0</v>
      </c>
      <c r="H1299" s="6086">
        <f>SUM(H1300:H1301)</f>
        <v>0</v>
      </c>
      <c r="I1299" s="6086">
        <f>SUM(I1300:I1301)</f>
        <v>0</v>
      </c>
      <c r="J1299" s="6087">
        <f>SUM(J1300:J1301)</f>
        <v>0</v>
      </c>
    </row>
    <row r="1300" spans="1:10" s="105" customFormat="1" ht="15" hidden="1" customHeight="1">
      <c r="A1300" s="6096"/>
      <c r="B1300" s="6103"/>
      <c r="C1300" s="6098"/>
      <c r="D1300" s="6099"/>
      <c r="E1300" s="6074"/>
      <c r="F1300" s="6075">
        <f>SUM(G1300:J1300)</f>
        <v>0</v>
      </c>
      <c r="G1300" s="6075"/>
      <c r="H1300" s="6075"/>
      <c r="I1300" s="6075"/>
      <c r="J1300" s="6076"/>
    </row>
    <row r="1301" spans="1:10" s="105" customFormat="1" ht="15" hidden="1" customHeight="1">
      <c r="A1301" s="6096"/>
      <c r="B1301" s="6103"/>
      <c r="C1301" s="6098"/>
      <c r="D1301" s="6099"/>
      <c r="E1301" s="6079"/>
      <c r="F1301" s="6075">
        <f>SUM(G1301:J1301)</f>
        <v>0</v>
      </c>
      <c r="G1301" s="6075"/>
      <c r="H1301" s="6075"/>
      <c r="I1301" s="6075"/>
      <c r="J1301" s="6076"/>
    </row>
    <row r="1302" spans="1:10" s="105" customFormat="1" ht="22.5">
      <c r="A1302" s="6994" t="s">
        <v>1055</v>
      </c>
      <c r="B1302" s="6995" t="s">
        <v>1140</v>
      </c>
      <c r="C1302" s="6996">
        <v>801</v>
      </c>
      <c r="D1302" s="6997" t="s">
        <v>859</v>
      </c>
      <c r="E1302" s="6080" t="s">
        <v>1039</v>
      </c>
      <c r="F1302" s="6081">
        <f>SUM(F1303,F1321)</f>
        <v>205976</v>
      </c>
      <c r="G1302" s="6081">
        <f>SUM(G1303,G1321)</f>
        <v>8990</v>
      </c>
      <c r="H1302" s="6081">
        <f>SUM(H1303,H1321)</f>
        <v>196986</v>
      </c>
      <c r="I1302" s="6081">
        <f>SUM(I1303,I1321)</f>
        <v>0</v>
      </c>
      <c r="J1302" s="6082">
        <f>SUM(J1303,J1321)</f>
        <v>0</v>
      </c>
    </row>
    <row r="1303" spans="1:10" s="105" customFormat="1" ht="21">
      <c r="A1303" s="6994"/>
      <c r="B1303" s="6995"/>
      <c r="C1303" s="6996"/>
      <c r="D1303" s="6997"/>
      <c r="E1303" s="6085" t="s">
        <v>1045</v>
      </c>
      <c r="F1303" s="6086">
        <f>SUM(F1304,F1307,F1313)</f>
        <v>205976</v>
      </c>
      <c r="G1303" s="6086">
        <f>SUM(G1304,G1307,G1313)</f>
        <v>8990</v>
      </c>
      <c r="H1303" s="6086">
        <f>SUM(H1304,H1307,H1313)</f>
        <v>196986</v>
      </c>
      <c r="I1303" s="6086">
        <f>SUM(I1304,I1307,I1313)</f>
        <v>0</v>
      </c>
      <c r="J1303" s="6087">
        <f>SUM(J1304,J1307,J1313)</f>
        <v>0</v>
      </c>
    </row>
    <row r="1304" spans="1:10" s="105" customFormat="1" ht="15" hidden="1" customHeight="1">
      <c r="A1304" s="6994"/>
      <c r="B1304" s="6995"/>
      <c r="C1304" s="6996"/>
      <c r="D1304" s="6997"/>
      <c r="E1304" s="6088" t="s">
        <v>1054</v>
      </c>
      <c r="F1304" s="6089">
        <f>SUM(F1305:F1306)</f>
        <v>0</v>
      </c>
      <c r="G1304" s="6089">
        <f>SUM(G1305:G1306)</f>
        <v>0</v>
      </c>
      <c r="H1304" s="6089">
        <f>SUM(H1305:H1306)</f>
        <v>0</v>
      </c>
      <c r="I1304" s="6089">
        <f>SUM(I1305:I1306)</f>
        <v>0</v>
      </c>
      <c r="J1304" s="6090">
        <f>SUM(J1305:J1306)</f>
        <v>0</v>
      </c>
    </row>
    <row r="1305" spans="1:10" s="105" customFormat="1" ht="15" hidden="1" customHeight="1">
      <c r="A1305" s="6994"/>
      <c r="B1305" s="6995"/>
      <c r="C1305" s="6996"/>
      <c r="D1305" s="6997"/>
      <c r="E1305" s="6107"/>
      <c r="F1305" s="6092">
        <f>SUM(G1305:J1305)</f>
        <v>0</v>
      </c>
      <c r="G1305" s="6092"/>
      <c r="H1305" s="6092"/>
      <c r="I1305" s="6092"/>
      <c r="J1305" s="6093"/>
    </row>
    <row r="1306" spans="1:10" s="105" customFormat="1" ht="15" hidden="1" customHeight="1">
      <c r="A1306" s="6994"/>
      <c r="B1306" s="6995"/>
      <c r="C1306" s="6996"/>
      <c r="D1306" s="6997"/>
      <c r="E1306" s="6107"/>
      <c r="F1306" s="6092">
        <f>SUM(G1306:J1306)</f>
        <v>0</v>
      </c>
      <c r="G1306" s="6092"/>
      <c r="H1306" s="6092"/>
      <c r="I1306" s="6092"/>
      <c r="J1306" s="6093"/>
    </row>
    <row r="1307" spans="1:10" s="105" customFormat="1" ht="22.5">
      <c r="A1307" s="6994"/>
      <c r="B1307" s="6995"/>
      <c r="C1307" s="6996"/>
      <c r="D1307" s="6997"/>
      <c r="E1307" s="6088" t="s">
        <v>1046</v>
      </c>
      <c r="F1307" s="6089">
        <f>SUM(F1308:F1312)</f>
        <v>127500</v>
      </c>
      <c r="G1307" s="6089">
        <f>SUM(G1308:G1312)</f>
        <v>0</v>
      </c>
      <c r="H1307" s="6089">
        <f>SUM(H1308:H1312)</f>
        <v>127500</v>
      </c>
      <c r="I1307" s="6089">
        <f>SUM(I1308:I1312)</f>
        <v>0</v>
      </c>
      <c r="J1307" s="6090">
        <f>SUM(J1308:J1312)</f>
        <v>0</v>
      </c>
    </row>
    <row r="1308" spans="1:10" s="105" customFormat="1" ht="15" customHeight="1">
      <c r="A1308" s="6994"/>
      <c r="B1308" s="6995"/>
      <c r="C1308" s="6996"/>
      <c r="D1308" s="6997"/>
      <c r="E1308" s="6091" t="s">
        <v>697</v>
      </c>
      <c r="F1308" s="6092">
        <f t="shared" ref="F1308:F1312" si="155">SUM(G1308:J1308)</f>
        <v>46311</v>
      </c>
      <c r="G1308" s="6092"/>
      <c r="H1308" s="6092">
        <v>46311</v>
      </c>
      <c r="I1308" s="6092"/>
      <c r="J1308" s="6093"/>
    </row>
    <row r="1309" spans="1:10" s="105" customFormat="1" ht="15" customHeight="1">
      <c r="A1309" s="6994"/>
      <c r="B1309" s="6995"/>
      <c r="C1309" s="6996"/>
      <c r="D1309" s="6997"/>
      <c r="E1309" s="6091" t="s">
        <v>699</v>
      </c>
      <c r="F1309" s="6092">
        <f t="shared" si="155"/>
        <v>18093</v>
      </c>
      <c r="G1309" s="6092"/>
      <c r="H1309" s="6092">
        <v>18093</v>
      </c>
      <c r="I1309" s="6092"/>
      <c r="J1309" s="6093"/>
    </row>
    <row r="1310" spans="1:10" s="105" customFormat="1" ht="15" customHeight="1">
      <c r="A1310" s="6994"/>
      <c r="B1310" s="6995"/>
      <c r="C1310" s="6996"/>
      <c r="D1310" s="6997"/>
      <c r="E1310" s="6091" t="s">
        <v>700</v>
      </c>
      <c r="F1310" s="6092">
        <f t="shared" si="155"/>
        <v>2580</v>
      </c>
      <c r="G1310" s="6092"/>
      <c r="H1310" s="6092">
        <v>2580</v>
      </c>
      <c r="I1310" s="6092"/>
      <c r="J1310" s="6093"/>
    </row>
    <row r="1311" spans="1:10" s="105" customFormat="1" ht="15" customHeight="1">
      <c r="A1311" s="6994"/>
      <c r="B1311" s="6995"/>
      <c r="C1311" s="6996"/>
      <c r="D1311" s="6997"/>
      <c r="E1311" s="6091" t="s">
        <v>714</v>
      </c>
      <c r="F1311" s="6092">
        <f t="shared" si="155"/>
        <v>1575</v>
      </c>
      <c r="G1311" s="6092"/>
      <c r="H1311" s="6092">
        <v>1575</v>
      </c>
      <c r="I1311" s="6092"/>
      <c r="J1311" s="6093"/>
    </row>
    <row r="1312" spans="1:10" s="105" customFormat="1" ht="15" customHeight="1">
      <c r="A1312" s="6994"/>
      <c r="B1312" s="6995"/>
      <c r="C1312" s="6996"/>
      <c r="D1312" s="6997"/>
      <c r="E1312" s="6091" t="s">
        <v>863</v>
      </c>
      <c r="F1312" s="6092">
        <f t="shared" si="155"/>
        <v>58941</v>
      </c>
      <c r="G1312" s="6092"/>
      <c r="H1312" s="6092">
        <v>58941</v>
      </c>
      <c r="I1312" s="6092"/>
      <c r="J1312" s="6093"/>
    </row>
    <row r="1313" spans="1:10" s="105" customFormat="1" ht="22.5">
      <c r="A1313" s="6994"/>
      <c r="B1313" s="6995"/>
      <c r="C1313" s="6996"/>
      <c r="D1313" s="6997"/>
      <c r="E1313" s="6088" t="s">
        <v>1047</v>
      </c>
      <c r="F1313" s="6089">
        <f>SUM(F1314:F1320)</f>
        <v>78476</v>
      </c>
      <c r="G1313" s="6089">
        <f>SUM(G1314:G1320)</f>
        <v>8990</v>
      </c>
      <c r="H1313" s="6089">
        <f>SUM(H1314:H1320)</f>
        <v>69486</v>
      </c>
      <c r="I1313" s="6089">
        <f>SUM(I1314:I1320)</f>
        <v>0</v>
      </c>
      <c r="J1313" s="6090">
        <f>SUM(J1314:J1320)</f>
        <v>0</v>
      </c>
    </row>
    <row r="1314" spans="1:10" s="6070" customFormat="1" ht="15" customHeight="1">
      <c r="A1314" s="6994"/>
      <c r="B1314" s="6995"/>
      <c r="C1314" s="6996"/>
      <c r="D1314" s="6997"/>
      <c r="E1314" s="6107" t="s">
        <v>702</v>
      </c>
      <c r="F1314" s="6092">
        <f t="shared" ref="F1314:F1320" si="156">SUM(G1314:J1314)</f>
        <v>5726</v>
      </c>
      <c r="G1314" s="6092"/>
      <c r="H1314" s="6092">
        <v>5726</v>
      </c>
      <c r="I1314" s="6092"/>
      <c r="J1314" s="6093"/>
    </row>
    <row r="1315" spans="1:10" s="6070" customFormat="1" ht="15" hidden="1" customHeight="1">
      <c r="A1315" s="6994"/>
      <c r="B1315" s="6995"/>
      <c r="C1315" s="6996"/>
      <c r="D1315" s="6997"/>
      <c r="E1315" s="6107" t="s">
        <v>852</v>
      </c>
      <c r="F1315" s="6092">
        <f t="shared" si="156"/>
        <v>0</v>
      </c>
      <c r="G1315" s="6092"/>
      <c r="H1315" s="6092"/>
      <c r="I1315" s="6092"/>
      <c r="J1315" s="6093"/>
    </row>
    <row r="1316" spans="1:10" s="6070" customFormat="1" ht="15" customHeight="1">
      <c r="A1316" s="6994"/>
      <c r="B1316" s="6995"/>
      <c r="C1316" s="6996"/>
      <c r="D1316" s="6997"/>
      <c r="E1316" s="6107" t="s">
        <v>703</v>
      </c>
      <c r="F1316" s="6092">
        <f t="shared" si="156"/>
        <v>7400</v>
      </c>
      <c r="G1316" s="6092"/>
      <c r="H1316" s="6092">
        <v>7400</v>
      </c>
      <c r="I1316" s="6092"/>
      <c r="J1316" s="6093"/>
    </row>
    <row r="1317" spans="1:10" s="6070" customFormat="1" ht="15" customHeight="1">
      <c r="A1317" s="6994"/>
      <c r="B1317" s="6995"/>
      <c r="C1317" s="6996"/>
      <c r="D1317" s="6997"/>
      <c r="E1317" s="6107" t="s">
        <v>705</v>
      </c>
      <c r="F1317" s="6092">
        <f t="shared" si="156"/>
        <v>44660</v>
      </c>
      <c r="G1317" s="6092"/>
      <c r="H1317" s="6092">
        <v>44660</v>
      </c>
      <c r="I1317" s="6092"/>
      <c r="J1317" s="6093"/>
    </row>
    <row r="1318" spans="1:10" s="6070" customFormat="1" ht="15" customHeight="1">
      <c r="A1318" s="6994"/>
      <c r="B1318" s="6995"/>
      <c r="C1318" s="6996"/>
      <c r="D1318" s="6997"/>
      <c r="E1318" s="6107" t="s">
        <v>665</v>
      </c>
      <c r="F1318" s="6092">
        <f t="shared" si="156"/>
        <v>8990</v>
      </c>
      <c r="G1318" s="6092">
        <v>8990</v>
      </c>
      <c r="H1318" s="6092"/>
      <c r="I1318" s="6092"/>
      <c r="J1318" s="6093"/>
    </row>
    <row r="1319" spans="1:10" s="6070" customFormat="1" ht="15" customHeight="1">
      <c r="A1319" s="6994"/>
      <c r="B1319" s="6995"/>
      <c r="C1319" s="6996"/>
      <c r="D1319" s="6997"/>
      <c r="E1319" s="6107" t="s">
        <v>706</v>
      </c>
      <c r="F1319" s="6092">
        <f t="shared" si="156"/>
        <v>1500</v>
      </c>
      <c r="G1319" s="6092"/>
      <c r="H1319" s="6092">
        <v>1500</v>
      </c>
      <c r="I1319" s="6092"/>
      <c r="J1319" s="6093"/>
    </row>
    <row r="1320" spans="1:10" s="6070" customFormat="1" ht="15" customHeight="1">
      <c r="A1320" s="6994"/>
      <c r="B1320" s="6995"/>
      <c r="C1320" s="6996"/>
      <c r="D1320" s="6997"/>
      <c r="E1320" s="6107" t="s">
        <v>708</v>
      </c>
      <c r="F1320" s="6092">
        <f t="shared" si="156"/>
        <v>10200</v>
      </c>
      <c r="G1320" s="6092"/>
      <c r="H1320" s="6092">
        <v>10200</v>
      </c>
      <c r="I1320" s="6092"/>
      <c r="J1320" s="6093"/>
    </row>
    <row r="1321" spans="1:10" s="105" customFormat="1" ht="15" customHeight="1" thickBot="1">
      <c r="A1321" s="6994"/>
      <c r="B1321" s="6995"/>
      <c r="C1321" s="6996"/>
      <c r="D1321" s="6997"/>
      <c r="E1321" s="6094" t="s">
        <v>1040</v>
      </c>
      <c r="F1321" s="6086">
        <f>SUM(F1322:F1323)</f>
        <v>0</v>
      </c>
      <c r="G1321" s="6086">
        <f>SUM(G1322:G1323)</f>
        <v>0</v>
      </c>
      <c r="H1321" s="6086">
        <f>SUM(H1322:H1323)</f>
        <v>0</v>
      </c>
      <c r="I1321" s="6086">
        <f>SUM(I1322:I1323)</f>
        <v>0</v>
      </c>
      <c r="J1321" s="6087">
        <f>SUM(J1322:J1323)</f>
        <v>0</v>
      </c>
    </row>
    <row r="1322" spans="1:10" s="105" customFormat="1" ht="15" hidden="1" customHeight="1" thickBot="1">
      <c r="A1322" s="6096"/>
      <c r="B1322" s="6103"/>
      <c r="C1322" s="6098"/>
      <c r="D1322" s="6099"/>
      <c r="E1322" s="6074"/>
      <c r="F1322" s="6075">
        <f>SUM(G1322:J1322)</f>
        <v>0</v>
      </c>
      <c r="G1322" s="6075"/>
      <c r="H1322" s="6075"/>
      <c r="I1322" s="6075"/>
      <c r="J1322" s="6076"/>
    </row>
    <row r="1323" spans="1:10" s="105" customFormat="1" ht="15" hidden="1" customHeight="1" thickBot="1">
      <c r="A1323" s="6225"/>
      <c r="B1323" s="6226"/>
      <c r="C1323" s="6227"/>
      <c r="D1323" s="6228"/>
      <c r="E1323" s="6121"/>
      <c r="F1323" s="6229">
        <f>SUM(G1323:J1323)</f>
        <v>0</v>
      </c>
      <c r="G1323" s="6229"/>
      <c r="H1323" s="6229"/>
      <c r="I1323" s="6229"/>
      <c r="J1323" s="6230"/>
    </row>
    <row r="1324" spans="1:10" s="6084" customFormat="1" ht="24.95" customHeight="1" thickBot="1">
      <c r="A1324" s="6132" t="s">
        <v>1141</v>
      </c>
      <c r="B1324" s="6988" t="s">
        <v>1142</v>
      </c>
      <c r="C1324" s="6989"/>
      <c r="D1324" s="6989"/>
      <c r="E1324" s="6990"/>
      <c r="F1324" s="6207">
        <f>F1326</f>
        <v>35000</v>
      </c>
      <c r="G1324" s="6207">
        <f t="shared" ref="G1324:J1324" si="157">G1326</f>
        <v>35000</v>
      </c>
      <c r="H1324" s="6207">
        <f t="shared" si="157"/>
        <v>0</v>
      </c>
      <c r="I1324" s="6207">
        <f t="shared" si="157"/>
        <v>0</v>
      </c>
      <c r="J1324" s="6208">
        <f t="shared" si="157"/>
        <v>0</v>
      </c>
    </row>
    <row r="1325" spans="1:10" s="6070" customFormat="1" ht="15" customHeight="1">
      <c r="A1325" s="6991"/>
      <c r="B1325" s="6992"/>
      <c r="C1325" s="6992"/>
      <c r="D1325" s="6992"/>
      <c r="E1325" s="6992"/>
      <c r="F1325" s="6992"/>
      <c r="G1325" s="6992"/>
      <c r="H1325" s="6992"/>
      <c r="I1325" s="6992"/>
      <c r="J1325" s="6993"/>
    </row>
    <row r="1326" spans="1:10" s="6070" customFormat="1" ht="22.5" customHeight="1">
      <c r="A1326" s="6968" t="s">
        <v>1037</v>
      </c>
      <c r="B1326" s="6971" t="s">
        <v>1143</v>
      </c>
      <c r="C1326" s="6974">
        <v>900</v>
      </c>
      <c r="D1326" s="6977" t="s">
        <v>949</v>
      </c>
      <c r="E1326" s="6080" t="s">
        <v>1039</v>
      </c>
      <c r="F1326" s="6081">
        <f>SUM(F1327,F1340)</f>
        <v>35000</v>
      </c>
      <c r="G1326" s="6081">
        <f>SUM(G1327,G1340)</f>
        <v>35000</v>
      </c>
      <c r="H1326" s="6081">
        <f>SUM(H1327,H1340)</f>
        <v>0</v>
      </c>
      <c r="I1326" s="6081">
        <f>SUM(I1327,I1340)</f>
        <v>0</v>
      </c>
      <c r="J1326" s="6082">
        <f>SUM(J1327,J1340)</f>
        <v>0</v>
      </c>
    </row>
    <row r="1327" spans="1:10" s="6070" customFormat="1" ht="21">
      <c r="A1327" s="6969"/>
      <c r="B1327" s="6972"/>
      <c r="C1327" s="6975"/>
      <c r="D1327" s="6978"/>
      <c r="E1327" s="6085" t="s">
        <v>1045</v>
      </c>
      <c r="F1327" s="6086">
        <f>SUM(F1328,F1335)</f>
        <v>35000</v>
      </c>
      <c r="G1327" s="6086">
        <f>SUM(G1328,G1335)</f>
        <v>35000</v>
      </c>
      <c r="H1327" s="6086">
        <f>SUM(H1328,H1335)</f>
        <v>0</v>
      </c>
      <c r="I1327" s="6086">
        <f>SUM(I1328,I1335)</f>
        <v>0</v>
      </c>
      <c r="J1327" s="6087">
        <f>SUM(J1328,J1335)</f>
        <v>0</v>
      </c>
    </row>
    <row r="1328" spans="1:10" s="6070" customFormat="1" ht="22.5">
      <c r="A1328" s="6969"/>
      <c r="B1328" s="6972"/>
      <c r="C1328" s="6975"/>
      <c r="D1328" s="6978"/>
      <c r="E1328" s="6088" t="s">
        <v>1046</v>
      </c>
      <c r="F1328" s="6089">
        <f>SUM(F1329:F1334)</f>
        <v>30000</v>
      </c>
      <c r="G1328" s="6089">
        <f>SUM(G1329:G1334)</f>
        <v>30000</v>
      </c>
      <c r="H1328" s="6089">
        <f>SUM(H1329:H1334)</f>
        <v>0</v>
      </c>
      <c r="I1328" s="6089">
        <f>SUM(I1329:I1334)</f>
        <v>0</v>
      </c>
      <c r="J1328" s="6090">
        <f>SUM(J1329:J1334)</f>
        <v>0</v>
      </c>
    </row>
    <row r="1329" spans="1:10" s="6070" customFormat="1" ht="15" customHeight="1">
      <c r="A1329" s="6969"/>
      <c r="B1329" s="6972"/>
      <c r="C1329" s="6975"/>
      <c r="D1329" s="6978"/>
      <c r="E1329" s="6091" t="s">
        <v>647</v>
      </c>
      <c r="F1329" s="6092">
        <f t="shared" ref="F1329:F1334" si="158">SUM(G1329:J1329)</f>
        <v>19968</v>
      </c>
      <c r="G1329" s="6092">
        <v>19968</v>
      </c>
      <c r="H1329" s="6092"/>
      <c r="I1329" s="6092"/>
      <c r="J1329" s="6093"/>
    </row>
    <row r="1330" spans="1:10" s="6070" customFormat="1" ht="15" customHeight="1">
      <c r="A1330" s="6969"/>
      <c r="B1330" s="6972"/>
      <c r="C1330" s="6975"/>
      <c r="D1330" s="6978"/>
      <c r="E1330" s="6091" t="s">
        <v>648</v>
      </c>
      <c r="F1330" s="6092">
        <f t="shared" si="158"/>
        <v>4992</v>
      </c>
      <c r="G1330" s="6092">
        <v>4992</v>
      </c>
      <c r="H1330" s="6092"/>
      <c r="I1330" s="6092"/>
      <c r="J1330" s="6093"/>
    </row>
    <row r="1331" spans="1:10" s="6070" customFormat="1" ht="15" customHeight="1">
      <c r="A1331" s="6969"/>
      <c r="B1331" s="6972"/>
      <c r="C1331" s="6975"/>
      <c r="D1331" s="6978"/>
      <c r="E1331" s="6091" t="s">
        <v>651</v>
      </c>
      <c r="F1331" s="6092">
        <f t="shared" si="158"/>
        <v>3580</v>
      </c>
      <c r="G1331" s="6092">
        <v>3580</v>
      </c>
      <c r="H1331" s="6092"/>
      <c r="I1331" s="6092"/>
      <c r="J1331" s="6093"/>
    </row>
    <row r="1332" spans="1:10" s="6070" customFormat="1" ht="15" customHeight="1">
      <c r="A1332" s="6969"/>
      <c r="B1332" s="6972"/>
      <c r="C1332" s="6975"/>
      <c r="D1332" s="6978"/>
      <c r="E1332" s="6091" t="s">
        <v>652</v>
      </c>
      <c r="F1332" s="6092">
        <f t="shared" si="158"/>
        <v>895</v>
      </c>
      <c r="G1332" s="6092">
        <v>895</v>
      </c>
      <c r="H1332" s="6092"/>
      <c r="I1332" s="6092"/>
      <c r="J1332" s="6093"/>
    </row>
    <row r="1333" spans="1:10" s="6070" customFormat="1" ht="15" customHeight="1">
      <c r="A1333" s="6969"/>
      <c r="B1333" s="6972"/>
      <c r="C1333" s="6975"/>
      <c r="D1333" s="6978"/>
      <c r="E1333" s="6091" t="s">
        <v>653</v>
      </c>
      <c r="F1333" s="6092">
        <f t="shared" si="158"/>
        <v>452</v>
      </c>
      <c r="G1333" s="6092">
        <v>452</v>
      </c>
      <c r="H1333" s="6092"/>
      <c r="I1333" s="6092"/>
      <c r="J1333" s="6093"/>
    </row>
    <row r="1334" spans="1:10" s="6070" customFormat="1" ht="15" customHeight="1">
      <c r="A1334" s="6969"/>
      <c r="B1334" s="6972"/>
      <c r="C1334" s="6975"/>
      <c r="D1334" s="6978"/>
      <c r="E1334" s="6091" t="s">
        <v>654</v>
      </c>
      <c r="F1334" s="6092">
        <f t="shared" si="158"/>
        <v>113</v>
      </c>
      <c r="G1334" s="6092">
        <v>113</v>
      </c>
      <c r="H1334" s="6092"/>
      <c r="I1334" s="6092"/>
      <c r="J1334" s="6093"/>
    </row>
    <row r="1335" spans="1:10" s="6070" customFormat="1" ht="22.5">
      <c r="A1335" s="6969"/>
      <c r="B1335" s="6972"/>
      <c r="C1335" s="6975"/>
      <c r="D1335" s="6978"/>
      <c r="E1335" s="6088" t="s">
        <v>1047</v>
      </c>
      <c r="F1335" s="6089">
        <f>SUM(F1336:F1339)</f>
        <v>5000</v>
      </c>
      <c r="G1335" s="6089">
        <f>SUM(G1336:G1339)</f>
        <v>5000</v>
      </c>
      <c r="H1335" s="6089">
        <f>SUM(H1336:H1339)</f>
        <v>0</v>
      </c>
      <c r="I1335" s="6089">
        <f>SUM(I1336:I1339)</f>
        <v>0</v>
      </c>
      <c r="J1335" s="6090">
        <f>SUM(J1336:J1339)</f>
        <v>0</v>
      </c>
    </row>
    <row r="1336" spans="1:10" s="6070" customFormat="1" ht="15" customHeight="1">
      <c r="A1336" s="6969"/>
      <c r="B1336" s="6972"/>
      <c r="C1336" s="6975"/>
      <c r="D1336" s="6978"/>
      <c r="E1336" s="6091" t="s">
        <v>709</v>
      </c>
      <c r="F1336" s="6092">
        <f t="shared" ref="F1336:F1339" si="159">SUM(G1336:J1336)</f>
        <v>4000</v>
      </c>
      <c r="G1336" s="6092">
        <v>4000</v>
      </c>
      <c r="H1336" s="6092"/>
      <c r="I1336" s="6092"/>
      <c r="J1336" s="6093"/>
    </row>
    <row r="1337" spans="1:10" s="6070" customFormat="1" ht="15" customHeight="1">
      <c r="A1337" s="6969"/>
      <c r="B1337" s="6972"/>
      <c r="C1337" s="6975"/>
      <c r="D1337" s="6978"/>
      <c r="E1337" s="6091" t="s">
        <v>710</v>
      </c>
      <c r="F1337" s="6092">
        <f t="shared" si="159"/>
        <v>1000</v>
      </c>
      <c r="G1337" s="6092">
        <v>1000</v>
      </c>
      <c r="H1337" s="6092"/>
      <c r="I1337" s="6092"/>
      <c r="J1337" s="6093"/>
    </row>
    <row r="1338" spans="1:10" s="6070" customFormat="1" ht="15" hidden="1" customHeight="1">
      <c r="A1338" s="6969"/>
      <c r="B1338" s="6972"/>
      <c r="C1338" s="6975"/>
      <c r="D1338" s="6978"/>
      <c r="E1338" s="6091"/>
      <c r="F1338" s="6092">
        <f t="shared" si="159"/>
        <v>0</v>
      </c>
      <c r="G1338" s="6092"/>
      <c r="H1338" s="6092"/>
      <c r="I1338" s="6092"/>
      <c r="J1338" s="6093"/>
    </row>
    <row r="1339" spans="1:10" s="6070" customFormat="1" ht="15" hidden="1" customHeight="1" thickBot="1">
      <c r="A1339" s="6969"/>
      <c r="B1339" s="6972"/>
      <c r="C1339" s="6975"/>
      <c r="D1339" s="6978"/>
      <c r="E1339" s="6091"/>
      <c r="F1339" s="6092">
        <f t="shared" si="159"/>
        <v>0</v>
      </c>
      <c r="G1339" s="6092"/>
      <c r="H1339" s="6092"/>
      <c r="I1339" s="6092"/>
      <c r="J1339" s="6093"/>
    </row>
    <row r="1340" spans="1:10" s="6126" customFormat="1" ht="15" customHeight="1" thickBot="1">
      <c r="A1340" s="6981"/>
      <c r="B1340" s="6983"/>
      <c r="C1340" s="6985"/>
      <c r="D1340" s="6987"/>
      <c r="E1340" s="6094" t="s">
        <v>1040</v>
      </c>
      <c r="F1340" s="6086">
        <f>SUM(F1341:F1342)</f>
        <v>0</v>
      </c>
      <c r="G1340" s="6086">
        <f>SUM(G1341:G1342)</f>
        <v>0</v>
      </c>
      <c r="H1340" s="6086">
        <f>SUM(H1341:H1342)</f>
        <v>0</v>
      </c>
      <c r="I1340" s="6086">
        <f>SUM(I1341:I1342)</f>
        <v>0</v>
      </c>
      <c r="J1340" s="6087">
        <f>SUM(J1341:J1342)</f>
        <v>0</v>
      </c>
    </row>
    <row r="1341" spans="1:10" s="6126" customFormat="1" ht="15" hidden="1" customHeight="1" thickBot="1">
      <c r="A1341" s="6096"/>
      <c r="B1341" s="6103"/>
      <c r="C1341" s="6098"/>
      <c r="D1341" s="6099"/>
      <c r="E1341" s="6074"/>
      <c r="F1341" s="6075">
        <f>SUM(G1341:J1341)</f>
        <v>0</v>
      </c>
      <c r="G1341" s="6075"/>
      <c r="H1341" s="6075"/>
      <c r="I1341" s="6075"/>
      <c r="J1341" s="6076"/>
    </row>
    <row r="1342" spans="1:10" s="105" customFormat="1" ht="15" hidden="1" customHeight="1" thickBot="1">
      <c r="A1342" s="6225"/>
      <c r="B1342" s="6226"/>
      <c r="C1342" s="6227"/>
      <c r="D1342" s="6228"/>
      <c r="E1342" s="6121"/>
      <c r="F1342" s="6229">
        <f>SUM(G1342:J1342)</f>
        <v>0</v>
      </c>
      <c r="G1342" s="6229"/>
      <c r="H1342" s="6229"/>
      <c r="I1342" s="6229"/>
      <c r="J1342" s="6230"/>
    </row>
    <row r="1343" spans="1:10" s="6084" customFormat="1" ht="24.95" customHeight="1" thickBot="1">
      <c r="A1343" s="6132" t="s">
        <v>1144</v>
      </c>
      <c r="B1343" s="6964" t="s">
        <v>1145</v>
      </c>
      <c r="C1343" s="6964"/>
      <c r="D1343" s="6964"/>
      <c r="E1343" s="6964"/>
      <c r="F1343" s="6207">
        <f>F1345</f>
        <v>17000</v>
      </c>
      <c r="G1343" s="6207">
        <f t="shared" ref="G1343:J1343" si="160">G1345</f>
        <v>17000</v>
      </c>
      <c r="H1343" s="6207">
        <f t="shared" si="160"/>
        <v>0</v>
      </c>
      <c r="I1343" s="6207">
        <f t="shared" si="160"/>
        <v>0</v>
      </c>
      <c r="J1343" s="6208">
        <f t="shared" si="160"/>
        <v>0</v>
      </c>
    </row>
    <row r="1344" spans="1:10" s="6070" customFormat="1" ht="15" customHeight="1">
      <c r="A1344" s="6965"/>
      <c r="B1344" s="6966"/>
      <c r="C1344" s="6966"/>
      <c r="D1344" s="6966"/>
      <c r="E1344" s="6966"/>
      <c r="F1344" s="6966"/>
      <c r="G1344" s="6966"/>
      <c r="H1344" s="6966"/>
      <c r="I1344" s="6966"/>
      <c r="J1344" s="6967"/>
    </row>
    <row r="1345" spans="1:10" s="6070" customFormat="1" ht="22.5">
      <c r="A1345" s="6968" t="s">
        <v>1037</v>
      </c>
      <c r="B1345" s="6971" t="s">
        <v>1143</v>
      </c>
      <c r="C1345" s="6974">
        <v>900</v>
      </c>
      <c r="D1345" s="6977" t="s">
        <v>949</v>
      </c>
      <c r="E1345" s="6080" t="s">
        <v>1039</v>
      </c>
      <c r="F1345" s="6081">
        <f>SUM(F1346,F1360)</f>
        <v>17000</v>
      </c>
      <c r="G1345" s="6081">
        <f>SUM(G1346,G1360)</f>
        <v>17000</v>
      </c>
      <c r="H1345" s="6081">
        <f>SUM(H1346,H1360)</f>
        <v>0</v>
      </c>
      <c r="I1345" s="6081">
        <f>SUM(I1346,I1360)</f>
        <v>0</v>
      </c>
      <c r="J1345" s="6082">
        <f>SUM(J1346,J1360)</f>
        <v>0</v>
      </c>
    </row>
    <row r="1346" spans="1:10" s="6070" customFormat="1" ht="21">
      <c r="A1346" s="6969"/>
      <c r="B1346" s="6972"/>
      <c r="C1346" s="6975"/>
      <c r="D1346" s="6978"/>
      <c r="E1346" s="6085" t="s">
        <v>1045</v>
      </c>
      <c r="F1346" s="6086">
        <f>SUM(F1347,F1356)</f>
        <v>17000</v>
      </c>
      <c r="G1346" s="6086">
        <f>SUM(G1347,G1356)</f>
        <v>17000</v>
      </c>
      <c r="H1346" s="6086">
        <f>SUM(H1347,H1356)</f>
        <v>0</v>
      </c>
      <c r="I1346" s="6086">
        <f>SUM(I1347,I1356)</f>
        <v>0</v>
      </c>
      <c r="J1346" s="6087">
        <f>SUM(J1347,J1356)</f>
        <v>0</v>
      </c>
    </row>
    <row r="1347" spans="1:10" s="6070" customFormat="1" ht="22.5">
      <c r="A1347" s="6969"/>
      <c r="B1347" s="6972"/>
      <c r="C1347" s="6975"/>
      <c r="D1347" s="6978"/>
      <c r="E1347" s="6088" t="s">
        <v>1046</v>
      </c>
      <c r="F1347" s="6089">
        <f>SUM(F1348:F1355)</f>
        <v>17000</v>
      </c>
      <c r="G1347" s="6089">
        <f>SUM(G1348:G1355)</f>
        <v>17000</v>
      </c>
      <c r="H1347" s="6089">
        <f>SUM(H1348:H1355)</f>
        <v>0</v>
      </c>
      <c r="I1347" s="6089">
        <f>SUM(I1348:I1355)</f>
        <v>0</v>
      </c>
      <c r="J1347" s="6090">
        <f>SUM(J1348:J1355)</f>
        <v>0</v>
      </c>
    </row>
    <row r="1348" spans="1:10" s="6070" customFormat="1" ht="15" customHeight="1">
      <c r="A1348" s="6969"/>
      <c r="B1348" s="6972"/>
      <c r="C1348" s="6975"/>
      <c r="D1348" s="6978"/>
      <c r="E1348" s="6091" t="s">
        <v>647</v>
      </c>
      <c r="F1348" s="6092">
        <f t="shared" ref="F1348:F1355" si="161">SUM(G1348:J1348)</f>
        <v>11224</v>
      </c>
      <c r="G1348" s="6092">
        <v>11224</v>
      </c>
      <c r="H1348" s="6092"/>
      <c r="I1348" s="6092"/>
      <c r="J1348" s="6093"/>
    </row>
    <row r="1349" spans="1:10" s="6070" customFormat="1" ht="15" customHeight="1">
      <c r="A1349" s="6969"/>
      <c r="B1349" s="6972"/>
      <c r="C1349" s="6975"/>
      <c r="D1349" s="6978"/>
      <c r="E1349" s="6091" t="s">
        <v>648</v>
      </c>
      <c r="F1349" s="6092">
        <f t="shared" si="161"/>
        <v>2806</v>
      </c>
      <c r="G1349" s="6092">
        <v>2806</v>
      </c>
      <c r="H1349" s="6092"/>
      <c r="I1349" s="6092"/>
      <c r="J1349" s="6093"/>
    </row>
    <row r="1350" spans="1:10" s="6070" customFormat="1" ht="15" customHeight="1">
      <c r="A1350" s="6969"/>
      <c r="B1350" s="6972"/>
      <c r="C1350" s="6975"/>
      <c r="D1350" s="6978"/>
      <c r="E1350" s="6091" t="s">
        <v>651</v>
      </c>
      <c r="F1350" s="6092">
        <f t="shared" si="161"/>
        <v>1920</v>
      </c>
      <c r="G1350" s="6092">
        <v>1920</v>
      </c>
      <c r="H1350" s="6092"/>
      <c r="I1350" s="6092"/>
      <c r="J1350" s="6093"/>
    </row>
    <row r="1351" spans="1:10" s="6070" customFormat="1" ht="15" customHeight="1">
      <c r="A1351" s="6969"/>
      <c r="B1351" s="6972"/>
      <c r="C1351" s="6975"/>
      <c r="D1351" s="6978"/>
      <c r="E1351" s="6091" t="s">
        <v>652</v>
      </c>
      <c r="F1351" s="6092">
        <f t="shared" si="161"/>
        <v>480</v>
      </c>
      <c r="G1351" s="6092">
        <v>480</v>
      </c>
      <c r="H1351" s="6092"/>
      <c r="I1351" s="6092"/>
      <c r="J1351" s="6093"/>
    </row>
    <row r="1352" spans="1:10" s="6070" customFormat="1" ht="15" customHeight="1">
      <c r="A1352" s="6969"/>
      <c r="B1352" s="6972"/>
      <c r="C1352" s="6975"/>
      <c r="D1352" s="6978"/>
      <c r="E1352" s="6091" t="s">
        <v>653</v>
      </c>
      <c r="F1352" s="6092">
        <f t="shared" si="161"/>
        <v>280</v>
      </c>
      <c r="G1352" s="6092">
        <v>280</v>
      </c>
      <c r="H1352" s="6092"/>
      <c r="I1352" s="6092"/>
      <c r="J1352" s="6093"/>
    </row>
    <row r="1353" spans="1:10" s="6070" customFormat="1" ht="15" customHeight="1">
      <c r="A1353" s="6969"/>
      <c r="B1353" s="6972"/>
      <c r="C1353" s="6975"/>
      <c r="D1353" s="6978"/>
      <c r="E1353" s="6091" t="s">
        <v>654</v>
      </c>
      <c r="F1353" s="6092">
        <f t="shared" si="161"/>
        <v>70</v>
      </c>
      <c r="G1353" s="6092">
        <v>70</v>
      </c>
      <c r="H1353" s="6092"/>
      <c r="I1353" s="6092"/>
      <c r="J1353" s="6093"/>
    </row>
    <row r="1354" spans="1:10" s="6070" customFormat="1" ht="15" customHeight="1">
      <c r="A1354" s="6969"/>
      <c r="B1354" s="6972"/>
      <c r="C1354" s="6975"/>
      <c r="D1354" s="6978"/>
      <c r="E1354" s="6091" t="s">
        <v>674</v>
      </c>
      <c r="F1354" s="6092">
        <f t="shared" si="161"/>
        <v>176</v>
      </c>
      <c r="G1354" s="6092">
        <v>176</v>
      </c>
      <c r="H1354" s="6092"/>
      <c r="I1354" s="6092"/>
      <c r="J1354" s="6093"/>
    </row>
    <row r="1355" spans="1:10" s="6070" customFormat="1" ht="15" customHeight="1">
      <c r="A1355" s="6969"/>
      <c r="B1355" s="6972"/>
      <c r="C1355" s="6975"/>
      <c r="D1355" s="6978"/>
      <c r="E1355" s="6091" t="s">
        <v>675</v>
      </c>
      <c r="F1355" s="6092">
        <f t="shared" si="161"/>
        <v>44</v>
      </c>
      <c r="G1355" s="6092">
        <v>44</v>
      </c>
      <c r="H1355" s="6092"/>
      <c r="I1355" s="6092"/>
      <c r="J1355" s="6093"/>
    </row>
    <row r="1356" spans="1:10" s="6070" customFormat="1" ht="22.5" hidden="1">
      <c r="A1356" s="6969"/>
      <c r="B1356" s="6972"/>
      <c r="C1356" s="6975"/>
      <c r="D1356" s="6978"/>
      <c r="E1356" s="6088" t="s">
        <v>1047</v>
      </c>
      <c r="F1356" s="6089">
        <f>SUM(F1357:F1359)</f>
        <v>0</v>
      </c>
      <c r="G1356" s="6089">
        <f>SUM(G1357:G1359)</f>
        <v>0</v>
      </c>
      <c r="H1356" s="6089">
        <f>SUM(H1357:H1359)</f>
        <v>0</v>
      </c>
      <c r="I1356" s="6089">
        <f>SUM(I1357:I1359)</f>
        <v>0</v>
      </c>
      <c r="J1356" s="6090">
        <f>SUM(J1357:J1359)</f>
        <v>0</v>
      </c>
    </row>
    <row r="1357" spans="1:10" s="6070" customFormat="1" ht="15" hidden="1" customHeight="1" thickBot="1">
      <c r="A1357" s="6969"/>
      <c r="B1357" s="6972"/>
      <c r="C1357" s="6975"/>
      <c r="D1357" s="6978"/>
      <c r="E1357" s="6091"/>
      <c r="F1357" s="6092">
        <f t="shared" ref="F1357:F1359" si="162">SUM(G1357:J1357)</f>
        <v>0</v>
      </c>
      <c r="G1357" s="6092"/>
      <c r="H1357" s="6092"/>
      <c r="I1357" s="6092"/>
      <c r="J1357" s="6093"/>
    </row>
    <row r="1358" spans="1:10" s="6070" customFormat="1" ht="15" hidden="1" customHeight="1" thickBot="1">
      <c r="A1358" s="6969"/>
      <c r="B1358" s="6972"/>
      <c r="C1358" s="6975"/>
      <c r="D1358" s="6978"/>
      <c r="E1358" s="6091"/>
      <c r="F1358" s="6092">
        <f t="shared" si="162"/>
        <v>0</v>
      </c>
      <c r="G1358" s="6092"/>
      <c r="H1358" s="6092"/>
      <c r="I1358" s="6092"/>
      <c r="J1358" s="6093"/>
    </row>
    <row r="1359" spans="1:10" s="6070" customFormat="1" ht="15" hidden="1" customHeight="1" thickBot="1">
      <c r="A1359" s="6969"/>
      <c r="B1359" s="6972"/>
      <c r="C1359" s="6975"/>
      <c r="D1359" s="6978"/>
      <c r="E1359" s="6091"/>
      <c r="F1359" s="6092">
        <f t="shared" si="162"/>
        <v>0</v>
      </c>
      <c r="G1359" s="6092"/>
      <c r="H1359" s="6092"/>
      <c r="I1359" s="6092"/>
      <c r="J1359" s="6093"/>
    </row>
    <row r="1360" spans="1:10" s="6126" customFormat="1" ht="15" customHeight="1" thickBot="1">
      <c r="A1360" s="6981"/>
      <c r="B1360" s="6983"/>
      <c r="C1360" s="6985"/>
      <c r="D1360" s="6987"/>
      <c r="E1360" s="6094" t="s">
        <v>1040</v>
      </c>
      <c r="F1360" s="6086">
        <f>SUM(F1361:F1362)</f>
        <v>0</v>
      </c>
      <c r="G1360" s="6086">
        <f>SUM(G1361:G1362)</f>
        <v>0</v>
      </c>
      <c r="H1360" s="6086">
        <f>SUM(H1361:H1362)</f>
        <v>0</v>
      </c>
      <c r="I1360" s="6086">
        <f>SUM(I1361:I1362)</f>
        <v>0</v>
      </c>
      <c r="J1360" s="6087">
        <f>SUM(J1361:J1362)</f>
        <v>0</v>
      </c>
    </row>
    <row r="1361" spans="1:10" s="6126" customFormat="1" ht="15" hidden="1" customHeight="1" thickBot="1">
      <c r="A1361" s="6096"/>
      <c r="B1361" s="6103"/>
      <c r="C1361" s="6098"/>
      <c r="D1361" s="6099"/>
      <c r="E1361" s="6074"/>
      <c r="F1361" s="6075">
        <f>SUM(G1361:J1361)</f>
        <v>0</v>
      </c>
      <c r="G1361" s="6075"/>
      <c r="H1361" s="6075"/>
      <c r="I1361" s="6075"/>
      <c r="J1361" s="6076"/>
    </row>
    <row r="1362" spans="1:10" s="105" customFormat="1" ht="15" hidden="1" customHeight="1" thickBot="1">
      <c r="A1362" s="6225"/>
      <c r="B1362" s="6226"/>
      <c r="C1362" s="6227"/>
      <c r="D1362" s="6228"/>
      <c r="E1362" s="6121"/>
      <c r="F1362" s="6229">
        <f>SUM(G1362:J1362)</f>
        <v>0</v>
      </c>
      <c r="G1362" s="6229"/>
      <c r="H1362" s="6229"/>
      <c r="I1362" s="6229"/>
      <c r="J1362" s="6230"/>
    </row>
    <row r="1363" spans="1:10" s="6084" customFormat="1" ht="24.95" customHeight="1" thickBot="1">
      <c r="A1363" s="6132" t="s">
        <v>1146</v>
      </c>
      <c r="B1363" s="6964" t="s">
        <v>1147</v>
      </c>
      <c r="C1363" s="6964"/>
      <c r="D1363" s="6964"/>
      <c r="E1363" s="6964"/>
      <c r="F1363" s="6207">
        <f>F1365</f>
        <v>1500684</v>
      </c>
      <c r="G1363" s="6207">
        <f t="shared" ref="G1363:J1363" si="163">G1365</f>
        <v>148506</v>
      </c>
      <c r="H1363" s="6207">
        <f t="shared" si="163"/>
        <v>1352178</v>
      </c>
      <c r="I1363" s="6207">
        <f t="shared" si="163"/>
        <v>0</v>
      </c>
      <c r="J1363" s="6208">
        <f t="shared" si="163"/>
        <v>0</v>
      </c>
    </row>
    <row r="1364" spans="1:10" s="6070" customFormat="1" ht="15" customHeight="1">
      <c r="A1364" s="6965"/>
      <c r="B1364" s="6966"/>
      <c r="C1364" s="6966"/>
      <c r="D1364" s="6966"/>
      <c r="E1364" s="6966"/>
      <c r="F1364" s="6966"/>
      <c r="G1364" s="6966"/>
      <c r="H1364" s="6966"/>
      <c r="I1364" s="6966"/>
      <c r="J1364" s="6967"/>
    </row>
    <row r="1365" spans="1:10" s="6070" customFormat="1" ht="22.5" customHeight="1">
      <c r="A1365" s="6968" t="s">
        <v>1037</v>
      </c>
      <c r="B1365" s="6971" t="s">
        <v>1148</v>
      </c>
      <c r="C1365" s="6974">
        <v>801</v>
      </c>
      <c r="D1365" s="6977" t="s">
        <v>866</v>
      </c>
      <c r="E1365" s="6080" t="s">
        <v>1039</v>
      </c>
      <c r="F1365" s="6081">
        <f>SUM(F1366,F1380)</f>
        <v>1500684</v>
      </c>
      <c r="G1365" s="6081">
        <f>SUM(G1366,G1380)</f>
        <v>148506</v>
      </c>
      <c r="H1365" s="6081">
        <f>SUM(H1366,H1380)</f>
        <v>1352178</v>
      </c>
      <c r="I1365" s="6081">
        <f>SUM(I1366,I1380)</f>
        <v>0</v>
      </c>
      <c r="J1365" s="6082">
        <f>SUM(J1366,J1380)</f>
        <v>0</v>
      </c>
    </row>
    <row r="1366" spans="1:10" s="6070" customFormat="1" ht="21">
      <c r="A1366" s="6969"/>
      <c r="B1366" s="6972"/>
      <c r="C1366" s="6975"/>
      <c r="D1366" s="6978"/>
      <c r="E1366" s="6085" t="s">
        <v>1045</v>
      </c>
      <c r="F1366" s="6086">
        <f>SUM(F1367,F1373)</f>
        <v>1500684</v>
      </c>
      <c r="G1366" s="6086">
        <f>SUM(G1367,G1373)</f>
        <v>148506</v>
      </c>
      <c r="H1366" s="6086">
        <f>SUM(H1367,H1373)</f>
        <v>1352178</v>
      </c>
      <c r="I1366" s="6086">
        <f>SUM(I1367,I1373)</f>
        <v>0</v>
      </c>
      <c r="J1366" s="6087">
        <f>SUM(J1367,J1373)</f>
        <v>0</v>
      </c>
    </row>
    <row r="1367" spans="1:10" s="6070" customFormat="1" ht="22.5">
      <c r="A1367" s="6969"/>
      <c r="B1367" s="6972"/>
      <c r="C1367" s="6975"/>
      <c r="D1367" s="6978"/>
      <c r="E1367" s="6088" t="s">
        <v>1046</v>
      </c>
      <c r="F1367" s="6089">
        <f>SUM(F1368:F1372)</f>
        <v>706500</v>
      </c>
      <c r="G1367" s="6089">
        <f>SUM(G1368:G1372)</f>
        <v>0</v>
      </c>
      <c r="H1367" s="6089">
        <f>SUM(H1368:H1372)</f>
        <v>706500</v>
      </c>
      <c r="I1367" s="6089">
        <f>SUM(I1368:I1372)</f>
        <v>0</v>
      </c>
      <c r="J1367" s="6090">
        <f>SUM(J1368:J1372)</f>
        <v>0</v>
      </c>
    </row>
    <row r="1368" spans="1:10" s="6070" customFormat="1" ht="15" customHeight="1">
      <c r="A1368" s="6969"/>
      <c r="B1368" s="6972"/>
      <c r="C1368" s="6975"/>
      <c r="D1368" s="6978"/>
      <c r="E1368" s="6091" t="s">
        <v>697</v>
      </c>
      <c r="F1368" s="6092">
        <f t="shared" ref="F1368:F1372" si="164">SUM(G1368:J1368)</f>
        <v>82810</v>
      </c>
      <c r="G1368" s="6092"/>
      <c r="H1368" s="6092">
        <v>82810</v>
      </c>
      <c r="I1368" s="6092"/>
      <c r="J1368" s="6093"/>
    </row>
    <row r="1369" spans="1:10" s="6070" customFormat="1" ht="15" customHeight="1">
      <c r="A1369" s="6969"/>
      <c r="B1369" s="6972"/>
      <c r="C1369" s="6975"/>
      <c r="D1369" s="6978"/>
      <c r="E1369" s="6091" t="s">
        <v>699</v>
      </c>
      <c r="F1369" s="6092">
        <f t="shared" si="164"/>
        <v>101056</v>
      </c>
      <c r="G1369" s="6092"/>
      <c r="H1369" s="6092">
        <v>101056</v>
      </c>
      <c r="I1369" s="6092"/>
      <c r="J1369" s="6093"/>
    </row>
    <row r="1370" spans="1:10" s="6070" customFormat="1" ht="15" customHeight="1">
      <c r="A1370" s="6969"/>
      <c r="B1370" s="6972"/>
      <c r="C1370" s="6975"/>
      <c r="D1370" s="6978"/>
      <c r="E1370" s="6091" t="s">
        <v>700</v>
      </c>
      <c r="F1370" s="6092">
        <f t="shared" si="164"/>
        <v>14479</v>
      </c>
      <c r="G1370" s="6092"/>
      <c r="H1370" s="6092">
        <v>14479</v>
      </c>
      <c r="I1370" s="6092"/>
      <c r="J1370" s="6093"/>
    </row>
    <row r="1371" spans="1:10" s="6070" customFormat="1" ht="15" customHeight="1">
      <c r="A1371" s="6969"/>
      <c r="B1371" s="6972"/>
      <c r="C1371" s="6975"/>
      <c r="D1371" s="6978"/>
      <c r="E1371" s="6091" t="s">
        <v>863</v>
      </c>
      <c r="F1371" s="6092">
        <f t="shared" si="164"/>
        <v>508155</v>
      </c>
      <c r="G1371" s="6092"/>
      <c r="H1371" s="6092">
        <v>508155</v>
      </c>
      <c r="I1371" s="6092"/>
      <c r="J1371" s="6093"/>
    </row>
    <row r="1372" spans="1:10" s="6070" customFormat="1" ht="15" hidden="1" customHeight="1">
      <c r="A1372" s="6969"/>
      <c r="B1372" s="6972"/>
      <c r="C1372" s="6975"/>
      <c r="D1372" s="6978"/>
      <c r="E1372" s="6091"/>
      <c r="F1372" s="6092">
        <f t="shared" si="164"/>
        <v>0</v>
      </c>
      <c r="G1372" s="6092"/>
      <c r="H1372" s="6092"/>
      <c r="I1372" s="6092"/>
      <c r="J1372" s="6093"/>
    </row>
    <row r="1373" spans="1:10" s="6070" customFormat="1" ht="22.5">
      <c r="A1373" s="6969"/>
      <c r="B1373" s="6972"/>
      <c r="C1373" s="6975"/>
      <c r="D1373" s="6978"/>
      <c r="E1373" s="6088" t="s">
        <v>1047</v>
      </c>
      <c r="F1373" s="6089">
        <f>SUM(F1374:F1379)</f>
        <v>794184</v>
      </c>
      <c r="G1373" s="6089">
        <f>SUM(G1374:G1379)</f>
        <v>148506</v>
      </c>
      <c r="H1373" s="6089">
        <f>SUM(H1374:H1379)</f>
        <v>645678</v>
      </c>
      <c r="I1373" s="6089">
        <f>SUM(I1374:I1379)</f>
        <v>0</v>
      </c>
      <c r="J1373" s="6090">
        <f>SUM(J1374:J1379)</f>
        <v>0</v>
      </c>
    </row>
    <row r="1374" spans="1:10" s="6070" customFormat="1" ht="15" customHeight="1">
      <c r="A1374" s="6969"/>
      <c r="B1374" s="6972"/>
      <c r="C1374" s="6975"/>
      <c r="D1374" s="6978"/>
      <c r="E1374" s="6091" t="s">
        <v>702</v>
      </c>
      <c r="F1374" s="6092">
        <f t="shared" ref="F1374:F1379" si="165">SUM(G1374:J1374)</f>
        <v>31100</v>
      </c>
      <c r="G1374" s="6092"/>
      <c r="H1374" s="6092">
        <v>31100</v>
      </c>
      <c r="I1374" s="6092"/>
      <c r="J1374" s="6093"/>
    </row>
    <row r="1375" spans="1:10" s="6070" customFormat="1" ht="15" customHeight="1">
      <c r="A1375" s="6969"/>
      <c r="B1375" s="6972"/>
      <c r="C1375" s="6975"/>
      <c r="D1375" s="6978"/>
      <c r="E1375" s="6091" t="s">
        <v>661</v>
      </c>
      <c r="F1375" s="6092">
        <f t="shared" si="165"/>
        <v>7153</v>
      </c>
      <c r="G1375" s="6092">
        <v>7153</v>
      </c>
      <c r="H1375" s="6092"/>
      <c r="I1375" s="6092"/>
      <c r="J1375" s="6093"/>
    </row>
    <row r="1376" spans="1:10" s="6070" customFormat="1" ht="15" customHeight="1">
      <c r="A1376" s="6969"/>
      <c r="B1376" s="6972"/>
      <c r="C1376" s="6975"/>
      <c r="D1376" s="6978"/>
      <c r="E1376" s="6091" t="s">
        <v>703</v>
      </c>
      <c r="F1376" s="6092">
        <f t="shared" si="165"/>
        <v>66000</v>
      </c>
      <c r="G1376" s="6092"/>
      <c r="H1376" s="6092">
        <v>66000</v>
      </c>
      <c r="I1376" s="6092"/>
      <c r="J1376" s="6093"/>
    </row>
    <row r="1377" spans="1:10" s="6070" customFormat="1" ht="15" customHeight="1">
      <c r="A1377" s="6969"/>
      <c r="B1377" s="6972"/>
      <c r="C1377" s="6975"/>
      <c r="D1377" s="6978"/>
      <c r="E1377" s="6091" t="s">
        <v>785</v>
      </c>
      <c r="F1377" s="6092">
        <f t="shared" si="165"/>
        <v>15180</v>
      </c>
      <c r="G1377" s="6092">
        <v>15180</v>
      </c>
      <c r="H1377" s="6092"/>
      <c r="I1377" s="6092"/>
      <c r="J1377" s="6093"/>
    </row>
    <row r="1378" spans="1:10" s="6070" customFormat="1" ht="15" customHeight="1">
      <c r="A1378" s="6969"/>
      <c r="B1378" s="6972"/>
      <c r="C1378" s="6975"/>
      <c r="D1378" s="6978"/>
      <c r="E1378" s="6091" t="s">
        <v>705</v>
      </c>
      <c r="F1378" s="6092">
        <f t="shared" si="165"/>
        <v>548578</v>
      </c>
      <c r="G1378" s="6092"/>
      <c r="H1378" s="6092">
        <v>548578</v>
      </c>
      <c r="I1378" s="6092"/>
      <c r="J1378" s="6093"/>
    </row>
    <row r="1379" spans="1:10" s="6070" customFormat="1" ht="15" customHeight="1">
      <c r="A1379" s="6969"/>
      <c r="B1379" s="6972"/>
      <c r="C1379" s="6975"/>
      <c r="D1379" s="6978"/>
      <c r="E1379" s="6091" t="s">
        <v>665</v>
      </c>
      <c r="F1379" s="6092">
        <f t="shared" si="165"/>
        <v>126173</v>
      </c>
      <c r="G1379" s="6092">
        <v>126173</v>
      </c>
      <c r="H1379" s="6092"/>
      <c r="I1379" s="6092"/>
      <c r="J1379" s="6093"/>
    </row>
    <row r="1380" spans="1:10" s="6126" customFormat="1" ht="15" customHeight="1" thickBot="1">
      <c r="A1380" s="6969"/>
      <c r="B1380" s="6972"/>
      <c r="C1380" s="6975"/>
      <c r="D1380" s="6978"/>
      <c r="E1380" s="6094" t="s">
        <v>1040</v>
      </c>
      <c r="F1380" s="6086">
        <f>SUM(F1381:F1382)</f>
        <v>0</v>
      </c>
      <c r="G1380" s="6086">
        <f>SUM(G1381:G1382)</f>
        <v>0</v>
      </c>
      <c r="H1380" s="6086">
        <f>SUM(H1381:H1382)</f>
        <v>0</v>
      </c>
      <c r="I1380" s="6086">
        <f>SUM(I1381:I1382)</f>
        <v>0</v>
      </c>
      <c r="J1380" s="6087">
        <f>SUM(J1381:J1382)</f>
        <v>0</v>
      </c>
    </row>
    <row r="1381" spans="1:10" s="6126" customFormat="1" ht="15" hidden="1" customHeight="1" thickBot="1">
      <c r="A1381" s="6969"/>
      <c r="B1381" s="6972"/>
      <c r="C1381" s="6975"/>
      <c r="D1381" s="6978"/>
      <c r="E1381" s="6091"/>
      <c r="F1381" s="6092">
        <f>SUM(G1381:J1381)</f>
        <v>0</v>
      </c>
      <c r="G1381" s="6092"/>
      <c r="H1381" s="6092"/>
      <c r="I1381" s="6092"/>
      <c r="J1381" s="6093"/>
    </row>
    <row r="1382" spans="1:10" s="105" customFormat="1" ht="15" hidden="1" customHeight="1" thickBot="1">
      <c r="A1382" s="6969"/>
      <c r="B1382" s="6972"/>
      <c r="C1382" s="6975"/>
      <c r="D1382" s="6978"/>
      <c r="E1382" s="6129"/>
      <c r="F1382" s="6130">
        <f t="shared" ref="F1382" si="166">SUM(G1382:J1382)</f>
        <v>0</v>
      </c>
      <c r="G1382" s="6130"/>
      <c r="H1382" s="6130"/>
      <c r="I1382" s="6130"/>
      <c r="J1382" s="6131"/>
    </row>
    <row r="1383" spans="1:10" s="6084" customFormat="1" ht="24.95" customHeight="1" thickBot="1">
      <c r="A1383" s="6132" t="s">
        <v>1149</v>
      </c>
      <c r="B1383" s="6980" t="s">
        <v>1150</v>
      </c>
      <c r="C1383" s="6980"/>
      <c r="D1383" s="6980"/>
      <c r="E1383" s="6980"/>
      <c r="F1383" s="6133">
        <f>F1385</f>
        <v>1830982</v>
      </c>
      <c r="G1383" s="6133">
        <f t="shared" ref="G1383:J1383" si="167">G1385</f>
        <v>274648</v>
      </c>
      <c r="H1383" s="6133">
        <f t="shared" si="167"/>
        <v>1556334</v>
      </c>
      <c r="I1383" s="6133">
        <f t="shared" si="167"/>
        <v>0</v>
      </c>
      <c r="J1383" s="6134">
        <f t="shared" si="167"/>
        <v>0</v>
      </c>
    </row>
    <row r="1384" spans="1:10" s="6070" customFormat="1" ht="15" customHeight="1">
      <c r="A1384" s="6965"/>
      <c r="B1384" s="6966"/>
      <c r="C1384" s="6966"/>
      <c r="D1384" s="6966"/>
      <c r="E1384" s="6966"/>
      <c r="F1384" s="6966"/>
      <c r="G1384" s="6966"/>
      <c r="H1384" s="6966"/>
      <c r="I1384" s="6966"/>
      <c r="J1384" s="6967"/>
    </row>
    <row r="1385" spans="1:10" s="6070" customFormat="1" ht="22.5" customHeight="1">
      <c r="A1385" s="6968" t="s">
        <v>1037</v>
      </c>
      <c r="B1385" s="6971" t="s">
        <v>1151</v>
      </c>
      <c r="C1385" s="6974">
        <v>801</v>
      </c>
      <c r="D1385" s="6977" t="s">
        <v>850</v>
      </c>
      <c r="E1385" s="6080" t="s">
        <v>1039</v>
      </c>
      <c r="F1385" s="6081">
        <f>SUM(F1386,F1400)</f>
        <v>1830982</v>
      </c>
      <c r="G1385" s="6081">
        <f>SUM(G1386,G1400)</f>
        <v>274648</v>
      </c>
      <c r="H1385" s="6081">
        <f>SUM(H1386,H1400)</f>
        <v>1556334</v>
      </c>
      <c r="I1385" s="6081">
        <f>SUM(I1386,I1400)</f>
        <v>0</v>
      </c>
      <c r="J1385" s="6203">
        <f>SUM(J1386,J1400)</f>
        <v>0</v>
      </c>
    </row>
    <row r="1386" spans="1:10" s="6070" customFormat="1" ht="21">
      <c r="A1386" s="6969"/>
      <c r="B1386" s="6982"/>
      <c r="C1386" s="6984"/>
      <c r="D1386" s="6986"/>
      <c r="E1386" s="6085" t="s">
        <v>1045</v>
      </c>
      <c r="F1386" s="6086">
        <f>SUM(F1387,F1391)</f>
        <v>1830982</v>
      </c>
      <c r="G1386" s="6086">
        <f>SUM(G1387,G1391)</f>
        <v>274648</v>
      </c>
      <c r="H1386" s="6086">
        <f>SUM(H1387,H1391)</f>
        <v>1556334</v>
      </c>
      <c r="I1386" s="6086">
        <f>SUM(I1387,I1391)</f>
        <v>0</v>
      </c>
      <c r="J1386" s="6204">
        <f>SUM(J1387,J1391)</f>
        <v>0</v>
      </c>
    </row>
    <row r="1387" spans="1:10" s="6070" customFormat="1" ht="22.5" hidden="1" customHeight="1">
      <c r="A1387" s="6969"/>
      <c r="B1387" s="6982"/>
      <c r="C1387" s="6984"/>
      <c r="D1387" s="6986"/>
      <c r="E1387" s="6088" t="s">
        <v>1046</v>
      </c>
      <c r="F1387" s="6089">
        <f>SUM(F1388:F1390)</f>
        <v>0</v>
      </c>
      <c r="G1387" s="6089">
        <f>SUM(G1388:G1390)</f>
        <v>0</v>
      </c>
      <c r="H1387" s="6089">
        <f>SUM(H1388:H1390)</f>
        <v>0</v>
      </c>
      <c r="I1387" s="6089">
        <f>SUM(I1388:I1390)</f>
        <v>0</v>
      </c>
      <c r="J1387" s="6205">
        <f>SUM(J1388:J1390)</f>
        <v>0</v>
      </c>
    </row>
    <row r="1388" spans="1:10" s="6070" customFormat="1" ht="15" hidden="1" customHeight="1">
      <c r="A1388" s="6969"/>
      <c r="B1388" s="6982"/>
      <c r="C1388" s="6984"/>
      <c r="D1388" s="6986"/>
      <c r="E1388" s="6091"/>
      <c r="F1388" s="6092">
        <f t="shared" ref="F1388:F1390" si="168">SUM(G1388:J1388)</f>
        <v>0</v>
      </c>
      <c r="G1388" s="6092"/>
      <c r="H1388" s="6092"/>
      <c r="I1388" s="6092"/>
      <c r="J1388" s="6206"/>
    </row>
    <row r="1389" spans="1:10" s="6070" customFormat="1" ht="15" hidden="1" customHeight="1">
      <c r="A1389" s="6969"/>
      <c r="B1389" s="6982"/>
      <c r="C1389" s="6984"/>
      <c r="D1389" s="6986"/>
      <c r="E1389" s="6091"/>
      <c r="F1389" s="6092">
        <f t="shared" si="168"/>
        <v>0</v>
      </c>
      <c r="G1389" s="6092"/>
      <c r="H1389" s="6092"/>
      <c r="I1389" s="6092"/>
      <c r="J1389" s="6206"/>
    </row>
    <row r="1390" spans="1:10" s="6070" customFormat="1" ht="15" hidden="1" customHeight="1">
      <c r="A1390" s="6969"/>
      <c r="B1390" s="6982"/>
      <c r="C1390" s="6984"/>
      <c r="D1390" s="6986"/>
      <c r="E1390" s="6091"/>
      <c r="F1390" s="6092">
        <f t="shared" si="168"/>
        <v>0</v>
      </c>
      <c r="G1390" s="6092"/>
      <c r="H1390" s="6092"/>
      <c r="I1390" s="6092"/>
      <c r="J1390" s="6206"/>
    </row>
    <row r="1391" spans="1:10" s="6070" customFormat="1" ht="22.5">
      <c r="A1391" s="6969"/>
      <c r="B1391" s="6982"/>
      <c r="C1391" s="6984"/>
      <c r="D1391" s="6986"/>
      <c r="E1391" s="6088" t="s">
        <v>1047</v>
      </c>
      <c r="F1391" s="6089">
        <f>SUM(F1392:F1399)</f>
        <v>1830982</v>
      </c>
      <c r="G1391" s="6089">
        <f>SUM(G1392:G1399)</f>
        <v>274648</v>
      </c>
      <c r="H1391" s="6089">
        <f>SUM(H1392:H1399)</f>
        <v>1556334</v>
      </c>
      <c r="I1391" s="6089">
        <f>SUM(I1392:I1399)</f>
        <v>0</v>
      </c>
      <c r="J1391" s="6205">
        <f>SUM(J1392:J1399)</f>
        <v>0</v>
      </c>
    </row>
    <row r="1392" spans="1:10" s="6070" customFormat="1" ht="15" hidden="1" customHeight="1">
      <c r="A1392" s="6969"/>
      <c r="B1392" s="6982"/>
      <c r="C1392" s="6984"/>
      <c r="D1392" s="6986"/>
      <c r="E1392" s="6091" t="s">
        <v>702</v>
      </c>
      <c r="F1392" s="6092">
        <f t="shared" ref="F1392:F1399" si="169">SUM(G1392:J1392)</f>
        <v>0</v>
      </c>
      <c r="G1392" s="6092"/>
      <c r="H1392" s="6092"/>
      <c r="I1392" s="6092"/>
      <c r="J1392" s="6206"/>
    </row>
    <row r="1393" spans="1:10" s="6070" customFormat="1" ht="15" hidden="1" customHeight="1">
      <c r="A1393" s="6969"/>
      <c r="B1393" s="6982"/>
      <c r="C1393" s="6984"/>
      <c r="D1393" s="6986"/>
      <c r="E1393" s="6091" t="s">
        <v>661</v>
      </c>
      <c r="F1393" s="6092">
        <f t="shared" si="169"/>
        <v>0</v>
      </c>
      <c r="G1393" s="6092"/>
      <c r="H1393" s="6092"/>
      <c r="I1393" s="6092"/>
      <c r="J1393" s="6206"/>
    </row>
    <row r="1394" spans="1:10" s="6070" customFormat="1" ht="15" customHeight="1">
      <c r="A1394" s="6969"/>
      <c r="B1394" s="6982"/>
      <c r="C1394" s="6984"/>
      <c r="D1394" s="6986"/>
      <c r="E1394" s="6091" t="s">
        <v>852</v>
      </c>
      <c r="F1394" s="6092">
        <f t="shared" si="169"/>
        <v>876945</v>
      </c>
      <c r="G1394" s="6092"/>
      <c r="H1394" s="6092">
        <v>876945</v>
      </c>
      <c r="I1394" s="6092"/>
      <c r="J1394" s="6206"/>
    </row>
    <row r="1395" spans="1:10" s="6070" customFormat="1" ht="15" customHeight="1">
      <c r="A1395" s="6969"/>
      <c r="B1395" s="6982"/>
      <c r="C1395" s="6984"/>
      <c r="D1395" s="6986"/>
      <c r="E1395" s="6091" t="s">
        <v>853</v>
      </c>
      <c r="F1395" s="6092">
        <f t="shared" si="169"/>
        <v>154755</v>
      </c>
      <c r="G1395" s="6092">
        <v>154755</v>
      </c>
      <c r="H1395" s="6092"/>
      <c r="I1395" s="6092"/>
      <c r="J1395" s="6206"/>
    </row>
    <row r="1396" spans="1:10" s="6070" customFormat="1" ht="15" customHeight="1">
      <c r="A1396" s="6969"/>
      <c r="B1396" s="6982"/>
      <c r="C1396" s="6984"/>
      <c r="D1396" s="6986"/>
      <c r="E1396" s="6091" t="s">
        <v>704</v>
      </c>
      <c r="F1396" s="6092">
        <f t="shared" si="169"/>
        <v>667889</v>
      </c>
      <c r="G1396" s="6092"/>
      <c r="H1396" s="6092">
        <v>667889</v>
      </c>
      <c r="I1396" s="6092"/>
      <c r="J1396" s="6206"/>
    </row>
    <row r="1397" spans="1:10" s="6070" customFormat="1" ht="15" customHeight="1">
      <c r="A1397" s="6969"/>
      <c r="B1397" s="6982"/>
      <c r="C1397" s="6984"/>
      <c r="D1397" s="6986"/>
      <c r="E1397" s="6091" t="s">
        <v>663</v>
      </c>
      <c r="F1397" s="6092">
        <f t="shared" si="169"/>
        <v>117863</v>
      </c>
      <c r="G1397" s="6092">
        <v>117863</v>
      </c>
      <c r="H1397" s="6092"/>
      <c r="I1397" s="6092"/>
      <c r="J1397" s="6206"/>
    </row>
    <row r="1398" spans="1:10" s="6070" customFormat="1" ht="15" customHeight="1">
      <c r="A1398" s="6969"/>
      <c r="B1398" s="6982"/>
      <c r="C1398" s="6984"/>
      <c r="D1398" s="6986"/>
      <c r="E1398" s="6091" t="s">
        <v>705</v>
      </c>
      <c r="F1398" s="6092">
        <f t="shared" si="169"/>
        <v>11500</v>
      </c>
      <c r="G1398" s="6092"/>
      <c r="H1398" s="6092">
        <v>11500</v>
      </c>
      <c r="I1398" s="6092"/>
      <c r="J1398" s="6206"/>
    </row>
    <row r="1399" spans="1:10" s="6070" customFormat="1" ht="15" customHeight="1">
      <c r="A1399" s="6969"/>
      <c r="B1399" s="6982"/>
      <c r="C1399" s="6984"/>
      <c r="D1399" s="6986"/>
      <c r="E1399" s="6091" t="s">
        <v>665</v>
      </c>
      <c r="F1399" s="6092">
        <f t="shared" si="169"/>
        <v>2030</v>
      </c>
      <c r="G1399" s="6092">
        <v>2030</v>
      </c>
      <c r="H1399" s="6092"/>
      <c r="I1399" s="6092"/>
      <c r="J1399" s="6206"/>
    </row>
    <row r="1400" spans="1:10" s="6126" customFormat="1" ht="15" customHeight="1" thickBot="1">
      <c r="A1400" s="6981"/>
      <c r="B1400" s="6983"/>
      <c r="C1400" s="6985"/>
      <c r="D1400" s="6987"/>
      <c r="E1400" s="6094" t="s">
        <v>1040</v>
      </c>
      <c r="F1400" s="6086">
        <f>SUM(F1401:F1402)</f>
        <v>0</v>
      </c>
      <c r="G1400" s="6086">
        <f>SUM(G1401:G1402)</f>
        <v>0</v>
      </c>
      <c r="H1400" s="6086">
        <f>SUM(H1401:H1402)</f>
        <v>0</v>
      </c>
      <c r="I1400" s="6086">
        <f>SUM(I1401:I1402)</f>
        <v>0</v>
      </c>
      <c r="J1400" s="6204">
        <f>SUM(J1401:J1402)</f>
        <v>0</v>
      </c>
    </row>
    <row r="1401" spans="1:10" s="6126" customFormat="1" ht="15" hidden="1" customHeight="1" thickBot="1">
      <c r="A1401" s="6210"/>
      <c r="B1401" s="6212"/>
      <c r="C1401" s="6215"/>
      <c r="D1401" s="6218"/>
      <c r="E1401" s="6104"/>
      <c r="F1401" s="6105">
        <f>SUM(G1401:J1401)</f>
        <v>0</v>
      </c>
      <c r="G1401" s="6105"/>
      <c r="H1401" s="6105"/>
      <c r="I1401" s="6105"/>
      <c r="J1401" s="6106"/>
    </row>
    <row r="1402" spans="1:10" s="105" customFormat="1" ht="15" hidden="1" customHeight="1" thickBot="1">
      <c r="A1402" s="6210"/>
      <c r="B1402" s="6212"/>
      <c r="C1402" s="6215"/>
      <c r="D1402" s="6218"/>
      <c r="E1402" s="6129"/>
      <c r="F1402" s="6130">
        <f t="shared" ref="F1402" si="170">SUM(G1402:J1402)</f>
        <v>0</v>
      </c>
      <c r="G1402" s="6130"/>
      <c r="H1402" s="6130"/>
      <c r="I1402" s="6130"/>
      <c r="J1402" s="6131"/>
    </row>
    <row r="1403" spans="1:10" s="6084" customFormat="1" ht="24.95" customHeight="1" thickBot="1">
      <c r="A1403" s="6132" t="s">
        <v>1152</v>
      </c>
      <c r="B1403" s="6964" t="s">
        <v>1153</v>
      </c>
      <c r="C1403" s="6964"/>
      <c r="D1403" s="6964"/>
      <c r="E1403" s="6964"/>
      <c r="F1403" s="6207">
        <f>F1405</f>
        <v>1542322</v>
      </c>
      <c r="G1403" s="6207">
        <f t="shared" ref="G1403:J1403" si="171">G1405</f>
        <v>231348</v>
      </c>
      <c r="H1403" s="6207">
        <f t="shared" si="171"/>
        <v>1310974</v>
      </c>
      <c r="I1403" s="6207">
        <f t="shared" si="171"/>
        <v>0</v>
      </c>
      <c r="J1403" s="6208">
        <f t="shared" si="171"/>
        <v>0</v>
      </c>
    </row>
    <row r="1404" spans="1:10" s="6070" customFormat="1" ht="15" customHeight="1">
      <c r="A1404" s="6965"/>
      <c r="B1404" s="6966"/>
      <c r="C1404" s="6966"/>
      <c r="D1404" s="6966"/>
      <c r="E1404" s="6966"/>
      <c r="F1404" s="6966"/>
      <c r="G1404" s="6966"/>
      <c r="H1404" s="6966"/>
      <c r="I1404" s="6966"/>
      <c r="J1404" s="6967"/>
    </row>
    <row r="1405" spans="1:10" s="6070" customFormat="1" ht="22.5" customHeight="1">
      <c r="A1405" s="6968" t="s">
        <v>1037</v>
      </c>
      <c r="B1405" s="6971" t="s">
        <v>1154</v>
      </c>
      <c r="C1405" s="6974">
        <v>801</v>
      </c>
      <c r="D1405" s="6977" t="s">
        <v>850</v>
      </c>
      <c r="E1405" s="6080" t="s">
        <v>1039</v>
      </c>
      <c r="F1405" s="6081">
        <f>SUM(F1406,F1420)</f>
        <v>1542322</v>
      </c>
      <c r="G1405" s="6081">
        <f>SUM(G1406,G1420)</f>
        <v>231348</v>
      </c>
      <c r="H1405" s="6081">
        <f>SUM(H1406,H1420)</f>
        <v>1310974</v>
      </c>
      <c r="I1405" s="6081">
        <f>SUM(I1406,I1420)</f>
        <v>0</v>
      </c>
      <c r="J1405" s="6082">
        <f>SUM(J1406,J1420)</f>
        <v>0</v>
      </c>
    </row>
    <row r="1406" spans="1:10" s="6070" customFormat="1" ht="21">
      <c r="A1406" s="6969"/>
      <c r="B1406" s="6972"/>
      <c r="C1406" s="6975"/>
      <c r="D1406" s="6978"/>
      <c r="E1406" s="6085" t="s">
        <v>1045</v>
      </c>
      <c r="F1406" s="6086">
        <f>SUM(F1407,F1411)</f>
        <v>1542322</v>
      </c>
      <c r="G1406" s="6086">
        <f>SUM(G1407,G1411)</f>
        <v>231348</v>
      </c>
      <c r="H1406" s="6086">
        <f>SUM(H1407,H1411)</f>
        <v>1310974</v>
      </c>
      <c r="I1406" s="6086">
        <f>SUM(I1407,I1411)</f>
        <v>0</v>
      </c>
      <c r="J1406" s="6087">
        <f>SUM(J1407,J1411)</f>
        <v>0</v>
      </c>
    </row>
    <row r="1407" spans="1:10" s="6070" customFormat="1" ht="22.5" hidden="1">
      <c r="A1407" s="6969"/>
      <c r="B1407" s="6972"/>
      <c r="C1407" s="6975"/>
      <c r="D1407" s="6978"/>
      <c r="E1407" s="6088" t="s">
        <v>1046</v>
      </c>
      <c r="F1407" s="6089">
        <f>SUM(F1408:F1410)</f>
        <v>0</v>
      </c>
      <c r="G1407" s="6089">
        <f>SUM(G1408:G1410)</f>
        <v>0</v>
      </c>
      <c r="H1407" s="6089">
        <f>SUM(H1408:H1410)</f>
        <v>0</v>
      </c>
      <c r="I1407" s="6089">
        <f>SUM(I1408:I1410)</f>
        <v>0</v>
      </c>
      <c r="J1407" s="6090">
        <f>SUM(J1408:J1410)</f>
        <v>0</v>
      </c>
    </row>
    <row r="1408" spans="1:10" s="6070" customFormat="1" ht="15" hidden="1" customHeight="1">
      <c r="A1408" s="6969"/>
      <c r="B1408" s="6972"/>
      <c r="C1408" s="6975"/>
      <c r="D1408" s="6978"/>
      <c r="E1408" s="6091"/>
      <c r="F1408" s="6092">
        <f t="shared" ref="F1408:F1410" si="172">SUM(G1408:J1408)</f>
        <v>0</v>
      </c>
      <c r="G1408" s="6092"/>
      <c r="H1408" s="6092"/>
      <c r="I1408" s="6092"/>
      <c r="J1408" s="6093"/>
    </row>
    <row r="1409" spans="1:10" s="6070" customFormat="1" ht="15" hidden="1" customHeight="1">
      <c r="A1409" s="6969"/>
      <c r="B1409" s="6972"/>
      <c r="C1409" s="6975"/>
      <c r="D1409" s="6978"/>
      <c r="E1409" s="6091"/>
      <c r="F1409" s="6092">
        <f t="shared" si="172"/>
        <v>0</v>
      </c>
      <c r="G1409" s="6092"/>
      <c r="H1409" s="6092"/>
      <c r="I1409" s="6092"/>
      <c r="J1409" s="6093"/>
    </row>
    <row r="1410" spans="1:10" s="6070" customFormat="1" ht="15" hidden="1" customHeight="1">
      <c r="A1410" s="6969"/>
      <c r="B1410" s="6972"/>
      <c r="C1410" s="6975"/>
      <c r="D1410" s="6978"/>
      <c r="E1410" s="6091"/>
      <c r="F1410" s="6092">
        <f t="shared" si="172"/>
        <v>0</v>
      </c>
      <c r="G1410" s="6092"/>
      <c r="H1410" s="6092"/>
      <c r="I1410" s="6092"/>
      <c r="J1410" s="6093"/>
    </row>
    <row r="1411" spans="1:10" s="6070" customFormat="1" ht="22.5">
      <c r="A1411" s="6969"/>
      <c r="B1411" s="6972"/>
      <c r="C1411" s="6975"/>
      <c r="D1411" s="6978"/>
      <c r="E1411" s="6088" t="s">
        <v>1047</v>
      </c>
      <c r="F1411" s="6089">
        <f>SUM(F1412:F1419)</f>
        <v>1542322</v>
      </c>
      <c r="G1411" s="6089">
        <f>SUM(G1412:G1419)</f>
        <v>231348</v>
      </c>
      <c r="H1411" s="6089">
        <f>SUM(H1412:H1419)</f>
        <v>1310974</v>
      </c>
      <c r="I1411" s="6089">
        <f>SUM(I1412:I1419)</f>
        <v>0</v>
      </c>
      <c r="J1411" s="6090">
        <f>SUM(J1412:J1419)</f>
        <v>0</v>
      </c>
    </row>
    <row r="1412" spans="1:10" s="6070" customFormat="1" ht="15" customHeight="1">
      <c r="A1412" s="6969"/>
      <c r="B1412" s="6972"/>
      <c r="C1412" s="6975"/>
      <c r="D1412" s="6978"/>
      <c r="E1412" s="6091" t="s">
        <v>702</v>
      </c>
      <c r="F1412" s="6092">
        <f>SUM(G1412:J1412)</f>
        <v>44877</v>
      </c>
      <c r="G1412" s="6092"/>
      <c r="H1412" s="6092">
        <v>44877</v>
      </c>
      <c r="I1412" s="6092"/>
      <c r="J1412" s="6093"/>
    </row>
    <row r="1413" spans="1:10" s="6070" customFormat="1" ht="15" customHeight="1">
      <c r="A1413" s="6969"/>
      <c r="B1413" s="6972"/>
      <c r="C1413" s="6975"/>
      <c r="D1413" s="6978"/>
      <c r="E1413" s="6091" t="s">
        <v>661</v>
      </c>
      <c r="F1413" s="6092">
        <f t="shared" ref="F1413:F1417" si="173">SUM(G1413:J1413)</f>
        <v>7919</v>
      </c>
      <c r="G1413" s="6092">
        <v>7919</v>
      </c>
      <c r="H1413" s="6092"/>
      <c r="I1413" s="6092"/>
      <c r="J1413" s="6093"/>
    </row>
    <row r="1414" spans="1:10" s="6070" customFormat="1" ht="15" customHeight="1">
      <c r="A1414" s="6969"/>
      <c r="B1414" s="6972"/>
      <c r="C1414" s="6975"/>
      <c r="D1414" s="6978"/>
      <c r="E1414" s="6091" t="s">
        <v>852</v>
      </c>
      <c r="F1414" s="6092">
        <f t="shared" si="173"/>
        <v>788424</v>
      </c>
      <c r="G1414" s="6092"/>
      <c r="H1414" s="6092">
        <v>788424</v>
      </c>
      <c r="I1414" s="6092"/>
      <c r="J1414" s="6093"/>
    </row>
    <row r="1415" spans="1:10" s="6070" customFormat="1" ht="15" customHeight="1">
      <c r="A1415" s="6969"/>
      <c r="B1415" s="6972"/>
      <c r="C1415" s="6975"/>
      <c r="D1415" s="6978"/>
      <c r="E1415" s="6091" t="s">
        <v>853</v>
      </c>
      <c r="F1415" s="6092">
        <f t="shared" si="173"/>
        <v>139134</v>
      </c>
      <c r="G1415" s="6092">
        <v>139134</v>
      </c>
      <c r="H1415" s="6092"/>
      <c r="I1415" s="6092"/>
      <c r="J1415" s="6093"/>
    </row>
    <row r="1416" spans="1:10" s="6070" customFormat="1" ht="15" customHeight="1">
      <c r="A1416" s="6969"/>
      <c r="B1416" s="6972"/>
      <c r="C1416" s="6975"/>
      <c r="D1416" s="6978"/>
      <c r="E1416" s="6091" t="s">
        <v>854</v>
      </c>
      <c r="F1416" s="6092">
        <f t="shared" si="173"/>
        <v>477673</v>
      </c>
      <c r="G1416" s="6092"/>
      <c r="H1416" s="6092">
        <v>477673</v>
      </c>
      <c r="I1416" s="6092"/>
      <c r="J1416" s="6093"/>
    </row>
    <row r="1417" spans="1:10" s="6070" customFormat="1" ht="15" customHeight="1">
      <c r="A1417" s="6969"/>
      <c r="B1417" s="6972"/>
      <c r="C1417" s="6975"/>
      <c r="D1417" s="6978"/>
      <c r="E1417" s="6091" t="s">
        <v>856</v>
      </c>
      <c r="F1417" s="6092">
        <f t="shared" si="173"/>
        <v>84295</v>
      </c>
      <c r="G1417" s="6092">
        <v>84295</v>
      </c>
      <c r="H1417" s="6092"/>
      <c r="I1417" s="6092"/>
      <c r="J1417" s="6093"/>
    </row>
    <row r="1418" spans="1:10" s="6070" customFormat="1" ht="15" hidden="1" customHeight="1">
      <c r="A1418" s="6969"/>
      <c r="B1418" s="6972"/>
      <c r="C1418" s="6975"/>
      <c r="D1418" s="6978"/>
      <c r="E1418" s="6091"/>
      <c r="F1418" s="6092"/>
      <c r="G1418" s="6092"/>
      <c r="H1418" s="6092"/>
      <c r="I1418" s="6092"/>
      <c r="J1418" s="6093"/>
    </row>
    <row r="1419" spans="1:10" s="6070" customFormat="1" ht="15" hidden="1" customHeight="1" thickBot="1">
      <c r="A1419" s="6969"/>
      <c r="B1419" s="6972"/>
      <c r="C1419" s="6975"/>
      <c r="D1419" s="6978"/>
      <c r="E1419" s="6091"/>
      <c r="F1419" s="6092"/>
      <c r="G1419" s="6092"/>
      <c r="H1419" s="6092"/>
      <c r="I1419" s="6092"/>
      <c r="J1419" s="6093"/>
    </row>
    <row r="1420" spans="1:10" s="6126" customFormat="1" ht="15" customHeight="1" thickBot="1">
      <c r="A1420" s="6969"/>
      <c r="B1420" s="6972"/>
      <c r="C1420" s="6975"/>
      <c r="D1420" s="6978"/>
      <c r="E1420" s="6094" t="s">
        <v>1040</v>
      </c>
      <c r="F1420" s="6086">
        <f>SUM(F1421:F1422)</f>
        <v>0</v>
      </c>
      <c r="G1420" s="6086">
        <f>SUM(G1421:G1422)</f>
        <v>0</v>
      </c>
      <c r="H1420" s="6086">
        <f>SUM(H1421:H1422)</f>
        <v>0</v>
      </c>
      <c r="I1420" s="6086">
        <f>SUM(I1421:I1422)</f>
        <v>0</v>
      </c>
      <c r="J1420" s="6087">
        <f>SUM(J1421:J1422)</f>
        <v>0</v>
      </c>
    </row>
    <row r="1421" spans="1:10" s="6126" customFormat="1" ht="15" hidden="1" customHeight="1" thickBot="1">
      <c r="A1421" s="6969"/>
      <c r="B1421" s="6972"/>
      <c r="C1421" s="6975"/>
      <c r="D1421" s="6978"/>
      <c r="E1421" s="6091"/>
      <c r="F1421" s="6092"/>
      <c r="G1421" s="6092"/>
      <c r="H1421" s="6092"/>
      <c r="I1421" s="6092"/>
      <c r="J1421" s="6093"/>
    </row>
    <row r="1422" spans="1:10" s="105" customFormat="1" ht="15" hidden="1" customHeight="1" thickBot="1">
      <c r="A1422" s="6970"/>
      <c r="B1422" s="6973"/>
      <c r="C1422" s="6976"/>
      <c r="D1422" s="6979"/>
      <c r="E1422" s="6095"/>
      <c r="F1422" s="6092"/>
      <c r="G1422" s="6092"/>
      <c r="H1422" s="6092"/>
      <c r="I1422" s="6092"/>
      <c r="J1422" s="6093"/>
    </row>
    <row r="1423" spans="1:10" ht="21.75" customHeight="1" thickBot="1">
      <c r="A1423" s="6959" t="s">
        <v>1155</v>
      </c>
      <c r="B1423" s="6960"/>
      <c r="C1423" s="6960"/>
      <c r="D1423" s="6960"/>
      <c r="E1423" s="6960"/>
      <c r="F1423" s="6135">
        <f>F7+F635+F775+F1081+F1201+F1324+F1343+F1363+F1383+F1403</f>
        <v>716662860</v>
      </c>
      <c r="G1423" s="6135">
        <f t="shared" ref="G1423:J1423" si="174">G7+G635+G775+G1081+G1201+G1324+G1343+G1363+G1383+G1403</f>
        <v>122637019</v>
      </c>
      <c r="H1423" s="6135">
        <f t="shared" si="174"/>
        <v>424979659</v>
      </c>
      <c r="I1423" s="6135">
        <f t="shared" si="174"/>
        <v>160790473</v>
      </c>
      <c r="J1423" s="6136">
        <f t="shared" si="174"/>
        <v>8255709</v>
      </c>
    </row>
    <row r="1424" spans="1:10" ht="15" customHeight="1">
      <c r="A1424" s="6961"/>
      <c r="B1424" s="6961"/>
      <c r="C1424" s="6961"/>
      <c r="D1424" s="6961"/>
      <c r="E1424" s="6961"/>
      <c r="F1424" s="6961"/>
      <c r="G1424" s="6961"/>
      <c r="H1424" s="6961"/>
      <c r="I1424" s="6961"/>
      <c r="J1424" s="6961"/>
    </row>
    <row r="1425" spans="1:10" ht="15" customHeight="1">
      <c r="A1425" s="121"/>
      <c r="B1425" s="121"/>
      <c r="C1425" s="6138"/>
      <c r="D1425" s="6138"/>
      <c r="E1425" s="121"/>
      <c r="F1425" s="129"/>
      <c r="G1425" s="121"/>
      <c r="H1425" s="129"/>
      <c r="I1425" s="121"/>
      <c r="J1425" s="121"/>
    </row>
    <row r="1426" spans="1:10" ht="15" customHeight="1">
      <c r="A1426" s="121"/>
      <c r="B1426" s="121"/>
      <c r="C1426" s="6138"/>
      <c r="D1426" s="6962"/>
      <c r="E1426" s="6962"/>
      <c r="F1426" s="121"/>
      <c r="G1426" s="121"/>
      <c r="H1426" s="121"/>
      <c r="I1426" s="121"/>
      <c r="J1426" s="121"/>
    </row>
    <row r="1427" spans="1:10" ht="15" customHeight="1">
      <c r="A1427" s="121"/>
      <c r="B1427" s="121"/>
      <c r="C1427" s="6138"/>
      <c r="D1427" s="6962"/>
      <c r="E1427" s="6962"/>
      <c r="F1427" s="129"/>
      <c r="G1427" s="129"/>
      <c r="H1427" s="129"/>
      <c r="I1427" s="129"/>
      <c r="J1427" s="129"/>
    </row>
    <row r="1428" spans="1:10" ht="15" customHeight="1">
      <c r="A1428" s="121"/>
      <c r="B1428" s="121"/>
      <c r="C1428" s="6138"/>
      <c r="D1428" s="6138"/>
      <c r="E1428" s="6140"/>
      <c r="F1428" s="6141"/>
      <c r="G1428" s="6141"/>
      <c r="H1428" s="6141"/>
      <c r="I1428" s="6141"/>
      <c r="J1428" s="6141"/>
    </row>
    <row r="1429" spans="1:10" ht="15" customHeight="1">
      <c r="A1429" s="121"/>
      <c r="B1429" s="121"/>
      <c r="C1429" s="6138"/>
      <c r="D1429" s="6138"/>
      <c r="E1429" s="109"/>
      <c r="F1429" s="129"/>
      <c r="G1429" s="129"/>
      <c r="H1429" s="129"/>
      <c r="I1429" s="129"/>
      <c r="J1429" s="129"/>
    </row>
    <row r="1430" spans="1:10" ht="15" customHeight="1">
      <c r="A1430" s="121"/>
      <c r="B1430" s="121"/>
      <c r="C1430" s="6138"/>
      <c r="D1430" s="6138"/>
      <c r="E1430" s="109"/>
      <c r="F1430" s="129"/>
      <c r="G1430" s="129"/>
      <c r="H1430" s="129"/>
      <c r="I1430" s="129"/>
      <c r="J1430" s="129"/>
    </row>
    <row r="1431" spans="1:10" ht="15" customHeight="1">
      <c r="A1431" s="121"/>
      <c r="B1431" s="121"/>
      <c r="C1431" s="6138"/>
      <c r="D1431" s="6138"/>
      <c r="E1431" s="109"/>
      <c r="F1431" s="129"/>
      <c r="G1431" s="129"/>
      <c r="H1431" s="129"/>
      <c r="I1431" s="129"/>
      <c r="J1431" s="129"/>
    </row>
    <row r="1432" spans="1:10" ht="15" customHeight="1">
      <c r="A1432" s="121"/>
      <c r="B1432" s="121"/>
      <c r="C1432" s="6138"/>
      <c r="D1432" s="6138"/>
      <c r="E1432" s="6142"/>
      <c r="F1432" s="6141"/>
      <c r="G1432" s="6141"/>
      <c r="H1432" s="6141"/>
      <c r="I1432" s="6141"/>
      <c r="J1432" s="6141"/>
    </row>
    <row r="1433" spans="1:10" ht="15" customHeight="1">
      <c r="A1433" s="121"/>
      <c r="B1433" s="121"/>
      <c r="C1433" s="6138"/>
      <c r="D1433" s="6138"/>
      <c r="E1433" s="6143"/>
      <c r="F1433" s="129"/>
      <c r="G1433" s="129"/>
      <c r="H1433" s="129"/>
      <c r="I1433" s="129"/>
      <c r="J1433" s="129"/>
    </row>
    <row r="1434" spans="1:10" ht="15" customHeight="1">
      <c r="A1434" s="121"/>
      <c r="B1434" s="121"/>
      <c r="C1434" s="6138"/>
      <c r="D1434" s="6138"/>
      <c r="E1434" s="6143"/>
      <c r="F1434" s="129"/>
      <c r="G1434" s="129"/>
      <c r="H1434" s="129"/>
      <c r="I1434" s="129"/>
      <c r="J1434" s="129"/>
    </row>
    <row r="1435" spans="1:10" ht="15" customHeight="1">
      <c r="A1435" s="121"/>
      <c r="B1435" s="121"/>
      <c r="C1435" s="6138"/>
      <c r="D1435" s="6138"/>
      <c r="E1435" s="6144"/>
      <c r="F1435" s="6141"/>
      <c r="G1435" s="6141"/>
      <c r="H1435" s="6141"/>
      <c r="I1435" s="6141"/>
      <c r="J1435" s="6141"/>
    </row>
    <row r="1436" spans="1:10" ht="15" customHeight="1">
      <c r="A1436" s="121"/>
      <c r="B1436" s="121"/>
      <c r="C1436" s="6138"/>
      <c r="D1436" s="6138"/>
      <c r="E1436" s="6144"/>
      <c r="F1436" s="129"/>
      <c r="G1436" s="129"/>
      <c r="H1436" s="129"/>
      <c r="I1436" s="129"/>
      <c r="J1436" s="129"/>
    </row>
    <row r="1437" spans="1:10" ht="15" customHeight="1">
      <c r="A1437" s="121"/>
      <c r="B1437" s="121"/>
      <c r="C1437" s="6138"/>
      <c r="D1437" s="6138"/>
      <c r="E1437" s="6142"/>
      <c r="F1437" s="6141"/>
      <c r="G1437" s="6141"/>
      <c r="H1437" s="6141"/>
      <c r="I1437" s="6141"/>
      <c r="J1437" s="6141"/>
    </row>
    <row r="1438" spans="1:10" ht="15" customHeight="1">
      <c r="A1438" s="121"/>
      <c r="B1438" s="121"/>
      <c r="C1438" s="6138"/>
      <c r="D1438" s="6138"/>
      <c r="E1438" s="6145"/>
      <c r="F1438" s="6146"/>
      <c r="G1438" s="6146"/>
      <c r="H1438" s="6146"/>
      <c r="I1438" s="6146"/>
      <c r="J1438" s="6146"/>
    </row>
    <row r="1439" spans="1:10" ht="15" customHeight="1">
      <c r="A1439" s="121"/>
      <c r="B1439" s="121"/>
      <c r="C1439" s="6138"/>
      <c r="D1439" s="6138"/>
      <c r="E1439" s="6145"/>
      <c r="F1439" s="6146"/>
      <c r="G1439" s="6146"/>
      <c r="H1439" s="6146"/>
      <c r="I1439" s="6146"/>
      <c r="J1439" s="6146"/>
    </row>
    <row r="1440" spans="1:10" ht="15" customHeight="1">
      <c r="A1440" s="121"/>
      <c r="B1440" s="121"/>
      <c r="C1440" s="6138"/>
      <c r="D1440" s="6138"/>
      <c r="E1440" s="6145"/>
      <c r="F1440" s="129"/>
      <c r="G1440" s="129"/>
      <c r="H1440" s="129"/>
      <c r="I1440" s="129"/>
      <c r="J1440" s="129"/>
    </row>
    <row r="1441" spans="4:10" ht="15" customHeight="1">
      <c r="E1441" s="6147"/>
      <c r="F1441" s="6148"/>
      <c r="G1441" s="6148"/>
      <c r="H1441" s="6148"/>
      <c r="I1441" s="6148"/>
      <c r="J1441" s="6148"/>
    </row>
    <row r="1442" spans="4:10" ht="15" customHeight="1">
      <c r="E1442" s="6149"/>
      <c r="F1442" s="320"/>
    </row>
    <row r="1443" spans="4:10" ht="15" customHeight="1">
      <c r="E1443" s="6150"/>
      <c r="F1443" s="6151"/>
      <c r="G1443" s="6151"/>
      <c r="H1443" s="6151"/>
      <c r="I1443" s="6151"/>
      <c r="J1443" s="6151"/>
    </row>
    <row r="1445" spans="4:10">
      <c r="E1445" s="6152"/>
      <c r="F1445" s="6148"/>
      <c r="G1445" s="6148"/>
      <c r="H1445" s="6148"/>
      <c r="I1445" s="6148"/>
      <c r="J1445" s="6148"/>
    </row>
    <row r="1446" spans="4:10">
      <c r="E1446" s="6153"/>
      <c r="F1446" s="320"/>
      <c r="G1446" s="320"/>
      <c r="H1446" s="320"/>
      <c r="I1446" s="320"/>
      <c r="J1446" s="320"/>
    </row>
    <row r="1447" spans="4:10">
      <c r="E1447" s="6153"/>
      <c r="F1447" s="320"/>
      <c r="G1447" s="320"/>
      <c r="H1447" s="320"/>
      <c r="I1447" s="320"/>
      <c r="J1447" s="320"/>
    </row>
    <row r="1448" spans="4:10">
      <c r="D1448" s="6963"/>
      <c r="E1448" s="6963"/>
      <c r="F1448" s="320"/>
      <c r="G1448" s="320"/>
      <c r="H1448" s="320"/>
      <c r="I1448" s="320"/>
      <c r="J1448" s="320"/>
    </row>
    <row r="1449" spans="4:10">
      <c r="E1449" s="6152"/>
      <c r="F1449" s="6148"/>
      <c r="G1449" s="6148"/>
      <c r="H1449" s="6148"/>
      <c r="I1449" s="6148"/>
      <c r="J1449" s="6148"/>
    </row>
    <row r="1450" spans="4:10">
      <c r="E1450" s="6153"/>
      <c r="F1450" s="320"/>
      <c r="G1450" s="320"/>
      <c r="H1450" s="320"/>
      <c r="I1450" s="320"/>
      <c r="J1450" s="320"/>
    </row>
    <row r="1451" spans="4:10">
      <c r="E1451" s="6153"/>
      <c r="F1451" s="320"/>
      <c r="G1451" s="320"/>
      <c r="H1451" s="320"/>
      <c r="I1451" s="320"/>
      <c r="J1451" s="320"/>
    </row>
    <row r="1452" spans="4:10">
      <c r="E1452" s="6153"/>
      <c r="F1452" s="320"/>
      <c r="G1452" s="320"/>
      <c r="H1452" s="320"/>
      <c r="I1452" s="320"/>
      <c r="J1452" s="320"/>
    </row>
    <row r="1453" spans="4:10">
      <c r="E1453" s="6147"/>
      <c r="F1453" s="6148"/>
      <c r="G1453" s="6148"/>
      <c r="H1453" s="6148"/>
      <c r="I1453" s="6148"/>
      <c r="J1453" s="6148"/>
    </row>
    <row r="1454" spans="4:10">
      <c r="E1454" s="6154"/>
      <c r="F1454" s="320"/>
      <c r="G1454" s="320"/>
      <c r="H1454" s="320"/>
      <c r="I1454" s="320"/>
      <c r="J1454" s="320"/>
    </row>
    <row r="1455" spans="4:10">
      <c r="E1455" s="6154"/>
      <c r="F1455" s="320"/>
      <c r="G1455" s="320"/>
      <c r="H1455" s="320"/>
      <c r="I1455" s="320"/>
      <c r="J1455" s="320"/>
    </row>
    <row r="1456" spans="4:10">
      <c r="E1456" s="6149"/>
      <c r="F1456" s="6148"/>
      <c r="G1456" s="6148"/>
      <c r="H1456" s="6148"/>
      <c r="I1456" s="6148"/>
      <c r="J1456" s="6148"/>
    </row>
    <row r="1457" spans="4:10">
      <c r="E1457" s="6149"/>
      <c r="F1457" s="320"/>
      <c r="G1457" s="320"/>
      <c r="H1457" s="320"/>
      <c r="I1457" s="320"/>
      <c r="J1457" s="320"/>
    </row>
    <row r="1458" spans="4:10">
      <c r="E1458" s="6155"/>
      <c r="F1458" s="6148"/>
      <c r="G1458" s="6148"/>
      <c r="H1458" s="6148"/>
      <c r="I1458" s="6148"/>
      <c r="J1458" s="6148"/>
    </row>
    <row r="1459" spans="4:10">
      <c r="E1459" s="6156"/>
      <c r="F1459" s="320"/>
      <c r="G1459" s="320"/>
      <c r="H1459" s="320"/>
      <c r="I1459" s="320"/>
      <c r="J1459" s="320"/>
    </row>
    <row r="1460" spans="4:10">
      <c r="E1460" s="6155"/>
      <c r="F1460" s="320"/>
      <c r="G1460" s="320"/>
      <c r="H1460" s="320"/>
      <c r="I1460" s="320"/>
      <c r="J1460" s="320"/>
    </row>
    <row r="1461" spans="4:10">
      <c r="E1461" s="6155"/>
      <c r="F1461" s="320"/>
      <c r="G1461" s="320"/>
      <c r="H1461" s="320"/>
      <c r="I1461" s="320"/>
      <c r="J1461" s="320"/>
    </row>
    <row r="1462" spans="4:10">
      <c r="E1462" s="6147"/>
      <c r="F1462" s="6148"/>
      <c r="G1462" s="6148"/>
      <c r="H1462" s="6148"/>
      <c r="I1462" s="6148"/>
      <c r="J1462" s="6148"/>
    </row>
    <row r="1463" spans="4:10">
      <c r="E1463" s="6149"/>
      <c r="F1463" s="320"/>
    </row>
    <row r="1464" spans="4:10" ht="15">
      <c r="E1464" s="6150"/>
      <c r="F1464" s="6151"/>
      <c r="G1464" s="6151"/>
      <c r="H1464" s="6151"/>
      <c r="I1464" s="6151"/>
      <c r="J1464" s="6151"/>
    </row>
    <row r="1466" spans="4:10" ht="15" customHeight="1">
      <c r="D1466" s="6963"/>
      <c r="E1466" s="6963"/>
    </row>
    <row r="1467" spans="4:10">
      <c r="E1467" s="6152"/>
      <c r="F1467" s="6148"/>
      <c r="G1467" s="6148"/>
      <c r="H1467" s="6148"/>
      <c r="I1467" s="6148"/>
      <c r="J1467" s="6148"/>
    </row>
    <row r="1468" spans="4:10">
      <c r="E1468" s="6153"/>
      <c r="F1468" s="320"/>
      <c r="G1468" s="320"/>
      <c r="H1468" s="320"/>
      <c r="I1468" s="320"/>
      <c r="J1468" s="320"/>
    </row>
    <row r="1469" spans="4:10">
      <c r="E1469" s="6153"/>
      <c r="F1469" s="320"/>
      <c r="G1469" s="320"/>
      <c r="H1469" s="320"/>
      <c r="I1469" s="320"/>
      <c r="J1469" s="320"/>
    </row>
    <row r="1470" spans="4:10">
      <c r="E1470" s="6153"/>
      <c r="F1470" s="320"/>
      <c r="G1470" s="320"/>
      <c r="H1470" s="320"/>
      <c r="I1470" s="320"/>
      <c r="J1470" s="320"/>
    </row>
    <row r="1471" spans="4:10">
      <c r="E1471" s="6147"/>
      <c r="F1471" s="6148"/>
      <c r="G1471" s="6148"/>
      <c r="H1471" s="6148"/>
      <c r="I1471" s="6148"/>
      <c r="J1471" s="6148"/>
    </row>
    <row r="1472" spans="4:10">
      <c r="E1472" s="6154"/>
      <c r="F1472" s="320"/>
      <c r="G1472" s="320"/>
      <c r="H1472" s="320"/>
      <c r="I1472" s="320"/>
      <c r="J1472" s="320"/>
    </row>
    <row r="1473" spans="5:10">
      <c r="E1473" s="6154"/>
      <c r="F1473" s="320"/>
      <c r="G1473" s="320"/>
      <c r="H1473" s="320"/>
      <c r="I1473" s="320"/>
      <c r="J1473" s="320"/>
    </row>
    <row r="1474" spans="5:10">
      <c r="E1474" s="6149"/>
      <c r="F1474" s="6125"/>
      <c r="G1474" s="6125"/>
      <c r="H1474" s="6125"/>
      <c r="I1474" s="6125"/>
      <c r="J1474" s="6125"/>
    </row>
    <row r="1475" spans="5:10">
      <c r="E1475" s="6149"/>
      <c r="F1475" s="320"/>
      <c r="G1475" s="320"/>
      <c r="H1475" s="320"/>
      <c r="I1475" s="320"/>
      <c r="J1475" s="320"/>
    </row>
    <row r="1476" spans="5:10">
      <c r="E1476" s="6155"/>
      <c r="F1476" s="320"/>
      <c r="G1476" s="320"/>
      <c r="H1476" s="320"/>
      <c r="I1476" s="320"/>
      <c r="J1476" s="320"/>
    </row>
    <row r="1477" spans="5:10">
      <c r="E1477" s="6156"/>
      <c r="F1477" s="320"/>
      <c r="G1477" s="320"/>
      <c r="H1477" s="320"/>
      <c r="I1477" s="320"/>
      <c r="J1477" s="320"/>
    </row>
    <row r="1478" spans="5:10">
      <c r="E1478" s="6155"/>
      <c r="F1478" s="320"/>
      <c r="G1478" s="320"/>
      <c r="H1478" s="320"/>
      <c r="I1478" s="320"/>
      <c r="J1478" s="320"/>
    </row>
    <row r="1479" spans="5:10">
      <c r="E1479" s="6155"/>
      <c r="F1479" s="320"/>
      <c r="G1479" s="320"/>
      <c r="H1479" s="320"/>
      <c r="I1479" s="320"/>
      <c r="J1479" s="320"/>
    </row>
    <row r="1480" spans="5:10">
      <c r="E1480" s="6147"/>
      <c r="F1480" s="6148"/>
      <c r="G1480" s="6148"/>
      <c r="H1480" s="6148"/>
      <c r="I1480" s="6148"/>
      <c r="J1480" s="6148"/>
    </row>
    <row r="1481" spans="5:10">
      <c r="E1481" s="6149"/>
      <c r="F1481" s="320"/>
      <c r="G1481" s="320"/>
      <c r="H1481" s="320"/>
      <c r="I1481" s="320"/>
      <c r="J1481" s="320"/>
    </row>
    <row r="1482" spans="5:10">
      <c r="E1482" s="6156"/>
      <c r="F1482" s="6125"/>
      <c r="G1482" s="6125"/>
      <c r="H1482" s="6125"/>
      <c r="I1482" s="6125"/>
      <c r="J1482" s="6125"/>
    </row>
    <row r="1483" spans="5:10">
      <c r="F1483" s="320"/>
      <c r="G1483" s="320"/>
      <c r="H1483" s="320"/>
      <c r="I1483" s="320"/>
      <c r="J1483" s="320"/>
    </row>
    <row r="1484" spans="5:10">
      <c r="F1484" s="320"/>
    </row>
    <row r="1485" spans="5:10">
      <c r="F1485" s="320"/>
    </row>
    <row r="1486" spans="5:10">
      <c r="F1486" s="320"/>
    </row>
  </sheetData>
  <mergeCells count="339">
    <mergeCell ref="H1:J1"/>
    <mergeCell ref="A2:J2"/>
    <mergeCell ref="A3:J3"/>
    <mergeCell ref="A4:A5"/>
    <mergeCell ref="B4:B5"/>
    <mergeCell ref="C4:C5"/>
    <mergeCell ref="D4:D5"/>
    <mergeCell ref="E4:E5"/>
    <mergeCell ref="F4:F5"/>
    <mergeCell ref="G4:J4"/>
    <mergeCell ref="B7:E7"/>
    <mergeCell ref="A8:J8"/>
    <mergeCell ref="A9:A15"/>
    <mergeCell ref="B9:B15"/>
    <mergeCell ref="C9:D14"/>
    <mergeCell ref="A16:A24"/>
    <mergeCell ref="B16:B24"/>
    <mergeCell ref="C16:D21"/>
    <mergeCell ref="C23:C24"/>
    <mergeCell ref="A25:A41"/>
    <mergeCell ref="B25:B41"/>
    <mergeCell ref="C25:C41"/>
    <mergeCell ref="D25:D41"/>
    <mergeCell ref="A42:A58"/>
    <mergeCell ref="B42:B58"/>
    <mergeCell ref="C42:C58"/>
    <mergeCell ref="D42:D58"/>
    <mergeCell ref="A101:A109"/>
    <mergeCell ref="B101:B109"/>
    <mergeCell ref="C101:C109"/>
    <mergeCell ref="D101:D109"/>
    <mergeCell ref="A112:A130"/>
    <mergeCell ref="B112:B130"/>
    <mergeCell ref="C112:C130"/>
    <mergeCell ref="D112:D130"/>
    <mergeCell ref="A132:A148"/>
    <mergeCell ref="B132:B148"/>
    <mergeCell ref="C132:C148"/>
    <mergeCell ref="D132:D148"/>
    <mergeCell ref="A60:A98"/>
    <mergeCell ref="B60:B98"/>
    <mergeCell ref="C60:C98"/>
    <mergeCell ref="D60:D98"/>
    <mergeCell ref="A201:A223"/>
    <mergeCell ref="B201:B223"/>
    <mergeCell ref="C201:C223"/>
    <mergeCell ref="D201:D223"/>
    <mergeCell ref="A226:A263"/>
    <mergeCell ref="B226:B263"/>
    <mergeCell ref="C226:C263"/>
    <mergeCell ref="D226:D263"/>
    <mergeCell ref="A151:A173"/>
    <mergeCell ref="B151:B173"/>
    <mergeCell ref="C151:C173"/>
    <mergeCell ref="D151:D173"/>
    <mergeCell ref="A176:A198"/>
    <mergeCell ref="B176:B198"/>
    <mergeCell ref="C176:C198"/>
    <mergeCell ref="D176:D198"/>
    <mergeCell ref="A331:A366"/>
    <mergeCell ref="B331:B366"/>
    <mergeCell ref="C331:C366"/>
    <mergeCell ref="D331:D366"/>
    <mergeCell ref="A369:A398"/>
    <mergeCell ref="B369:B398"/>
    <mergeCell ref="C369:C398"/>
    <mergeCell ref="D369:D398"/>
    <mergeCell ref="A266:A299"/>
    <mergeCell ref="B266:B299"/>
    <mergeCell ref="C266:C299"/>
    <mergeCell ref="D266:D299"/>
    <mergeCell ref="A302:A328"/>
    <mergeCell ref="B302:B328"/>
    <mergeCell ref="C302:C328"/>
    <mergeCell ref="D302:D328"/>
    <mergeCell ref="A445:A463"/>
    <mergeCell ref="B445:B463"/>
    <mergeCell ref="C445:C463"/>
    <mergeCell ref="D445:D463"/>
    <mergeCell ref="A466:A482"/>
    <mergeCell ref="B466:B482"/>
    <mergeCell ref="C466:C482"/>
    <mergeCell ref="D466:D482"/>
    <mergeCell ref="A399:A419"/>
    <mergeCell ref="B399:B419"/>
    <mergeCell ref="C399:C419"/>
    <mergeCell ref="D399:D419"/>
    <mergeCell ref="A422:A442"/>
    <mergeCell ref="B422:B442"/>
    <mergeCell ref="C422:C442"/>
    <mergeCell ref="D422:D442"/>
    <mergeCell ref="A531:A563"/>
    <mergeCell ref="B531:B563"/>
    <mergeCell ref="C531:C563"/>
    <mergeCell ref="D531:D563"/>
    <mergeCell ref="A485:A505"/>
    <mergeCell ref="B485:B505"/>
    <mergeCell ref="C485:C505"/>
    <mergeCell ref="D485:D505"/>
    <mergeCell ref="A508:A528"/>
    <mergeCell ref="B508:B528"/>
    <mergeCell ref="C508:C528"/>
    <mergeCell ref="D508:D528"/>
    <mergeCell ref="A599:A612"/>
    <mergeCell ref="B599:B612"/>
    <mergeCell ref="C599:C612"/>
    <mergeCell ref="D599:D612"/>
    <mergeCell ref="A613:A634"/>
    <mergeCell ref="B613:B634"/>
    <mergeCell ref="C613:C634"/>
    <mergeCell ref="D613:D634"/>
    <mergeCell ref="A565:A598"/>
    <mergeCell ref="B565:B598"/>
    <mergeCell ref="C565:C598"/>
    <mergeCell ref="D565:D598"/>
    <mergeCell ref="A650:A662"/>
    <mergeCell ref="B650:B662"/>
    <mergeCell ref="C650:C662"/>
    <mergeCell ref="D650:D662"/>
    <mergeCell ref="A663:A675"/>
    <mergeCell ref="B663:B675"/>
    <mergeCell ref="C663:C675"/>
    <mergeCell ref="D663:D675"/>
    <mergeCell ref="B635:E635"/>
    <mergeCell ref="A636:J636"/>
    <mergeCell ref="A637:A649"/>
    <mergeCell ref="B637:B649"/>
    <mergeCell ref="C637:C649"/>
    <mergeCell ref="D637:D649"/>
    <mergeCell ref="A702:A714"/>
    <mergeCell ref="B702:B714"/>
    <mergeCell ref="C702:C714"/>
    <mergeCell ref="D702:D714"/>
    <mergeCell ref="A715:A727"/>
    <mergeCell ref="B715:B727"/>
    <mergeCell ref="C715:C727"/>
    <mergeCell ref="D715:D727"/>
    <mergeCell ref="A676:A688"/>
    <mergeCell ref="B676:B688"/>
    <mergeCell ref="C676:C688"/>
    <mergeCell ref="D676:D688"/>
    <mergeCell ref="A689:A699"/>
    <mergeCell ref="B689:B699"/>
    <mergeCell ref="C689:C699"/>
    <mergeCell ref="D689:D699"/>
    <mergeCell ref="B775:E775"/>
    <mergeCell ref="A776:J776"/>
    <mergeCell ref="A728:A742"/>
    <mergeCell ref="B728:B742"/>
    <mergeCell ref="C728:C742"/>
    <mergeCell ref="D728:D742"/>
    <mergeCell ref="A743:A758"/>
    <mergeCell ref="B743:B758"/>
    <mergeCell ref="C743:C758"/>
    <mergeCell ref="D743:D758"/>
    <mergeCell ref="A759:A772"/>
    <mergeCell ref="B759:B772"/>
    <mergeCell ref="C759:C772"/>
    <mergeCell ref="D759:D772"/>
    <mergeCell ref="D785:D786"/>
    <mergeCell ref="C787:C788"/>
    <mergeCell ref="D787:D788"/>
    <mergeCell ref="C789:D789"/>
    <mergeCell ref="C791:C792"/>
    <mergeCell ref="D791:D792"/>
    <mergeCell ref="A777:A796"/>
    <mergeCell ref="B777:B796"/>
    <mergeCell ref="C777:D778"/>
    <mergeCell ref="C779:C780"/>
    <mergeCell ref="D779:D780"/>
    <mergeCell ref="C781:C782"/>
    <mergeCell ref="D781:D782"/>
    <mergeCell ref="C783:C784"/>
    <mergeCell ref="D783:D784"/>
    <mergeCell ref="C785:C786"/>
    <mergeCell ref="C793:C794"/>
    <mergeCell ref="D793:D794"/>
    <mergeCell ref="C795:C796"/>
    <mergeCell ref="D795:D796"/>
    <mergeCell ref="A797:A816"/>
    <mergeCell ref="B797:B816"/>
    <mergeCell ref="C797:C816"/>
    <mergeCell ref="D797:D816"/>
    <mergeCell ref="A973:A1010"/>
    <mergeCell ref="B973:B1010"/>
    <mergeCell ref="C973:C1010"/>
    <mergeCell ref="D973:D1010"/>
    <mergeCell ref="A867:A889"/>
    <mergeCell ref="B867:B889"/>
    <mergeCell ref="C867:C889"/>
    <mergeCell ref="D867:D889"/>
    <mergeCell ref="A819:A864"/>
    <mergeCell ref="B819:B864"/>
    <mergeCell ref="C819:C864"/>
    <mergeCell ref="D819:D864"/>
    <mergeCell ref="A1011:A1022"/>
    <mergeCell ref="B1011:B1022"/>
    <mergeCell ref="C1011:C1022"/>
    <mergeCell ref="D1011:D1022"/>
    <mergeCell ref="A891:A928"/>
    <mergeCell ref="B891:B928"/>
    <mergeCell ref="C891:C928"/>
    <mergeCell ref="D891:D928"/>
    <mergeCell ref="A931:A970"/>
    <mergeCell ref="B931:B970"/>
    <mergeCell ref="C931:C970"/>
    <mergeCell ref="D931:D970"/>
    <mergeCell ref="D1033:D1034"/>
    <mergeCell ref="C1035:D1035"/>
    <mergeCell ref="C1036:C1037"/>
    <mergeCell ref="D1036:D1037"/>
    <mergeCell ref="C1038:C1039"/>
    <mergeCell ref="D1038:D1039"/>
    <mergeCell ref="A1025:A1043"/>
    <mergeCell ref="B1025:B1043"/>
    <mergeCell ref="C1025:D1026"/>
    <mergeCell ref="C1027:C1028"/>
    <mergeCell ref="D1027:D1028"/>
    <mergeCell ref="C1029:C1030"/>
    <mergeCell ref="D1029:D1030"/>
    <mergeCell ref="C1031:C1032"/>
    <mergeCell ref="D1031:D1032"/>
    <mergeCell ref="C1033:C1034"/>
    <mergeCell ref="C1040:C1041"/>
    <mergeCell ref="D1040:D1041"/>
    <mergeCell ref="C1042:C1043"/>
    <mergeCell ref="D1042:D1043"/>
    <mergeCell ref="A1044:A1049"/>
    <mergeCell ref="B1044:B1049"/>
    <mergeCell ref="C1044:D1045"/>
    <mergeCell ref="C1047:C1048"/>
    <mergeCell ref="D1047:D1048"/>
    <mergeCell ref="C1049:D1049"/>
    <mergeCell ref="D1058:D1059"/>
    <mergeCell ref="C1060:D1060"/>
    <mergeCell ref="C1061:C1062"/>
    <mergeCell ref="D1061:D1062"/>
    <mergeCell ref="C1063:C1064"/>
    <mergeCell ref="D1063:D1064"/>
    <mergeCell ref="A1050:A1066"/>
    <mergeCell ref="B1050:B1066"/>
    <mergeCell ref="C1050:D1051"/>
    <mergeCell ref="C1052:C1053"/>
    <mergeCell ref="D1052:D1053"/>
    <mergeCell ref="C1054:C1055"/>
    <mergeCell ref="D1054:D1055"/>
    <mergeCell ref="C1056:C1057"/>
    <mergeCell ref="D1056:D1057"/>
    <mergeCell ref="C1058:C1059"/>
    <mergeCell ref="A1074:A1078"/>
    <mergeCell ref="B1074:B1078"/>
    <mergeCell ref="C1074:C1075"/>
    <mergeCell ref="D1074:D1075"/>
    <mergeCell ref="C1076:C1077"/>
    <mergeCell ref="D1076:D1077"/>
    <mergeCell ref="C1065:C1066"/>
    <mergeCell ref="D1065:D1066"/>
    <mergeCell ref="A1067:A1073"/>
    <mergeCell ref="B1067:B1073"/>
    <mergeCell ref="C1067:D1068"/>
    <mergeCell ref="C1069:C1070"/>
    <mergeCell ref="D1069:D1070"/>
    <mergeCell ref="C1071:D1071"/>
    <mergeCell ref="A1115:A1150"/>
    <mergeCell ref="B1115:B1150"/>
    <mergeCell ref="C1115:C1150"/>
    <mergeCell ref="D1115:D1150"/>
    <mergeCell ref="B1081:E1081"/>
    <mergeCell ref="A1082:J1082"/>
    <mergeCell ref="A1083:A1112"/>
    <mergeCell ref="B1083:B1112"/>
    <mergeCell ref="C1083:C1112"/>
    <mergeCell ref="D1083:D1112"/>
    <mergeCell ref="B1201:E1201"/>
    <mergeCell ref="A1202:J1202"/>
    <mergeCell ref="A1203:A1240"/>
    <mergeCell ref="B1203:B1240"/>
    <mergeCell ref="C1203:C1240"/>
    <mergeCell ref="D1203:D1240"/>
    <mergeCell ref="A1153:A1174"/>
    <mergeCell ref="B1153:B1174"/>
    <mergeCell ref="C1153:C1174"/>
    <mergeCell ref="D1153:D1174"/>
    <mergeCell ref="A1177:A1198"/>
    <mergeCell ref="B1177:B1198"/>
    <mergeCell ref="C1177:C1198"/>
    <mergeCell ref="D1177:D1198"/>
    <mergeCell ref="A1279:A1299"/>
    <mergeCell ref="B1279:B1299"/>
    <mergeCell ref="C1279:C1299"/>
    <mergeCell ref="D1279:D1299"/>
    <mergeCell ref="A1302:A1321"/>
    <mergeCell ref="B1302:B1321"/>
    <mergeCell ref="C1302:C1321"/>
    <mergeCell ref="D1302:D1321"/>
    <mergeCell ref="A1243:A1258"/>
    <mergeCell ref="B1243:B1258"/>
    <mergeCell ref="C1243:C1258"/>
    <mergeCell ref="D1243:D1258"/>
    <mergeCell ref="A1261:A1276"/>
    <mergeCell ref="B1261:B1276"/>
    <mergeCell ref="C1261:C1276"/>
    <mergeCell ref="D1261:D1276"/>
    <mergeCell ref="B1343:E1343"/>
    <mergeCell ref="A1344:J1344"/>
    <mergeCell ref="A1345:A1360"/>
    <mergeCell ref="B1345:B1360"/>
    <mergeCell ref="C1345:C1360"/>
    <mergeCell ref="D1345:D1360"/>
    <mergeCell ref="B1324:E1324"/>
    <mergeCell ref="A1325:J1325"/>
    <mergeCell ref="A1326:A1340"/>
    <mergeCell ref="B1326:B1340"/>
    <mergeCell ref="C1326:C1340"/>
    <mergeCell ref="D1326:D1340"/>
    <mergeCell ref="B1383:E1383"/>
    <mergeCell ref="A1384:J1384"/>
    <mergeCell ref="B1363:E1363"/>
    <mergeCell ref="A1364:J1364"/>
    <mergeCell ref="A1365:A1382"/>
    <mergeCell ref="B1365:B1382"/>
    <mergeCell ref="C1365:C1382"/>
    <mergeCell ref="D1365:D1382"/>
    <mergeCell ref="A1385:A1400"/>
    <mergeCell ref="B1385:B1400"/>
    <mergeCell ref="C1385:C1400"/>
    <mergeCell ref="D1385:D1400"/>
    <mergeCell ref="A1423:E1423"/>
    <mergeCell ref="A1424:J1424"/>
    <mergeCell ref="D1426:E1426"/>
    <mergeCell ref="D1427:E1427"/>
    <mergeCell ref="D1448:E1448"/>
    <mergeCell ref="D1466:E1466"/>
    <mergeCell ref="B1403:E1403"/>
    <mergeCell ref="A1404:J1404"/>
    <mergeCell ref="A1405:A1422"/>
    <mergeCell ref="B1405:B1422"/>
    <mergeCell ref="C1405:C1422"/>
    <mergeCell ref="D1405:D142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Strona &amp;P z &amp;N</oddFooter>
  </headerFooter>
  <rowBreaks count="25" manualBreakCount="25">
    <brk id="150" max="9" man="1"/>
    <brk id="175" max="9" man="1"/>
    <brk id="265" max="9" man="1"/>
    <brk id="301" max="9" man="1"/>
    <brk id="328" max="9" man="1"/>
    <brk id="368" max="9" man="1"/>
    <brk id="398" max="9" man="1"/>
    <brk id="484" max="9" man="1"/>
    <brk id="563" max="9" man="1"/>
    <brk id="612" max="9" man="1"/>
    <brk id="774" max="9" man="1"/>
    <brk id="818" max="9" man="1"/>
    <brk id="866" max="9" man="1"/>
    <brk id="890" max="9" man="1"/>
    <brk id="928" max="9" man="1"/>
    <brk id="972" max="9" man="1"/>
    <brk id="1080" max="9" man="1"/>
    <brk id="1114" max="9" man="1"/>
    <brk id="1152" max="9" man="1"/>
    <brk id="1200" max="9" man="1"/>
    <brk id="1242" max="9" man="1"/>
    <brk id="1278" max="9" man="1"/>
    <brk id="1323" max="9" man="1"/>
    <brk id="1362" max="9" man="1"/>
    <brk id="140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18C1-EE70-4F83-A351-B5077EF82FE6}">
  <sheetPr>
    <tabColor theme="0" tint="-4.9989318521683403E-2"/>
  </sheetPr>
  <dimension ref="A1:Q525"/>
  <sheetViews>
    <sheetView view="pageBreakPreview" zoomScaleNormal="100" zoomScaleSheetLayoutView="100" workbookViewId="0">
      <selection activeCell="G44" sqref="G44"/>
    </sheetView>
  </sheetViews>
  <sheetFormatPr defaultRowHeight="12.75"/>
  <cols>
    <col min="1" max="1" width="5.140625" style="256" customWidth="1"/>
    <col min="2" max="2" width="54.28515625" style="256" customWidth="1"/>
    <col min="3" max="3" width="7.140625" style="256" customWidth="1"/>
    <col min="4" max="4" width="10.140625" style="256" customWidth="1"/>
    <col min="5" max="5" width="11.28515625" style="256" customWidth="1"/>
    <col min="6" max="6" width="13.7109375" style="256" customWidth="1"/>
    <col min="7" max="7" width="22.140625" style="256" customWidth="1"/>
    <col min="8" max="8" width="16" style="281" customWidth="1"/>
    <col min="9" max="9" width="10.140625" style="256" bestFit="1" customWidth="1"/>
    <col min="10" max="256" width="9.140625" style="256"/>
    <col min="257" max="257" width="5.140625" style="256" customWidth="1"/>
    <col min="258" max="258" width="46.85546875" style="256" customWidth="1"/>
    <col min="259" max="259" width="7.140625" style="256" customWidth="1"/>
    <col min="260" max="260" width="10.140625" style="256" customWidth="1"/>
    <col min="261" max="261" width="11.28515625" style="256" customWidth="1"/>
    <col min="262" max="262" width="13.7109375" style="256" customWidth="1"/>
    <col min="263" max="512" width="9.140625" style="256"/>
    <col min="513" max="513" width="5.140625" style="256" customWidth="1"/>
    <col min="514" max="514" width="46.85546875" style="256" customWidth="1"/>
    <col min="515" max="515" width="7.140625" style="256" customWidth="1"/>
    <col min="516" max="516" width="10.140625" style="256" customWidth="1"/>
    <col min="517" max="517" width="11.28515625" style="256" customWidth="1"/>
    <col min="518" max="518" width="13.7109375" style="256" customWidth="1"/>
    <col min="519" max="768" width="9.140625" style="256"/>
    <col min="769" max="769" width="5.140625" style="256" customWidth="1"/>
    <col min="770" max="770" width="46.85546875" style="256" customWidth="1"/>
    <col min="771" max="771" width="7.140625" style="256" customWidth="1"/>
    <col min="772" max="772" width="10.140625" style="256" customWidth="1"/>
    <col min="773" max="773" width="11.28515625" style="256" customWidth="1"/>
    <col min="774" max="774" width="13.7109375" style="256" customWidth="1"/>
    <col min="775" max="1024" width="9.140625" style="256"/>
    <col min="1025" max="1025" width="5.140625" style="256" customWidth="1"/>
    <col min="1026" max="1026" width="46.85546875" style="256" customWidth="1"/>
    <col min="1027" max="1027" width="7.140625" style="256" customWidth="1"/>
    <col min="1028" max="1028" width="10.140625" style="256" customWidth="1"/>
    <col min="1029" max="1029" width="11.28515625" style="256" customWidth="1"/>
    <col min="1030" max="1030" width="13.7109375" style="256" customWidth="1"/>
    <col min="1031" max="1280" width="9.140625" style="256"/>
    <col min="1281" max="1281" width="5.140625" style="256" customWidth="1"/>
    <col min="1282" max="1282" width="46.85546875" style="256" customWidth="1"/>
    <col min="1283" max="1283" width="7.140625" style="256" customWidth="1"/>
    <col min="1284" max="1284" width="10.140625" style="256" customWidth="1"/>
    <col min="1285" max="1285" width="11.28515625" style="256" customWidth="1"/>
    <col min="1286" max="1286" width="13.7109375" style="256" customWidth="1"/>
    <col min="1287" max="1536" width="9.140625" style="256"/>
    <col min="1537" max="1537" width="5.140625" style="256" customWidth="1"/>
    <col min="1538" max="1538" width="46.85546875" style="256" customWidth="1"/>
    <col min="1539" max="1539" width="7.140625" style="256" customWidth="1"/>
    <col min="1540" max="1540" width="10.140625" style="256" customWidth="1"/>
    <col min="1541" max="1541" width="11.28515625" style="256" customWidth="1"/>
    <col min="1542" max="1542" width="13.7109375" style="256" customWidth="1"/>
    <col min="1543" max="1792" width="9.140625" style="256"/>
    <col min="1793" max="1793" width="5.140625" style="256" customWidth="1"/>
    <col min="1794" max="1794" width="46.85546875" style="256" customWidth="1"/>
    <col min="1795" max="1795" width="7.140625" style="256" customWidth="1"/>
    <col min="1796" max="1796" width="10.140625" style="256" customWidth="1"/>
    <col min="1797" max="1797" width="11.28515625" style="256" customWidth="1"/>
    <col min="1798" max="1798" width="13.7109375" style="256" customWidth="1"/>
    <col min="1799" max="2048" width="9.140625" style="256"/>
    <col min="2049" max="2049" width="5.140625" style="256" customWidth="1"/>
    <col min="2050" max="2050" width="46.85546875" style="256" customWidth="1"/>
    <col min="2051" max="2051" width="7.140625" style="256" customWidth="1"/>
    <col min="2052" max="2052" width="10.140625" style="256" customWidth="1"/>
    <col min="2053" max="2053" width="11.28515625" style="256" customWidth="1"/>
    <col min="2054" max="2054" width="13.7109375" style="256" customWidth="1"/>
    <col min="2055" max="2304" width="9.140625" style="256"/>
    <col min="2305" max="2305" width="5.140625" style="256" customWidth="1"/>
    <col min="2306" max="2306" width="46.85546875" style="256" customWidth="1"/>
    <col min="2307" max="2307" width="7.140625" style="256" customWidth="1"/>
    <col min="2308" max="2308" width="10.140625" style="256" customWidth="1"/>
    <col min="2309" max="2309" width="11.28515625" style="256" customWidth="1"/>
    <col min="2310" max="2310" width="13.7109375" style="256" customWidth="1"/>
    <col min="2311" max="2560" width="9.140625" style="256"/>
    <col min="2561" max="2561" width="5.140625" style="256" customWidth="1"/>
    <col min="2562" max="2562" width="46.85546875" style="256" customWidth="1"/>
    <col min="2563" max="2563" width="7.140625" style="256" customWidth="1"/>
    <col min="2564" max="2564" width="10.140625" style="256" customWidth="1"/>
    <col min="2565" max="2565" width="11.28515625" style="256" customWidth="1"/>
    <col min="2566" max="2566" width="13.7109375" style="256" customWidth="1"/>
    <col min="2567" max="2816" width="9.140625" style="256"/>
    <col min="2817" max="2817" width="5.140625" style="256" customWidth="1"/>
    <col min="2818" max="2818" width="46.85546875" style="256" customWidth="1"/>
    <col min="2819" max="2819" width="7.140625" style="256" customWidth="1"/>
    <col min="2820" max="2820" width="10.140625" style="256" customWidth="1"/>
    <col min="2821" max="2821" width="11.28515625" style="256" customWidth="1"/>
    <col min="2822" max="2822" width="13.7109375" style="256" customWidth="1"/>
    <col min="2823" max="3072" width="9.140625" style="256"/>
    <col min="3073" max="3073" width="5.140625" style="256" customWidth="1"/>
    <col min="3074" max="3074" width="46.85546875" style="256" customWidth="1"/>
    <col min="3075" max="3075" width="7.140625" style="256" customWidth="1"/>
    <col min="3076" max="3076" width="10.140625" style="256" customWidth="1"/>
    <col min="3077" max="3077" width="11.28515625" style="256" customWidth="1"/>
    <col min="3078" max="3078" width="13.7109375" style="256" customWidth="1"/>
    <col min="3079" max="3328" width="9.140625" style="256"/>
    <col min="3329" max="3329" width="5.140625" style="256" customWidth="1"/>
    <col min="3330" max="3330" width="46.85546875" style="256" customWidth="1"/>
    <col min="3331" max="3331" width="7.140625" style="256" customWidth="1"/>
    <col min="3332" max="3332" width="10.140625" style="256" customWidth="1"/>
    <col min="3333" max="3333" width="11.28515625" style="256" customWidth="1"/>
    <col min="3334" max="3334" width="13.7109375" style="256" customWidth="1"/>
    <col min="3335" max="3584" width="9.140625" style="256"/>
    <col min="3585" max="3585" width="5.140625" style="256" customWidth="1"/>
    <col min="3586" max="3586" width="46.85546875" style="256" customWidth="1"/>
    <col min="3587" max="3587" width="7.140625" style="256" customWidth="1"/>
    <col min="3588" max="3588" width="10.140625" style="256" customWidth="1"/>
    <col min="3589" max="3589" width="11.28515625" style="256" customWidth="1"/>
    <col min="3590" max="3590" width="13.7109375" style="256" customWidth="1"/>
    <col min="3591" max="3840" width="9.140625" style="256"/>
    <col min="3841" max="3841" width="5.140625" style="256" customWidth="1"/>
    <col min="3842" max="3842" width="46.85546875" style="256" customWidth="1"/>
    <col min="3843" max="3843" width="7.140625" style="256" customWidth="1"/>
    <col min="3844" max="3844" width="10.140625" style="256" customWidth="1"/>
    <col min="3845" max="3845" width="11.28515625" style="256" customWidth="1"/>
    <col min="3846" max="3846" width="13.7109375" style="256" customWidth="1"/>
    <col min="3847" max="4096" width="9.140625" style="256"/>
    <col min="4097" max="4097" width="5.140625" style="256" customWidth="1"/>
    <col min="4098" max="4098" width="46.85546875" style="256" customWidth="1"/>
    <col min="4099" max="4099" width="7.140625" style="256" customWidth="1"/>
    <col min="4100" max="4100" width="10.140625" style="256" customWidth="1"/>
    <col min="4101" max="4101" width="11.28515625" style="256" customWidth="1"/>
    <col min="4102" max="4102" width="13.7109375" style="256" customWidth="1"/>
    <col min="4103" max="4352" width="9.140625" style="256"/>
    <col min="4353" max="4353" width="5.140625" style="256" customWidth="1"/>
    <col min="4354" max="4354" width="46.85546875" style="256" customWidth="1"/>
    <col min="4355" max="4355" width="7.140625" style="256" customWidth="1"/>
    <col min="4356" max="4356" width="10.140625" style="256" customWidth="1"/>
    <col min="4357" max="4357" width="11.28515625" style="256" customWidth="1"/>
    <col min="4358" max="4358" width="13.7109375" style="256" customWidth="1"/>
    <col min="4359" max="4608" width="9.140625" style="256"/>
    <col min="4609" max="4609" width="5.140625" style="256" customWidth="1"/>
    <col min="4610" max="4610" width="46.85546875" style="256" customWidth="1"/>
    <col min="4611" max="4611" width="7.140625" style="256" customWidth="1"/>
    <col min="4612" max="4612" width="10.140625" style="256" customWidth="1"/>
    <col min="4613" max="4613" width="11.28515625" style="256" customWidth="1"/>
    <col min="4614" max="4614" width="13.7109375" style="256" customWidth="1"/>
    <col min="4615" max="4864" width="9.140625" style="256"/>
    <col min="4865" max="4865" width="5.140625" style="256" customWidth="1"/>
    <col min="4866" max="4866" width="46.85546875" style="256" customWidth="1"/>
    <col min="4867" max="4867" width="7.140625" style="256" customWidth="1"/>
    <col min="4868" max="4868" width="10.140625" style="256" customWidth="1"/>
    <col min="4869" max="4869" width="11.28515625" style="256" customWidth="1"/>
    <col min="4870" max="4870" width="13.7109375" style="256" customWidth="1"/>
    <col min="4871" max="5120" width="9.140625" style="256"/>
    <col min="5121" max="5121" width="5.140625" style="256" customWidth="1"/>
    <col min="5122" max="5122" width="46.85546875" style="256" customWidth="1"/>
    <col min="5123" max="5123" width="7.140625" style="256" customWidth="1"/>
    <col min="5124" max="5124" width="10.140625" style="256" customWidth="1"/>
    <col min="5125" max="5125" width="11.28515625" style="256" customWidth="1"/>
    <col min="5126" max="5126" width="13.7109375" style="256" customWidth="1"/>
    <col min="5127" max="5376" width="9.140625" style="256"/>
    <col min="5377" max="5377" width="5.140625" style="256" customWidth="1"/>
    <col min="5378" max="5378" width="46.85546875" style="256" customWidth="1"/>
    <col min="5379" max="5379" width="7.140625" style="256" customWidth="1"/>
    <col min="5380" max="5380" width="10.140625" style="256" customWidth="1"/>
    <col min="5381" max="5381" width="11.28515625" style="256" customWidth="1"/>
    <col min="5382" max="5382" width="13.7109375" style="256" customWidth="1"/>
    <col min="5383" max="5632" width="9.140625" style="256"/>
    <col min="5633" max="5633" width="5.140625" style="256" customWidth="1"/>
    <col min="5634" max="5634" width="46.85546875" style="256" customWidth="1"/>
    <col min="5635" max="5635" width="7.140625" style="256" customWidth="1"/>
    <col min="5636" max="5636" width="10.140625" style="256" customWidth="1"/>
    <col min="5637" max="5637" width="11.28515625" style="256" customWidth="1"/>
    <col min="5638" max="5638" width="13.7109375" style="256" customWidth="1"/>
    <col min="5639" max="5888" width="9.140625" style="256"/>
    <col min="5889" max="5889" width="5.140625" style="256" customWidth="1"/>
    <col min="5890" max="5890" width="46.85546875" style="256" customWidth="1"/>
    <col min="5891" max="5891" width="7.140625" style="256" customWidth="1"/>
    <col min="5892" max="5892" width="10.140625" style="256" customWidth="1"/>
    <col min="5893" max="5893" width="11.28515625" style="256" customWidth="1"/>
    <col min="5894" max="5894" width="13.7109375" style="256" customWidth="1"/>
    <col min="5895" max="6144" width="9.140625" style="256"/>
    <col min="6145" max="6145" width="5.140625" style="256" customWidth="1"/>
    <col min="6146" max="6146" width="46.85546875" style="256" customWidth="1"/>
    <col min="6147" max="6147" width="7.140625" style="256" customWidth="1"/>
    <col min="6148" max="6148" width="10.140625" style="256" customWidth="1"/>
    <col min="6149" max="6149" width="11.28515625" style="256" customWidth="1"/>
    <col min="6150" max="6150" width="13.7109375" style="256" customWidth="1"/>
    <col min="6151" max="6400" width="9.140625" style="256"/>
    <col min="6401" max="6401" width="5.140625" style="256" customWidth="1"/>
    <col min="6402" max="6402" width="46.85546875" style="256" customWidth="1"/>
    <col min="6403" max="6403" width="7.140625" style="256" customWidth="1"/>
    <col min="6404" max="6404" width="10.140625" style="256" customWidth="1"/>
    <col min="6405" max="6405" width="11.28515625" style="256" customWidth="1"/>
    <col min="6406" max="6406" width="13.7109375" style="256" customWidth="1"/>
    <col min="6407" max="6656" width="9.140625" style="256"/>
    <col min="6657" max="6657" width="5.140625" style="256" customWidth="1"/>
    <col min="6658" max="6658" width="46.85546875" style="256" customWidth="1"/>
    <col min="6659" max="6659" width="7.140625" style="256" customWidth="1"/>
    <col min="6660" max="6660" width="10.140625" style="256" customWidth="1"/>
    <col min="6661" max="6661" width="11.28515625" style="256" customWidth="1"/>
    <col min="6662" max="6662" width="13.7109375" style="256" customWidth="1"/>
    <col min="6663" max="6912" width="9.140625" style="256"/>
    <col min="6913" max="6913" width="5.140625" style="256" customWidth="1"/>
    <col min="6914" max="6914" width="46.85546875" style="256" customWidth="1"/>
    <col min="6915" max="6915" width="7.140625" style="256" customWidth="1"/>
    <col min="6916" max="6916" width="10.140625" style="256" customWidth="1"/>
    <col min="6917" max="6917" width="11.28515625" style="256" customWidth="1"/>
    <col min="6918" max="6918" width="13.7109375" style="256" customWidth="1"/>
    <col min="6919" max="7168" width="9.140625" style="256"/>
    <col min="7169" max="7169" width="5.140625" style="256" customWidth="1"/>
    <col min="7170" max="7170" width="46.85546875" style="256" customWidth="1"/>
    <col min="7171" max="7171" width="7.140625" style="256" customWidth="1"/>
    <col min="7172" max="7172" width="10.140625" style="256" customWidth="1"/>
    <col min="7173" max="7173" width="11.28515625" style="256" customWidth="1"/>
    <col min="7174" max="7174" width="13.7109375" style="256" customWidth="1"/>
    <col min="7175" max="7424" width="9.140625" style="256"/>
    <col min="7425" max="7425" width="5.140625" style="256" customWidth="1"/>
    <col min="7426" max="7426" width="46.85546875" style="256" customWidth="1"/>
    <col min="7427" max="7427" width="7.140625" style="256" customWidth="1"/>
    <col min="7428" max="7428" width="10.140625" style="256" customWidth="1"/>
    <col min="7429" max="7429" width="11.28515625" style="256" customWidth="1"/>
    <col min="7430" max="7430" width="13.7109375" style="256" customWidth="1"/>
    <col min="7431" max="7680" width="9.140625" style="256"/>
    <col min="7681" max="7681" width="5.140625" style="256" customWidth="1"/>
    <col min="7682" max="7682" width="46.85546875" style="256" customWidth="1"/>
    <col min="7683" max="7683" width="7.140625" style="256" customWidth="1"/>
    <col min="7684" max="7684" width="10.140625" style="256" customWidth="1"/>
    <col min="7685" max="7685" width="11.28515625" style="256" customWidth="1"/>
    <col min="7686" max="7686" width="13.7109375" style="256" customWidth="1"/>
    <col min="7687" max="7936" width="9.140625" style="256"/>
    <col min="7937" max="7937" width="5.140625" style="256" customWidth="1"/>
    <col min="7938" max="7938" width="46.85546875" style="256" customWidth="1"/>
    <col min="7939" max="7939" width="7.140625" style="256" customWidth="1"/>
    <col min="7940" max="7940" width="10.140625" style="256" customWidth="1"/>
    <col min="7941" max="7941" width="11.28515625" style="256" customWidth="1"/>
    <col min="7942" max="7942" width="13.7109375" style="256" customWidth="1"/>
    <col min="7943" max="8192" width="9.140625" style="256"/>
    <col min="8193" max="8193" width="5.140625" style="256" customWidth="1"/>
    <col min="8194" max="8194" width="46.85546875" style="256" customWidth="1"/>
    <col min="8195" max="8195" width="7.140625" style="256" customWidth="1"/>
    <col min="8196" max="8196" width="10.140625" style="256" customWidth="1"/>
    <col min="8197" max="8197" width="11.28515625" style="256" customWidth="1"/>
    <col min="8198" max="8198" width="13.7109375" style="256" customWidth="1"/>
    <col min="8199" max="8448" width="9.140625" style="256"/>
    <col min="8449" max="8449" width="5.140625" style="256" customWidth="1"/>
    <col min="8450" max="8450" width="46.85546875" style="256" customWidth="1"/>
    <col min="8451" max="8451" width="7.140625" style="256" customWidth="1"/>
    <col min="8452" max="8452" width="10.140625" style="256" customWidth="1"/>
    <col min="8453" max="8453" width="11.28515625" style="256" customWidth="1"/>
    <col min="8454" max="8454" width="13.7109375" style="256" customWidth="1"/>
    <col min="8455" max="8704" width="9.140625" style="256"/>
    <col min="8705" max="8705" width="5.140625" style="256" customWidth="1"/>
    <col min="8706" max="8706" width="46.85546875" style="256" customWidth="1"/>
    <col min="8707" max="8707" width="7.140625" style="256" customWidth="1"/>
    <col min="8708" max="8708" width="10.140625" style="256" customWidth="1"/>
    <col min="8709" max="8709" width="11.28515625" style="256" customWidth="1"/>
    <col min="8710" max="8710" width="13.7109375" style="256" customWidth="1"/>
    <col min="8711" max="8960" width="9.140625" style="256"/>
    <col min="8961" max="8961" width="5.140625" style="256" customWidth="1"/>
    <col min="8962" max="8962" width="46.85546875" style="256" customWidth="1"/>
    <col min="8963" max="8963" width="7.140625" style="256" customWidth="1"/>
    <col min="8964" max="8964" width="10.140625" style="256" customWidth="1"/>
    <col min="8965" max="8965" width="11.28515625" style="256" customWidth="1"/>
    <col min="8966" max="8966" width="13.7109375" style="256" customWidth="1"/>
    <col min="8967" max="9216" width="9.140625" style="256"/>
    <col min="9217" max="9217" width="5.140625" style="256" customWidth="1"/>
    <col min="9218" max="9218" width="46.85546875" style="256" customWidth="1"/>
    <col min="9219" max="9219" width="7.140625" style="256" customWidth="1"/>
    <col min="9220" max="9220" width="10.140625" style="256" customWidth="1"/>
    <col min="9221" max="9221" width="11.28515625" style="256" customWidth="1"/>
    <col min="9222" max="9222" width="13.7109375" style="256" customWidth="1"/>
    <col min="9223" max="9472" width="9.140625" style="256"/>
    <col min="9473" max="9473" width="5.140625" style="256" customWidth="1"/>
    <col min="9474" max="9474" width="46.85546875" style="256" customWidth="1"/>
    <col min="9475" max="9475" width="7.140625" style="256" customWidth="1"/>
    <col min="9476" max="9476" width="10.140625" style="256" customWidth="1"/>
    <col min="9477" max="9477" width="11.28515625" style="256" customWidth="1"/>
    <col min="9478" max="9478" width="13.7109375" style="256" customWidth="1"/>
    <col min="9479" max="9728" width="9.140625" style="256"/>
    <col min="9729" max="9729" width="5.140625" style="256" customWidth="1"/>
    <col min="9730" max="9730" width="46.85546875" style="256" customWidth="1"/>
    <col min="9731" max="9731" width="7.140625" style="256" customWidth="1"/>
    <col min="9732" max="9732" width="10.140625" style="256" customWidth="1"/>
    <col min="9733" max="9733" width="11.28515625" style="256" customWidth="1"/>
    <col min="9734" max="9734" width="13.7109375" style="256" customWidth="1"/>
    <col min="9735" max="9984" width="9.140625" style="256"/>
    <col min="9985" max="9985" width="5.140625" style="256" customWidth="1"/>
    <col min="9986" max="9986" width="46.85546875" style="256" customWidth="1"/>
    <col min="9987" max="9987" width="7.140625" style="256" customWidth="1"/>
    <col min="9988" max="9988" width="10.140625" style="256" customWidth="1"/>
    <col min="9989" max="9989" width="11.28515625" style="256" customWidth="1"/>
    <col min="9990" max="9990" width="13.7109375" style="256" customWidth="1"/>
    <col min="9991" max="10240" width="9.140625" style="256"/>
    <col min="10241" max="10241" width="5.140625" style="256" customWidth="1"/>
    <col min="10242" max="10242" width="46.85546875" style="256" customWidth="1"/>
    <col min="10243" max="10243" width="7.140625" style="256" customWidth="1"/>
    <col min="10244" max="10244" width="10.140625" style="256" customWidth="1"/>
    <col min="10245" max="10245" width="11.28515625" style="256" customWidth="1"/>
    <col min="10246" max="10246" width="13.7109375" style="256" customWidth="1"/>
    <col min="10247" max="10496" width="9.140625" style="256"/>
    <col min="10497" max="10497" width="5.140625" style="256" customWidth="1"/>
    <col min="10498" max="10498" width="46.85546875" style="256" customWidth="1"/>
    <col min="10499" max="10499" width="7.140625" style="256" customWidth="1"/>
    <col min="10500" max="10500" width="10.140625" style="256" customWidth="1"/>
    <col min="10501" max="10501" width="11.28515625" style="256" customWidth="1"/>
    <col min="10502" max="10502" width="13.7109375" style="256" customWidth="1"/>
    <col min="10503" max="10752" width="9.140625" style="256"/>
    <col min="10753" max="10753" width="5.140625" style="256" customWidth="1"/>
    <col min="10754" max="10754" width="46.85546875" style="256" customWidth="1"/>
    <col min="10755" max="10755" width="7.140625" style="256" customWidth="1"/>
    <col min="10756" max="10756" width="10.140625" style="256" customWidth="1"/>
    <col min="10757" max="10757" width="11.28515625" style="256" customWidth="1"/>
    <col min="10758" max="10758" width="13.7109375" style="256" customWidth="1"/>
    <col min="10759" max="11008" width="9.140625" style="256"/>
    <col min="11009" max="11009" width="5.140625" style="256" customWidth="1"/>
    <col min="11010" max="11010" width="46.85546875" style="256" customWidth="1"/>
    <col min="11011" max="11011" width="7.140625" style="256" customWidth="1"/>
    <col min="11012" max="11012" width="10.140625" style="256" customWidth="1"/>
    <col min="11013" max="11013" width="11.28515625" style="256" customWidth="1"/>
    <col min="11014" max="11014" width="13.7109375" style="256" customWidth="1"/>
    <col min="11015" max="11264" width="9.140625" style="256"/>
    <col min="11265" max="11265" width="5.140625" style="256" customWidth="1"/>
    <col min="11266" max="11266" width="46.85546875" style="256" customWidth="1"/>
    <col min="11267" max="11267" width="7.140625" style="256" customWidth="1"/>
    <col min="11268" max="11268" width="10.140625" style="256" customWidth="1"/>
    <col min="11269" max="11269" width="11.28515625" style="256" customWidth="1"/>
    <col min="11270" max="11270" width="13.7109375" style="256" customWidth="1"/>
    <col min="11271" max="11520" width="9.140625" style="256"/>
    <col min="11521" max="11521" width="5.140625" style="256" customWidth="1"/>
    <col min="11522" max="11522" width="46.85546875" style="256" customWidth="1"/>
    <col min="11523" max="11523" width="7.140625" style="256" customWidth="1"/>
    <col min="11524" max="11524" width="10.140625" style="256" customWidth="1"/>
    <col min="11525" max="11525" width="11.28515625" style="256" customWidth="1"/>
    <col min="11526" max="11526" width="13.7109375" style="256" customWidth="1"/>
    <col min="11527" max="11776" width="9.140625" style="256"/>
    <col min="11777" max="11777" width="5.140625" style="256" customWidth="1"/>
    <col min="11778" max="11778" width="46.85546875" style="256" customWidth="1"/>
    <col min="11779" max="11779" width="7.140625" style="256" customWidth="1"/>
    <col min="11780" max="11780" width="10.140625" style="256" customWidth="1"/>
    <col min="11781" max="11781" width="11.28515625" style="256" customWidth="1"/>
    <col min="11782" max="11782" width="13.7109375" style="256" customWidth="1"/>
    <col min="11783" max="12032" width="9.140625" style="256"/>
    <col min="12033" max="12033" width="5.140625" style="256" customWidth="1"/>
    <col min="12034" max="12034" width="46.85546875" style="256" customWidth="1"/>
    <col min="12035" max="12035" width="7.140625" style="256" customWidth="1"/>
    <col min="12036" max="12036" width="10.140625" style="256" customWidth="1"/>
    <col min="12037" max="12037" width="11.28515625" style="256" customWidth="1"/>
    <col min="12038" max="12038" width="13.7109375" style="256" customWidth="1"/>
    <col min="12039" max="12288" width="9.140625" style="256"/>
    <col min="12289" max="12289" width="5.140625" style="256" customWidth="1"/>
    <col min="12290" max="12290" width="46.85546875" style="256" customWidth="1"/>
    <col min="12291" max="12291" width="7.140625" style="256" customWidth="1"/>
    <col min="12292" max="12292" width="10.140625" style="256" customWidth="1"/>
    <col min="12293" max="12293" width="11.28515625" style="256" customWidth="1"/>
    <col min="12294" max="12294" width="13.7109375" style="256" customWidth="1"/>
    <col min="12295" max="12544" width="9.140625" style="256"/>
    <col min="12545" max="12545" width="5.140625" style="256" customWidth="1"/>
    <col min="12546" max="12546" width="46.85546875" style="256" customWidth="1"/>
    <col min="12547" max="12547" width="7.140625" style="256" customWidth="1"/>
    <col min="12548" max="12548" width="10.140625" style="256" customWidth="1"/>
    <col min="12549" max="12549" width="11.28515625" style="256" customWidth="1"/>
    <col min="12550" max="12550" width="13.7109375" style="256" customWidth="1"/>
    <col min="12551" max="12800" width="9.140625" style="256"/>
    <col min="12801" max="12801" width="5.140625" style="256" customWidth="1"/>
    <col min="12802" max="12802" width="46.85546875" style="256" customWidth="1"/>
    <col min="12803" max="12803" width="7.140625" style="256" customWidth="1"/>
    <col min="12804" max="12804" width="10.140625" style="256" customWidth="1"/>
    <col min="12805" max="12805" width="11.28515625" style="256" customWidth="1"/>
    <col min="12806" max="12806" width="13.7109375" style="256" customWidth="1"/>
    <col min="12807" max="13056" width="9.140625" style="256"/>
    <col min="13057" max="13057" width="5.140625" style="256" customWidth="1"/>
    <col min="13058" max="13058" width="46.85546875" style="256" customWidth="1"/>
    <col min="13059" max="13059" width="7.140625" style="256" customWidth="1"/>
    <col min="13060" max="13060" width="10.140625" style="256" customWidth="1"/>
    <col min="13061" max="13061" width="11.28515625" style="256" customWidth="1"/>
    <col min="13062" max="13062" width="13.7109375" style="256" customWidth="1"/>
    <col min="13063" max="13312" width="9.140625" style="256"/>
    <col min="13313" max="13313" width="5.140625" style="256" customWidth="1"/>
    <col min="13314" max="13314" width="46.85546875" style="256" customWidth="1"/>
    <col min="13315" max="13315" width="7.140625" style="256" customWidth="1"/>
    <col min="13316" max="13316" width="10.140625" style="256" customWidth="1"/>
    <col min="13317" max="13317" width="11.28515625" style="256" customWidth="1"/>
    <col min="13318" max="13318" width="13.7109375" style="256" customWidth="1"/>
    <col min="13319" max="13568" width="9.140625" style="256"/>
    <col min="13569" max="13569" width="5.140625" style="256" customWidth="1"/>
    <col min="13570" max="13570" width="46.85546875" style="256" customWidth="1"/>
    <col min="13571" max="13571" width="7.140625" style="256" customWidth="1"/>
    <col min="13572" max="13572" width="10.140625" style="256" customWidth="1"/>
    <col min="13573" max="13573" width="11.28515625" style="256" customWidth="1"/>
    <col min="13574" max="13574" width="13.7109375" style="256" customWidth="1"/>
    <col min="13575" max="13824" width="9.140625" style="256"/>
    <col min="13825" max="13825" width="5.140625" style="256" customWidth="1"/>
    <col min="13826" max="13826" width="46.85546875" style="256" customWidth="1"/>
    <col min="13827" max="13827" width="7.140625" style="256" customWidth="1"/>
    <col min="13828" max="13828" width="10.140625" style="256" customWidth="1"/>
    <col min="13829" max="13829" width="11.28515625" style="256" customWidth="1"/>
    <col min="13830" max="13830" width="13.7109375" style="256" customWidth="1"/>
    <col min="13831" max="14080" width="9.140625" style="256"/>
    <col min="14081" max="14081" width="5.140625" style="256" customWidth="1"/>
    <col min="14082" max="14082" width="46.85546875" style="256" customWidth="1"/>
    <col min="14083" max="14083" width="7.140625" style="256" customWidth="1"/>
    <col min="14084" max="14084" width="10.140625" style="256" customWidth="1"/>
    <col min="14085" max="14085" width="11.28515625" style="256" customWidth="1"/>
    <col min="14086" max="14086" width="13.7109375" style="256" customWidth="1"/>
    <col min="14087" max="14336" width="9.140625" style="256"/>
    <col min="14337" max="14337" width="5.140625" style="256" customWidth="1"/>
    <col min="14338" max="14338" width="46.85546875" style="256" customWidth="1"/>
    <col min="14339" max="14339" width="7.140625" style="256" customWidth="1"/>
    <col min="14340" max="14340" width="10.140625" style="256" customWidth="1"/>
    <col min="14341" max="14341" width="11.28515625" style="256" customWidth="1"/>
    <col min="14342" max="14342" width="13.7109375" style="256" customWidth="1"/>
    <col min="14343" max="14592" width="9.140625" style="256"/>
    <col min="14593" max="14593" width="5.140625" style="256" customWidth="1"/>
    <col min="14594" max="14594" width="46.85546875" style="256" customWidth="1"/>
    <col min="14595" max="14595" width="7.140625" style="256" customWidth="1"/>
    <col min="14596" max="14596" width="10.140625" style="256" customWidth="1"/>
    <col min="14597" max="14597" width="11.28515625" style="256" customWidth="1"/>
    <col min="14598" max="14598" width="13.7109375" style="256" customWidth="1"/>
    <col min="14599" max="14848" width="9.140625" style="256"/>
    <col min="14849" max="14849" width="5.140625" style="256" customWidth="1"/>
    <col min="14850" max="14850" width="46.85546875" style="256" customWidth="1"/>
    <col min="14851" max="14851" width="7.140625" style="256" customWidth="1"/>
    <col min="14852" max="14852" width="10.140625" style="256" customWidth="1"/>
    <col min="14853" max="14853" width="11.28515625" style="256" customWidth="1"/>
    <col min="14854" max="14854" width="13.7109375" style="256" customWidth="1"/>
    <col min="14855" max="15104" width="9.140625" style="256"/>
    <col min="15105" max="15105" width="5.140625" style="256" customWidth="1"/>
    <col min="15106" max="15106" width="46.85546875" style="256" customWidth="1"/>
    <col min="15107" max="15107" width="7.140625" style="256" customWidth="1"/>
    <col min="15108" max="15108" width="10.140625" style="256" customWidth="1"/>
    <col min="15109" max="15109" width="11.28515625" style="256" customWidth="1"/>
    <col min="15110" max="15110" width="13.7109375" style="256" customWidth="1"/>
    <col min="15111" max="15360" width="9.140625" style="256"/>
    <col min="15361" max="15361" width="5.140625" style="256" customWidth="1"/>
    <col min="15362" max="15362" width="46.85546875" style="256" customWidth="1"/>
    <col min="15363" max="15363" width="7.140625" style="256" customWidth="1"/>
    <col min="15364" max="15364" width="10.140625" style="256" customWidth="1"/>
    <col min="15365" max="15365" width="11.28515625" style="256" customWidth="1"/>
    <col min="15366" max="15366" width="13.7109375" style="256" customWidth="1"/>
    <col min="15367" max="15616" width="9.140625" style="256"/>
    <col min="15617" max="15617" width="5.140625" style="256" customWidth="1"/>
    <col min="15618" max="15618" width="46.85546875" style="256" customWidth="1"/>
    <col min="15619" max="15619" width="7.140625" style="256" customWidth="1"/>
    <col min="15620" max="15620" width="10.140625" style="256" customWidth="1"/>
    <col min="15621" max="15621" width="11.28515625" style="256" customWidth="1"/>
    <col min="15622" max="15622" width="13.7109375" style="256" customWidth="1"/>
    <col min="15623" max="15872" width="9.140625" style="256"/>
    <col min="15873" max="15873" width="5.140625" style="256" customWidth="1"/>
    <col min="15874" max="15874" width="46.85546875" style="256" customWidth="1"/>
    <col min="15875" max="15875" width="7.140625" style="256" customWidth="1"/>
    <col min="15876" max="15876" width="10.140625" style="256" customWidth="1"/>
    <col min="15877" max="15877" width="11.28515625" style="256" customWidth="1"/>
    <col min="15878" max="15878" width="13.7109375" style="256" customWidth="1"/>
    <col min="15879" max="16128" width="9.140625" style="256"/>
    <col min="16129" max="16129" width="5.140625" style="256" customWidth="1"/>
    <col min="16130" max="16130" width="46.85546875" style="256" customWidth="1"/>
    <col min="16131" max="16131" width="7.140625" style="256" customWidth="1"/>
    <col min="16132" max="16132" width="10.140625" style="256" customWidth="1"/>
    <col min="16133" max="16133" width="11.28515625" style="256" customWidth="1"/>
    <col min="16134" max="16134" width="13.7109375" style="256" customWidth="1"/>
    <col min="16135" max="16384" width="9.140625" style="256"/>
  </cols>
  <sheetData>
    <row r="1" spans="1:6" ht="50.25" customHeight="1">
      <c r="A1" s="7061"/>
      <c r="B1" s="7061"/>
      <c r="C1" s="7062" t="s">
        <v>1216</v>
      </c>
      <c r="D1" s="7062"/>
      <c r="E1" s="7062"/>
      <c r="F1" s="7062"/>
    </row>
    <row r="2" spans="1:6" ht="15">
      <c r="A2" s="7063" t="s">
        <v>396</v>
      </c>
      <c r="B2" s="7063"/>
      <c r="C2" s="7063"/>
      <c r="D2" s="7063"/>
      <c r="E2" s="7063"/>
      <c r="F2" s="7063"/>
    </row>
    <row r="3" spans="1:6" ht="9" customHeight="1">
      <c r="A3" s="257"/>
      <c r="B3" s="257"/>
      <c r="C3" s="257"/>
      <c r="D3" s="257"/>
      <c r="E3" s="257"/>
      <c r="F3" s="257"/>
    </row>
    <row r="4" spans="1:6" ht="15" thickBot="1">
      <c r="A4" s="7064" t="s">
        <v>397</v>
      </c>
      <c r="B4" s="7064"/>
      <c r="C4" s="7064"/>
      <c r="D4" s="7064"/>
      <c r="E4" s="7064"/>
      <c r="F4" s="7064"/>
    </row>
    <row r="5" spans="1:6" ht="35.25" customHeight="1" thickBot="1">
      <c r="A5" s="258" t="s">
        <v>331</v>
      </c>
      <c r="B5" s="258" t="s">
        <v>398</v>
      </c>
      <c r="C5" s="258" t="s">
        <v>1</v>
      </c>
      <c r="D5" s="258" t="s">
        <v>272</v>
      </c>
      <c r="E5" s="258" t="s">
        <v>4</v>
      </c>
      <c r="F5" s="259" t="s">
        <v>399</v>
      </c>
    </row>
    <row r="6" spans="1:6">
      <c r="A6" s="260">
        <v>1</v>
      </c>
      <c r="B6" s="261" t="s">
        <v>400</v>
      </c>
      <c r="C6" s="7065">
        <v>921</v>
      </c>
      <c r="D6" s="7069">
        <v>92118</v>
      </c>
      <c r="E6" s="7059">
        <v>2480</v>
      </c>
      <c r="F6" s="262">
        <v>10216375</v>
      </c>
    </row>
    <row r="7" spans="1:6">
      <c r="A7" s="263">
        <v>2</v>
      </c>
      <c r="B7" s="264" t="s">
        <v>401</v>
      </c>
      <c r="C7" s="7066"/>
      <c r="D7" s="7070"/>
      <c r="E7" s="7060"/>
      <c r="F7" s="265">
        <v>8331059</v>
      </c>
    </row>
    <row r="8" spans="1:6">
      <c r="A8" s="263">
        <v>3</v>
      </c>
      <c r="B8" s="264" t="s">
        <v>402</v>
      </c>
      <c r="C8" s="7066"/>
      <c r="D8" s="7070"/>
      <c r="E8" s="7060"/>
      <c r="F8" s="265">
        <v>7639762</v>
      </c>
    </row>
    <row r="9" spans="1:6">
      <c r="A9" s="263">
        <v>4</v>
      </c>
      <c r="B9" s="264" t="s">
        <v>403</v>
      </c>
      <c r="C9" s="7066"/>
      <c r="D9" s="7070"/>
      <c r="E9" s="7060"/>
      <c r="F9" s="265">
        <v>5189822</v>
      </c>
    </row>
    <row r="10" spans="1:6" ht="15" customHeight="1">
      <c r="A10" s="263">
        <v>5</v>
      </c>
      <c r="B10" s="264" t="s">
        <v>404</v>
      </c>
      <c r="C10" s="7066"/>
      <c r="D10" s="7070"/>
      <c r="E10" s="7060"/>
      <c r="F10" s="265">
        <v>6665091</v>
      </c>
    </row>
    <row r="11" spans="1:6">
      <c r="A11" s="263">
        <v>6</v>
      </c>
      <c r="B11" s="264" t="s">
        <v>405</v>
      </c>
      <c r="C11" s="7066"/>
      <c r="D11" s="7070"/>
      <c r="E11" s="7060"/>
      <c r="F11" s="265">
        <v>7430720</v>
      </c>
    </row>
    <row r="12" spans="1:6">
      <c r="A12" s="266">
        <v>7</v>
      </c>
      <c r="B12" s="267" t="s">
        <v>406</v>
      </c>
      <c r="C12" s="7066"/>
      <c r="D12" s="7070"/>
      <c r="E12" s="7060"/>
      <c r="F12" s="268">
        <v>2009008</v>
      </c>
    </row>
    <row r="13" spans="1:6" ht="25.5">
      <c r="A13" s="269">
        <v>8</v>
      </c>
      <c r="B13" s="270" t="s">
        <v>407</v>
      </c>
      <c r="C13" s="7066"/>
      <c r="D13" s="7070"/>
      <c r="E13" s="7060"/>
      <c r="F13" s="268">
        <v>199919</v>
      </c>
    </row>
    <row r="14" spans="1:6">
      <c r="A14" s="271">
        <v>9</v>
      </c>
      <c r="B14" s="272" t="s">
        <v>408</v>
      </c>
      <c r="C14" s="7067"/>
      <c r="D14" s="7070"/>
      <c r="E14" s="7060"/>
      <c r="F14" s="273">
        <v>1628228</v>
      </c>
    </row>
    <row r="15" spans="1:6" ht="13.5" thickBot="1">
      <c r="A15" s="274">
        <v>10</v>
      </c>
      <c r="B15" s="275" t="s">
        <v>409</v>
      </c>
      <c r="C15" s="7067"/>
      <c r="D15" s="7071"/>
      <c r="E15" s="7060"/>
      <c r="F15" s="276">
        <v>926106</v>
      </c>
    </row>
    <row r="16" spans="1:6" ht="13.5" thickBot="1">
      <c r="A16" s="7073" t="s">
        <v>410</v>
      </c>
      <c r="B16" s="7074"/>
      <c r="C16" s="7067"/>
      <c r="D16" s="277">
        <v>92118</v>
      </c>
      <c r="E16" s="7060"/>
      <c r="F16" s="278">
        <f>SUM(F6:F15)</f>
        <v>50236090</v>
      </c>
    </row>
    <row r="17" spans="1:7">
      <c r="A17" s="279">
        <v>11</v>
      </c>
      <c r="B17" s="261" t="s">
        <v>411</v>
      </c>
      <c r="C17" s="7067"/>
      <c r="D17" s="7075">
        <v>92109</v>
      </c>
      <c r="E17" s="7060"/>
      <c r="F17" s="280">
        <f>14659823+100000</f>
        <v>14759823</v>
      </c>
    </row>
    <row r="18" spans="1:7" ht="13.5" thickBot="1">
      <c r="A18" s="266">
        <v>12</v>
      </c>
      <c r="B18" s="267" t="s">
        <v>412</v>
      </c>
      <c r="C18" s="7067"/>
      <c r="D18" s="7076"/>
      <c r="E18" s="7060"/>
      <c r="F18" s="268">
        <v>5457631</v>
      </c>
      <c r="G18" s="281"/>
    </row>
    <row r="19" spans="1:7" ht="13.5" thickBot="1">
      <c r="A19" s="7073" t="s">
        <v>413</v>
      </c>
      <c r="B19" s="7074"/>
      <c r="C19" s="7067"/>
      <c r="D19" s="277">
        <v>92109</v>
      </c>
      <c r="E19" s="7060"/>
      <c r="F19" s="278">
        <f>SUM(F17:F18)</f>
        <v>20217454</v>
      </c>
    </row>
    <row r="20" spans="1:7">
      <c r="A20" s="279">
        <v>13</v>
      </c>
      <c r="B20" s="261" t="s">
        <v>414</v>
      </c>
      <c r="C20" s="7067"/>
      <c r="D20" s="282">
        <v>92106</v>
      </c>
      <c r="E20" s="7060"/>
      <c r="F20" s="280">
        <v>9601329</v>
      </c>
    </row>
    <row r="21" spans="1:7">
      <c r="A21" s="283">
        <v>14</v>
      </c>
      <c r="B21" s="264" t="s">
        <v>415</v>
      </c>
      <c r="C21" s="7067"/>
      <c r="D21" s="284">
        <v>92108</v>
      </c>
      <c r="E21" s="7060"/>
      <c r="F21" s="285">
        <v>12438953</v>
      </c>
    </row>
    <row r="22" spans="1:7">
      <c r="A22" s="283">
        <v>15</v>
      </c>
      <c r="B22" s="264" t="s">
        <v>416</v>
      </c>
      <c r="C22" s="7067"/>
      <c r="D22" s="284">
        <v>92110</v>
      </c>
      <c r="E22" s="7060"/>
      <c r="F22" s="285">
        <v>1082394</v>
      </c>
    </row>
    <row r="23" spans="1:7" ht="17.25" customHeight="1">
      <c r="A23" s="283">
        <v>16</v>
      </c>
      <c r="B23" s="264" t="s">
        <v>417</v>
      </c>
      <c r="C23" s="7067"/>
      <c r="D23" s="284">
        <v>92114</v>
      </c>
      <c r="E23" s="7060"/>
      <c r="F23" s="285">
        <v>3612603</v>
      </c>
    </row>
    <row r="24" spans="1:7" ht="13.5" thickBot="1">
      <c r="A24" s="286">
        <v>17</v>
      </c>
      <c r="B24" s="267" t="s">
        <v>418</v>
      </c>
      <c r="C24" s="7068"/>
      <c r="D24" s="287">
        <v>92116</v>
      </c>
      <c r="E24" s="7072"/>
      <c r="F24" s="268">
        <v>8133077</v>
      </c>
      <c r="G24" s="281"/>
    </row>
    <row r="25" spans="1:7" ht="15.75" thickBot="1">
      <c r="A25" s="7051" t="s">
        <v>419</v>
      </c>
      <c r="B25" s="7052"/>
      <c r="C25" s="7052"/>
      <c r="D25" s="7053"/>
      <c r="E25" s="289"/>
      <c r="F25" s="290">
        <f>SUM(F16,F19,F20:F24)</f>
        <v>105321900</v>
      </c>
      <c r="G25" s="281"/>
    </row>
    <row r="26" spans="1:7" ht="13.5" thickBot="1">
      <c r="A26" s="291">
        <v>18</v>
      </c>
      <c r="B26" s="292" t="s">
        <v>420</v>
      </c>
      <c r="C26" s="291">
        <v>853</v>
      </c>
      <c r="D26" s="293">
        <v>85311</v>
      </c>
      <c r="E26" s="294">
        <v>2570</v>
      </c>
      <c r="F26" s="295">
        <v>193223</v>
      </c>
    </row>
    <row r="27" spans="1:7" ht="15.75" thickBot="1">
      <c r="A27" s="7051" t="s">
        <v>421</v>
      </c>
      <c r="B27" s="7052"/>
      <c r="C27" s="7052"/>
      <c r="D27" s="7053"/>
      <c r="E27" s="296"/>
      <c r="F27" s="290">
        <f>SUM(F26:F26)</f>
        <v>193223</v>
      </c>
    </row>
    <row r="28" spans="1:7" ht="22.5" customHeight="1" thickBot="1">
      <c r="A28" s="7048" t="s">
        <v>422</v>
      </c>
      <c r="B28" s="7049"/>
      <c r="C28" s="7049"/>
      <c r="D28" s="7050"/>
      <c r="E28" s="297"/>
      <c r="F28" s="298">
        <f>F27+F25</f>
        <v>105515123</v>
      </c>
      <c r="G28" s="281"/>
    </row>
    <row r="29" spans="1:7" ht="10.5" customHeight="1">
      <c r="A29" s="299"/>
      <c r="B29" s="300"/>
      <c r="C29" s="300"/>
      <c r="D29" s="300"/>
      <c r="E29" s="300"/>
      <c r="F29" s="301"/>
    </row>
    <row r="30" spans="1:7" ht="15" thickBot="1">
      <c r="A30" s="7054" t="s">
        <v>423</v>
      </c>
      <c r="B30" s="7055"/>
      <c r="C30" s="7055"/>
      <c r="D30" s="7055"/>
      <c r="E30" s="7055"/>
      <c r="F30" s="7056"/>
    </row>
    <row r="31" spans="1:7" ht="30.75" thickBot="1">
      <c r="A31" s="302" t="s">
        <v>331</v>
      </c>
      <c r="B31" s="289" t="s">
        <v>398</v>
      </c>
      <c r="C31" s="302" t="s">
        <v>1</v>
      </c>
      <c r="D31" s="289" t="s">
        <v>272</v>
      </c>
      <c r="E31" s="302" t="s">
        <v>4</v>
      </c>
      <c r="F31" s="303" t="s">
        <v>399</v>
      </c>
    </row>
    <row r="32" spans="1:7">
      <c r="A32" s="260">
        <v>1</v>
      </c>
      <c r="B32" s="304" t="s">
        <v>424</v>
      </c>
      <c r="C32" s="7057">
        <v>853</v>
      </c>
      <c r="D32" s="7057">
        <v>85311</v>
      </c>
      <c r="E32" s="7059">
        <v>2580</v>
      </c>
      <c r="F32" s="305">
        <v>308334</v>
      </c>
    </row>
    <row r="33" spans="1:9">
      <c r="A33" s="283">
        <v>2</v>
      </c>
      <c r="B33" s="306" t="s">
        <v>425</v>
      </c>
      <c r="C33" s="7058"/>
      <c r="D33" s="7058"/>
      <c r="E33" s="7060"/>
      <c r="F33" s="307">
        <v>427556</v>
      </c>
    </row>
    <row r="34" spans="1:9">
      <c r="A34" s="283">
        <v>3</v>
      </c>
      <c r="B34" s="306" t="s">
        <v>426</v>
      </c>
      <c r="C34" s="7058"/>
      <c r="D34" s="7058"/>
      <c r="E34" s="7060"/>
      <c r="F34" s="307">
        <v>300112</v>
      </c>
    </row>
    <row r="35" spans="1:9">
      <c r="A35" s="283">
        <v>4</v>
      </c>
      <c r="B35" s="306" t="s">
        <v>427</v>
      </c>
      <c r="C35" s="7058"/>
      <c r="D35" s="7058"/>
      <c r="E35" s="7060"/>
      <c r="F35" s="307">
        <v>616667</v>
      </c>
    </row>
    <row r="36" spans="1:9">
      <c r="A36" s="283">
        <v>5</v>
      </c>
      <c r="B36" s="306" t="s">
        <v>428</v>
      </c>
      <c r="C36" s="7058"/>
      <c r="D36" s="7058"/>
      <c r="E36" s="7060"/>
      <c r="F36" s="307">
        <v>131556</v>
      </c>
    </row>
    <row r="37" spans="1:9">
      <c r="A37" s="283">
        <v>6</v>
      </c>
      <c r="B37" s="306" t="s">
        <v>429</v>
      </c>
      <c r="C37" s="7058"/>
      <c r="D37" s="7058"/>
      <c r="E37" s="7060"/>
      <c r="F37" s="307">
        <v>435778</v>
      </c>
      <c r="G37" s="308"/>
    </row>
    <row r="38" spans="1:9">
      <c r="A38" s="266">
        <v>7</v>
      </c>
      <c r="B38" s="309" t="s">
        <v>430</v>
      </c>
      <c r="C38" s="7058"/>
      <c r="D38" s="7058"/>
      <c r="E38" s="7060"/>
      <c r="F38" s="273">
        <v>222000</v>
      </c>
      <c r="G38" s="281"/>
    </row>
    <row r="39" spans="1:9">
      <c r="A39" s="266">
        <v>8</v>
      </c>
      <c r="B39" s="310" t="s">
        <v>431</v>
      </c>
      <c r="C39" s="7058"/>
      <c r="D39" s="7058"/>
      <c r="E39" s="7060"/>
      <c r="F39" s="273">
        <v>189112</v>
      </c>
      <c r="G39" s="281"/>
    </row>
    <row r="40" spans="1:9">
      <c r="A40" s="283">
        <v>9</v>
      </c>
      <c r="B40" s="310" t="s">
        <v>432</v>
      </c>
      <c r="C40" s="7058"/>
      <c r="D40" s="7058"/>
      <c r="E40" s="7060"/>
      <c r="F40" s="273">
        <v>279556</v>
      </c>
      <c r="G40" s="281"/>
    </row>
    <row r="41" spans="1:9">
      <c r="A41" s="266">
        <v>10</v>
      </c>
      <c r="B41" s="309" t="s">
        <v>433</v>
      </c>
      <c r="C41" s="7058"/>
      <c r="D41" s="7058"/>
      <c r="E41" s="7060"/>
      <c r="F41" s="273">
        <v>423445</v>
      </c>
      <c r="G41" s="281"/>
    </row>
    <row r="42" spans="1:9" ht="13.5" thickBot="1">
      <c r="A42" s="266">
        <v>11</v>
      </c>
      <c r="B42" s="309" t="s">
        <v>434</v>
      </c>
      <c r="C42" s="7058"/>
      <c r="D42" s="7058"/>
      <c r="E42" s="7060"/>
      <c r="F42" s="273">
        <v>205556</v>
      </c>
      <c r="G42" s="281"/>
    </row>
    <row r="43" spans="1:9" ht="15.75" thickBot="1">
      <c r="A43" s="7045" t="s">
        <v>421</v>
      </c>
      <c r="B43" s="7046"/>
      <c r="C43" s="7046"/>
      <c r="D43" s="7047"/>
      <c r="E43" s="311"/>
      <c r="F43" s="312">
        <f>SUM(F32:F42)</f>
        <v>3539672</v>
      </c>
      <c r="G43" s="281"/>
    </row>
    <row r="44" spans="1:9" ht="20.25" customHeight="1" thickBot="1">
      <c r="A44" s="7048" t="s">
        <v>422</v>
      </c>
      <c r="B44" s="7049"/>
      <c r="C44" s="7049"/>
      <c r="D44" s="7049"/>
      <c r="E44" s="7050"/>
      <c r="F44" s="313">
        <f>SUM(F43)</f>
        <v>3539672</v>
      </c>
      <c r="G44" s="281"/>
    </row>
    <row r="46" spans="1:9">
      <c r="F46" s="281"/>
      <c r="G46" s="281"/>
      <c r="I46" s="281"/>
    </row>
    <row r="47" spans="1:9">
      <c r="F47" s="281"/>
      <c r="G47" s="281"/>
      <c r="I47" s="281"/>
    </row>
    <row r="48" spans="1:9">
      <c r="F48" s="281"/>
      <c r="G48" s="281"/>
      <c r="I48" s="281"/>
    </row>
    <row r="49" spans="2:9">
      <c r="F49" s="281"/>
      <c r="G49" s="281"/>
      <c r="I49" s="281"/>
    </row>
    <row r="50" spans="2:9">
      <c r="F50" s="281"/>
      <c r="G50" s="281"/>
      <c r="I50" s="281"/>
    </row>
    <row r="51" spans="2:9">
      <c r="F51" s="281"/>
      <c r="G51" s="281"/>
      <c r="I51" s="281"/>
    </row>
    <row r="52" spans="2:9">
      <c r="F52" s="281"/>
      <c r="G52" s="281"/>
      <c r="I52" s="281"/>
    </row>
    <row r="53" spans="2:9">
      <c r="B53" s="314"/>
      <c r="F53" s="281"/>
      <c r="G53" s="281"/>
      <c r="I53" s="281"/>
    </row>
    <row r="54" spans="2:9">
      <c r="B54" s="314"/>
    </row>
    <row r="55" spans="2:9">
      <c r="B55" s="314"/>
    </row>
    <row r="525" spans="17:17">
      <c r="Q525" s="256">
        <f>P525-O525</f>
        <v>0</v>
      </c>
    </row>
  </sheetData>
  <mergeCells count="19">
    <mergeCell ref="A1:B1"/>
    <mergeCell ref="C1:F1"/>
    <mergeCell ref="A2:F2"/>
    <mergeCell ref="A4:F4"/>
    <mergeCell ref="C6:C24"/>
    <mergeCell ref="D6:D15"/>
    <mergeCell ref="E6:E24"/>
    <mergeCell ref="A16:B16"/>
    <mergeCell ref="D17:D18"/>
    <mergeCell ref="A19:B19"/>
    <mergeCell ref="A43:D43"/>
    <mergeCell ref="A44:E44"/>
    <mergeCell ref="A25:D25"/>
    <mergeCell ref="A27:D27"/>
    <mergeCell ref="A28:D28"/>
    <mergeCell ref="A30:F30"/>
    <mergeCell ref="C32:C42"/>
    <mergeCell ref="D32:D42"/>
    <mergeCell ref="E32:E42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B8B8-E3E2-4293-AE9F-3048CCBD5922}">
  <dimension ref="A1:I90"/>
  <sheetViews>
    <sheetView view="pageBreakPreview" topLeftCell="A79" zoomScaleNormal="100" zoomScaleSheetLayoutView="100" workbookViewId="0">
      <selection activeCell="F81" sqref="F81:F83"/>
    </sheetView>
  </sheetViews>
  <sheetFormatPr defaultRowHeight="15"/>
  <cols>
    <col min="1" max="1" width="20.5703125" style="323" customWidth="1"/>
    <col min="2" max="2" width="9.140625" style="105"/>
    <col min="3" max="3" width="10.28515625" style="105" customWidth="1"/>
    <col min="4" max="4" width="18.140625" style="325" customWidth="1"/>
    <col min="5" max="5" width="12.28515625" style="105" customWidth="1"/>
    <col min="6" max="7" width="13.7109375" style="105" customWidth="1"/>
    <col min="8" max="8" width="88.28515625" style="105" customWidth="1"/>
    <col min="9" max="16384" width="9.140625" style="2"/>
  </cols>
  <sheetData>
    <row r="1" spans="1:9" ht="72.75" customHeight="1">
      <c r="A1" s="2"/>
      <c r="B1" s="2"/>
      <c r="C1" s="315"/>
      <c r="D1" s="316"/>
      <c r="E1" s="315"/>
      <c r="F1" s="315"/>
      <c r="G1" s="315"/>
      <c r="H1" s="382" t="s">
        <v>1217</v>
      </c>
    </row>
    <row r="2" spans="1:9" ht="45" customHeight="1">
      <c r="A2" s="7077" t="s">
        <v>435</v>
      </c>
      <c r="B2" s="7077"/>
      <c r="C2" s="7077"/>
      <c r="D2" s="7077"/>
      <c r="E2" s="7077"/>
      <c r="F2" s="7077"/>
      <c r="G2" s="7077"/>
      <c r="H2" s="7077"/>
      <c r="I2" s="383"/>
    </row>
    <row r="3" spans="1:9" ht="15.75" thickBot="1">
      <c r="A3" s="317"/>
      <c r="B3" s="257"/>
      <c r="C3" s="257"/>
      <c r="D3" s="318"/>
      <c r="E3" s="257"/>
      <c r="F3" s="257"/>
      <c r="G3" s="257"/>
      <c r="H3" s="319" t="s">
        <v>271</v>
      </c>
    </row>
    <row r="4" spans="1:9" ht="15.75" thickBot="1">
      <c r="A4" s="7078" t="s">
        <v>398</v>
      </c>
      <c r="B4" s="7079" t="s">
        <v>1</v>
      </c>
      <c r="C4" s="7079" t="s">
        <v>272</v>
      </c>
      <c r="D4" s="7080" t="s">
        <v>303</v>
      </c>
      <c r="E4" s="7080" t="s">
        <v>4</v>
      </c>
      <c r="F4" s="7080" t="s">
        <v>165</v>
      </c>
      <c r="G4" s="7080"/>
      <c r="H4" s="7081" t="s">
        <v>436</v>
      </c>
    </row>
    <row r="5" spans="1:9" ht="15.75" thickBot="1">
      <c r="A5" s="7078"/>
      <c r="B5" s="7079"/>
      <c r="C5" s="7079"/>
      <c r="D5" s="7079"/>
      <c r="E5" s="7080"/>
      <c r="F5" s="7080" t="s">
        <v>277</v>
      </c>
      <c r="G5" s="7080" t="s">
        <v>278</v>
      </c>
      <c r="H5" s="7081"/>
    </row>
    <row r="6" spans="1:9" ht="15.75" thickBot="1">
      <c r="A6" s="7078"/>
      <c r="B6" s="7079"/>
      <c r="C6" s="7079"/>
      <c r="D6" s="7079"/>
      <c r="E6" s="7080"/>
      <c r="F6" s="7080"/>
      <c r="G6" s="7080"/>
      <c r="H6" s="7081"/>
    </row>
    <row r="7" spans="1:9" ht="51.75" thickBot="1">
      <c r="A7" s="7082" t="s">
        <v>437</v>
      </c>
      <c r="B7" s="7083" t="s">
        <v>10</v>
      </c>
      <c r="C7" s="7083" t="s">
        <v>24</v>
      </c>
      <c r="D7" s="7084">
        <f>SUM(F7:G10)</f>
        <v>14350000</v>
      </c>
      <c r="E7" s="384">
        <v>2310</v>
      </c>
      <c r="F7" s="385">
        <v>3580000</v>
      </c>
      <c r="G7" s="385"/>
      <c r="H7" s="386" t="s">
        <v>438</v>
      </c>
    </row>
    <row r="8" spans="1:9" ht="39" thickBot="1">
      <c r="A8" s="7082"/>
      <c r="B8" s="7083"/>
      <c r="C8" s="7083"/>
      <c r="D8" s="7084"/>
      <c r="E8" s="384">
        <v>2320</v>
      </c>
      <c r="F8" s="385">
        <v>50000</v>
      </c>
      <c r="G8" s="385"/>
      <c r="H8" s="387" t="s">
        <v>439</v>
      </c>
    </row>
    <row r="9" spans="1:9" ht="26.25" thickBot="1">
      <c r="A9" s="7082"/>
      <c r="B9" s="7083"/>
      <c r="C9" s="7083"/>
      <c r="D9" s="7084"/>
      <c r="E9" s="384">
        <v>6610</v>
      </c>
      <c r="F9" s="385"/>
      <c r="G9" s="385">
        <v>10670000</v>
      </c>
      <c r="H9" s="387" t="s">
        <v>440</v>
      </c>
    </row>
    <row r="10" spans="1:9" ht="51.75" thickBot="1">
      <c r="A10" s="7082"/>
      <c r="B10" s="7083"/>
      <c r="C10" s="7083"/>
      <c r="D10" s="7084"/>
      <c r="E10" s="384">
        <v>6620</v>
      </c>
      <c r="F10" s="385"/>
      <c r="G10" s="385">
        <v>50000</v>
      </c>
      <c r="H10" s="387" t="s">
        <v>441</v>
      </c>
    </row>
    <row r="11" spans="1:9" ht="51.75" thickBot="1">
      <c r="A11" s="7082" t="s">
        <v>442</v>
      </c>
      <c r="B11" s="7083" t="s">
        <v>279</v>
      </c>
      <c r="C11" s="7083" t="s">
        <v>280</v>
      </c>
      <c r="D11" s="7084">
        <f>SUM(F11:G13)</f>
        <v>11000000</v>
      </c>
      <c r="E11" s="384">
        <v>2310</v>
      </c>
      <c r="F11" s="385">
        <v>700000</v>
      </c>
      <c r="G11" s="385"/>
      <c r="H11" s="387" t="s">
        <v>443</v>
      </c>
    </row>
    <row r="12" spans="1:9" ht="51.75" thickBot="1">
      <c r="A12" s="7082"/>
      <c r="B12" s="7083"/>
      <c r="C12" s="7083"/>
      <c r="D12" s="7084"/>
      <c r="E12" s="384">
        <v>2320</v>
      </c>
      <c r="F12" s="385">
        <v>4000000</v>
      </c>
      <c r="G12" s="385"/>
      <c r="H12" s="387" t="s">
        <v>444</v>
      </c>
    </row>
    <row r="13" spans="1:9" ht="62.25" customHeight="1" thickBot="1">
      <c r="A13" s="7082"/>
      <c r="B13" s="7083"/>
      <c r="C13" s="7083"/>
      <c r="D13" s="7084"/>
      <c r="E13" s="384">
        <v>2800</v>
      </c>
      <c r="F13" s="385">
        <v>6300000</v>
      </c>
      <c r="G13" s="385"/>
      <c r="H13" s="387" t="s">
        <v>445</v>
      </c>
    </row>
    <row r="14" spans="1:9" ht="39.75" customHeight="1" thickBot="1">
      <c r="A14" s="6196" t="s">
        <v>446</v>
      </c>
      <c r="B14" s="7083" t="s">
        <v>363</v>
      </c>
      <c r="C14" s="388" t="s">
        <v>364</v>
      </c>
      <c r="D14" s="389">
        <f>SUM(F14:G14)</f>
        <v>450000</v>
      </c>
      <c r="E14" s="390">
        <v>6170</v>
      </c>
      <c r="F14" s="391"/>
      <c r="G14" s="391">
        <v>450000</v>
      </c>
      <c r="H14" s="392" t="s">
        <v>447</v>
      </c>
    </row>
    <row r="15" spans="1:9" ht="39" thickBot="1">
      <c r="A15" s="6196" t="s">
        <v>448</v>
      </c>
      <c r="B15" s="7083"/>
      <c r="C15" s="388" t="s">
        <v>365</v>
      </c>
      <c r="D15" s="389">
        <v>500000</v>
      </c>
      <c r="E15" s="390">
        <v>6170</v>
      </c>
      <c r="F15" s="391"/>
      <c r="G15" s="391">
        <v>500000</v>
      </c>
      <c r="H15" s="392" t="s">
        <v>449</v>
      </c>
    </row>
    <row r="16" spans="1:9" ht="39" thickBot="1">
      <c r="A16" s="6196" t="s">
        <v>450</v>
      </c>
      <c r="B16" s="7083"/>
      <c r="C16" s="388" t="s">
        <v>366</v>
      </c>
      <c r="D16" s="389">
        <v>600000</v>
      </c>
      <c r="E16" s="390">
        <v>6170</v>
      </c>
      <c r="F16" s="391"/>
      <c r="G16" s="391">
        <v>600000</v>
      </c>
      <c r="H16" s="392" t="s">
        <v>451</v>
      </c>
    </row>
    <row r="17" spans="1:8" ht="27.75" customHeight="1" thickBot="1">
      <c r="A17" s="7085" t="s">
        <v>452</v>
      </c>
      <c r="B17" s="7088">
        <v>851</v>
      </c>
      <c r="C17" s="7088">
        <v>85111</v>
      </c>
      <c r="D17" s="7090">
        <f>SUM(F17:G25)</f>
        <v>159850282</v>
      </c>
      <c r="E17" s="384">
        <v>2560</v>
      </c>
      <c r="F17" s="385">
        <v>320000</v>
      </c>
      <c r="G17" s="393"/>
      <c r="H17" s="392" t="s">
        <v>456</v>
      </c>
    </row>
    <row r="18" spans="1:8" ht="39.75" customHeight="1">
      <c r="A18" s="7086"/>
      <c r="B18" s="7089"/>
      <c r="C18" s="7089"/>
      <c r="D18" s="7091"/>
      <c r="E18" s="7100">
        <v>6220</v>
      </c>
      <c r="F18" s="7092"/>
      <c r="G18" s="7094">
        <v>90288407</v>
      </c>
      <c r="H18" s="7096" t="s">
        <v>501</v>
      </c>
    </row>
    <row r="19" spans="1:8" ht="209.25" customHeight="1" thickBot="1">
      <c r="A19" s="7087"/>
      <c r="B19" s="7089"/>
      <c r="C19" s="7089"/>
      <c r="D19" s="7091"/>
      <c r="E19" s="7101"/>
      <c r="F19" s="7093"/>
      <c r="G19" s="7095"/>
      <c r="H19" s="7097"/>
    </row>
    <row r="20" spans="1:8" ht="29.25" customHeight="1" thickBot="1">
      <c r="A20" s="7098" t="s">
        <v>454</v>
      </c>
      <c r="B20" s="6054"/>
      <c r="C20" s="6054"/>
      <c r="D20" s="6053"/>
      <c r="E20" s="384">
        <v>2560</v>
      </c>
      <c r="F20" s="385">
        <v>273000</v>
      </c>
      <c r="G20" s="393"/>
      <c r="H20" s="392" t="s">
        <v>456</v>
      </c>
    </row>
    <row r="21" spans="1:8" ht="166.5" customHeight="1" thickBot="1">
      <c r="A21" s="7099"/>
      <c r="B21" s="6055"/>
      <c r="C21" s="6055"/>
      <c r="D21" s="6056"/>
      <c r="E21" s="384">
        <v>6220</v>
      </c>
      <c r="F21" s="385"/>
      <c r="G21" s="393">
        <v>15018798</v>
      </c>
      <c r="H21" s="392" t="s">
        <v>1008</v>
      </c>
    </row>
    <row r="22" spans="1:8" ht="29.25" customHeight="1" thickBot="1">
      <c r="A22" s="7098" t="s">
        <v>457</v>
      </c>
      <c r="B22" s="6292"/>
      <c r="C22" s="6292"/>
      <c r="D22" s="6293"/>
      <c r="E22" s="384">
        <v>2560</v>
      </c>
      <c r="F22" s="385">
        <v>138000</v>
      </c>
      <c r="G22" s="393"/>
      <c r="H22" s="392" t="s">
        <v>453</v>
      </c>
    </row>
    <row r="23" spans="1:8" ht="251.25" customHeight="1" thickBot="1">
      <c r="A23" s="7099"/>
      <c r="B23" s="413">
        <v>851</v>
      </c>
      <c r="C23" s="413">
        <v>85111</v>
      </c>
      <c r="D23" s="6291" t="s">
        <v>455</v>
      </c>
      <c r="E23" s="384">
        <v>6220</v>
      </c>
      <c r="F23" s="385"/>
      <c r="G23" s="393">
        <v>25857420</v>
      </c>
      <c r="H23" s="392" t="s">
        <v>1196</v>
      </c>
    </row>
    <row r="24" spans="1:8" ht="32.25" customHeight="1" thickBot="1">
      <c r="A24" s="7098" t="s">
        <v>458</v>
      </c>
      <c r="B24" s="7102"/>
      <c r="C24" s="7102"/>
      <c r="D24" s="7104"/>
      <c r="E24" s="384">
        <v>2560</v>
      </c>
      <c r="F24" s="385">
        <v>77500</v>
      </c>
      <c r="G24" s="393"/>
      <c r="H24" s="392" t="s">
        <v>453</v>
      </c>
    </row>
    <row r="25" spans="1:8" ht="205.5" customHeight="1" thickBot="1">
      <c r="A25" s="7099"/>
      <c r="B25" s="7102"/>
      <c r="C25" s="7103"/>
      <c r="D25" s="7105"/>
      <c r="E25" s="384">
        <v>6220</v>
      </c>
      <c r="F25" s="385"/>
      <c r="G25" s="393">
        <f>27577157+300000</f>
        <v>27877157</v>
      </c>
      <c r="H25" s="392" t="s">
        <v>1211</v>
      </c>
    </row>
    <row r="26" spans="1:8" ht="64.5" thickBot="1">
      <c r="A26" s="6195" t="s">
        <v>459</v>
      </c>
      <c r="B26" s="395"/>
      <c r="C26" s="6193">
        <v>85120</v>
      </c>
      <c r="D26" s="6194">
        <f>SUM(F26:G28)</f>
        <v>8370981</v>
      </c>
      <c r="E26" s="384">
        <v>6220</v>
      </c>
      <c r="F26" s="385"/>
      <c r="G26" s="385">
        <v>7000000</v>
      </c>
      <c r="H26" s="392" t="s">
        <v>502</v>
      </c>
    </row>
    <row r="27" spans="1:8" ht="28.5" customHeight="1" thickBot="1">
      <c r="A27" s="7106" t="s">
        <v>460</v>
      </c>
      <c r="B27" s="7114">
        <v>851</v>
      </c>
      <c r="C27" s="396"/>
      <c r="D27" s="397"/>
      <c r="E27" s="384">
        <v>2560</v>
      </c>
      <c r="F27" s="385">
        <v>55000</v>
      </c>
      <c r="G27" s="385"/>
      <c r="H27" s="392" t="s">
        <v>461</v>
      </c>
    </row>
    <row r="28" spans="1:8" ht="123" customHeight="1" thickBot="1">
      <c r="A28" s="7107"/>
      <c r="B28" s="7102"/>
      <c r="C28" s="6191">
        <v>85120</v>
      </c>
      <c r="D28" s="6192" t="s">
        <v>455</v>
      </c>
      <c r="E28" s="384">
        <v>6220</v>
      </c>
      <c r="F28" s="385"/>
      <c r="G28" s="385">
        <v>1315981</v>
      </c>
      <c r="H28" s="392" t="s">
        <v>503</v>
      </c>
    </row>
    <row r="29" spans="1:8" ht="66.75" customHeight="1" thickBot="1">
      <c r="A29" s="398" t="s">
        <v>462</v>
      </c>
      <c r="B29" s="7102"/>
      <c r="C29" s="7102">
        <v>85121</v>
      </c>
      <c r="D29" s="7104">
        <f>SUM(F29:G31)</f>
        <v>5395235</v>
      </c>
      <c r="E29" s="399">
        <v>6220</v>
      </c>
      <c r="F29" s="400"/>
      <c r="G29" s="400">
        <v>2800000</v>
      </c>
      <c r="H29" s="392" t="s">
        <v>504</v>
      </c>
    </row>
    <row r="30" spans="1:8" ht="41.25" customHeight="1" thickBot="1">
      <c r="A30" s="7115" t="s">
        <v>463</v>
      </c>
      <c r="B30" s="7102"/>
      <c r="C30" s="7102"/>
      <c r="D30" s="7104"/>
      <c r="E30" s="399">
        <v>2560</v>
      </c>
      <c r="F30" s="400">
        <v>700000</v>
      </c>
      <c r="G30" s="400"/>
      <c r="H30" s="392" t="s">
        <v>505</v>
      </c>
    </row>
    <row r="31" spans="1:8" ht="93" customHeight="1" thickBot="1">
      <c r="A31" s="7109"/>
      <c r="B31" s="7102"/>
      <c r="C31" s="7103"/>
      <c r="D31" s="7105"/>
      <c r="E31" s="399">
        <v>6220</v>
      </c>
      <c r="F31" s="400"/>
      <c r="G31" s="400">
        <f>1351048+544187</f>
        <v>1895235</v>
      </c>
      <c r="H31" s="392" t="s">
        <v>1197</v>
      </c>
    </row>
    <row r="32" spans="1:8" ht="106.5" customHeight="1" thickBot="1">
      <c r="A32" s="398" t="s">
        <v>464</v>
      </c>
      <c r="B32" s="7102"/>
      <c r="C32" s="6193">
        <v>85141</v>
      </c>
      <c r="D32" s="6194">
        <f>SUM(F32:G32)</f>
        <v>2861170</v>
      </c>
      <c r="E32" s="399">
        <v>6220</v>
      </c>
      <c r="F32" s="400"/>
      <c r="G32" s="400">
        <v>2861170</v>
      </c>
      <c r="H32" s="401" t="s">
        <v>1009</v>
      </c>
    </row>
    <row r="33" spans="1:8" ht="42.75" customHeight="1" thickBot="1">
      <c r="A33" s="7109" t="s">
        <v>465</v>
      </c>
      <c r="B33" s="7102"/>
      <c r="C33" s="7110">
        <v>85148</v>
      </c>
      <c r="D33" s="7112">
        <f>SUM(F33:G34)</f>
        <v>2569011</v>
      </c>
      <c r="E33" s="399">
        <v>2560</v>
      </c>
      <c r="F33" s="400">
        <f>2398904+65682</f>
        <v>2464586</v>
      </c>
      <c r="G33" s="400"/>
      <c r="H33" s="387" t="s">
        <v>506</v>
      </c>
    </row>
    <row r="34" spans="1:8" ht="128.25" thickBot="1">
      <c r="A34" s="7109"/>
      <c r="B34" s="7103"/>
      <c r="C34" s="7111"/>
      <c r="D34" s="7111"/>
      <c r="E34" s="399">
        <v>6220</v>
      </c>
      <c r="F34" s="400"/>
      <c r="G34" s="400">
        <v>104425</v>
      </c>
      <c r="H34" s="387" t="s">
        <v>507</v>
      </c>
    </row>
    <row r="35" spans="1:8" ht="54.75" customHeight="1" thickBot="1">
      <c r="A35" s="6327" t="s">
        <v>452</v>
      </c>
      <c r="B35" s="7114">
        <v>851</v>
      </c>
      <c r="C35" s="7124">
        <v>85195</v>
      </c>
      <c r="D35" s="7127">
        <v>2045250</v>
      </c>
      <c r="E35" s="7130">
        <v>6220</v>
      </c>
      <c r="F35" s="400"/>
      <c r="G35" s="400">
        <v>246000</v>
      </c>
      <c r="H35" s="7133" t="s">
        <v>1198</v>
      </c>
    </row>
    <row r="36" spans="1:8" ht="50.25" customHeight="1" thickBot="1">
      <c r="A36" s="6327" t="s">
        <v>454</v>
      </c>
      <c r="B36" s="7102"/>
      <c r="C36" s="7125"/>
      <c r="D36" s="7128"/>
      <c r="E36" s="7131"/>
      <c r="F36" s="400"/>
      <c r="G36" s="400">
        <v>246000</v>
      </c>
      <c r="H36" s="7134"/>
    </row>
    <row r="37" spans="1:8" ht="50.25" customHeight="1" thickBot="1">
      <c r="A37" s="6327" t="s">
        <v>457</v>
      </c>
      <c r="B37" s="7102"/>
      <c r="C37" s="7125"/>
      <c r="D37" s="7128"/>
      <c r="E37" s="7131"/>
      <c r="F37" s="400"/>
      <c r="G37" s="400">
        <v>246000</v>
      </c>
      <c r="H37" s="7134"/>
    </row>
    <row r="38" spans="1:8" ht="86.25" customHeight="1" thickBot="1">
      <c r="A38" s="6327" t="s">
        <v>1199</v>
      </c>
      <c r="B38" s="7102"/>
      <c r="C38" s="7125"/>
      <c r="D38" s="7128"/>
      <c r="E38" s="7131"/>
      <c r="F38" s="400"/>
      <c r="G38" s="400">
        <v>130725</v>
      </c>
      <c r="H38" s="7134"/>
    </row>
    <row r="39" spans="1:8" ht="39" customHeight="1" thickBot="1">
      <c r="A39" s="6327" t="s">
        <v>1200</v>
      </c>
      <c r="B39" s="7102"/>
      <c r="C39" s="7125"/>
      <c r="D39" s="7128"/>
      <c r="E39" s="7131"/>
      <c r="F39" s="400"/>
      <c r="G39" s="400">
        <v>130725</v>
      </c>
      <c r="H39" s="7134"/>
    </row>
    <row r="40" spans="1:8" ht="50.25" customHeight="1" thickBot="1">
      <c r="A40" s="6327" t="s">
        <v>1201</v>
      </c>
      <c r="B40" s="7102"/>
      <c r="C40" s="7125"/>
      <c r="D40" s="7128"/>
      <c r="E40" s="7131"/>
      <c r="F40" s="400"/>
      <c r="G40" s="400">
        <v>130725</v>
      </c>
      <c r="H40" s="7134"/>
    </row>
    <row r="41" spans="1:8" ht="45" customHeight="1" thickBot="1">
      <c r="A41" s="6327" t="s">
        <v>1202</v>
      </c>
      <c r="B41" s="7102"/>
      <c r="C41" s="7125"/>
      <c r="D41" s="7128"/>
      <c r="E41" s="7131"/>
      <c r="F41" s="400"/>
      <c r="G41" s="400">
        <v>130725</v>
      </c>
      <c r="H41" s="7134"/>
    </row>
    <row r="42" spans="1:8" ht="55.5" customHeight="1" thickBot="1">
      <c r="A42" s="6327" t="s">
        <v>1203</v>
      </c>
      <c r="B42" s="7102"/>
      <c r="C42" s="7125"/>
      <c r="D42" s="7128"/>
      <c r="E42" s="7131"/>
      <c r="F42" s="400"/>
      <c r="G42" s="400">
        <v>130725</v>
      </c>
      <c r="H42" s="7134"/>
    </row>
    <row r="43" spans="1:8" ht="66" customHeight="1" thickBot="1">
      <c r="A43" s="6327" t="s">
        <v>1212</v>
      </c>
      <c r="B43" s="7102"/>
      <c r="C43" s="7125"/>
      <c r="D43" s="7128"/>
      <c r="E43" s="7131"/>
      <c r="F43" s="400"/>
      <c r="G43" s="400">
        <v>130725</v>
      </c>
      <c r="H43" s="7134"/>
    </row>
    <row r="44" spans="1:8" ht="62.25" customHeight="1" thickBot="1">
      <c r="A44" s="6327" t="s">
        <v>1204</v>
      </c>
      <c r="B44" s="7102"/>
      <c r="C44" s="7125"/>
      <c r="D44" s="7128"/>
      <c r="E44" s="7131"/>
      <c r="F44" s="400"/>
      <c r="G44" s="400">
        <v>130725</v>
      </c>
      <c r="H44" s="7134"/>
    </row>
    <row r="45" spans="1:8" ht="50.25" customHeight="1" thickBot="1">
      <c r="A45" s="6327" t="s">
        <v>1205</v>
      </c>
      <c r="B45" s="7102"/>
      <c r="C45" s="7125"/>
      <c r="D45" s="7128"/>
      <c r="E45" s="7131"/>
      <c r="F45" s="400"/>
      <c r="G45" s="400">
        <v>130725</v>
      </c>
      <c r="H45" s="7134"/>
    </row>
    <row r="46" spans="1:8" ht="60" customHeight="1" thickBot="1">
      <c r="A46" s="6327" t="s">
        <v>1206</v>
      </c>
      <c r="B46" s="7102"/>
      <c r="C46" s="7125"/>
      <c r="D46" s="7128"/>
      <c r="E46" s="7131"/>
      <c r="F46" s="400"/>
      <c r="G46" s="400">
        <v>130725</v>
      </c>
      <c r="H46" s="7134"/>
    </row>
    <row r="47" spans="1:8" ht="73.5" customHeight="1" thickBot="1">
      <c r="A47" s="6328" t="s">
        <v>1207</v>
      </c>
      <c r="B47" s="7103"/>
      <c r="C47" s="7126"/>
      <c r="D47" s="7129"/>
      <c r="E47" s="7132"/>
      <c r="F47" s="400"/>
      <c r="G47" s="400">
        <v>130725</v>
      </c>
      <c r="H47" s="7135"/>
    </row>
    <row r="48" spans="1:8" ht="72" customHeight="1" thickBot="1">
      <c r="A48" s="7113" t="s">
        <v>466</v>
      </c>
      <c r="B48" s="7088">
        <v>921</v>
      </c>
      <c r="C48" s="7110">
        <v>92106</v>
      </c>
      <c r="D48" s="7112">
        <f>SUM(F48:G49)</f>
        <v>7608340</v>
      </c>
      <c r="E48" s="399">
        <v>2800</v>
      </c>
      <c r="F48" s="402">
        <v>1960000</v>
      </c>
      <c r="G48" s="402"/>
      <c r="H48" s="403" t="s">
        <v>508</v>
      </c>
    </row>
    <row r="49" spans="1:8" ht="111.75" customHeight="1" thickBot="1">
      <c r="A49" s="7113"/>
      <c r="B49" s="7089"/>
      <c r="C49" s="7110"/>
      <c r="D49" s="7112"/>
      <c r="E49" s="399">
        <v>6220</v>
      </c>
      <c r="F49" s="402"/>
      <c r="G49" s="402">
        <v>5648340</v>
      </c>
      <c r="H49" s="404" t="s">
        <v>1010</v>
      </c>
    </row>
    <row r="50" spans="1:8" ht="52.5" customHeight="1" thickBot="1">
      <c r="A50" s="7113" t="s">
        <v>467</v>
      </c>
      <c r="B50" s="7089"/>
      <c r="C50" s="7110">
        <v>92108</v>
      </c>
      <c r="D50" s="7112">
        <f>SUM(F50:G51)</f>
        <v>2709500</v>
      </c>
      <c r="E50" s="399">
        <v>2800</v>
      </c>
      <c r="F50" s="402">
        <v>850000</v>
      </c>
      <c r="G50" s="402"/>
      <c r="H50" s="403" t="s">
        <v>509</v>
      </c>
    </row>
    <row r="51" spans="1:8" ht="88.5" customHeight="1" thickBot="1">
      <c r="A51" s="7113"/>
      <c r="B51" s="7089"/>
      <c r="C51" s="7110"/>
      <c r="D51" s="7112"/>
      <c r="E51" s="399">
        <v>6220</v>
      </c>
      <c r="F51" s="402"/>
      <c r="G51" s="402">
        <v>1859500</v>
      </c>
      <c r="H51" s="403" t="s">
        <v>1011</v>
      </c>
    </row>
    <row r="52" spans="1:8" ht="201.75" customHeight="1" thickBot="1">
      <c r="A52" s="5983" t="s">
        <v>468</v>
      </c>
      <c r="B52" s="6191"/>
      <c r="C52" s="6193">
        <v>92109</v>
      </c>
      <c r="D52" s="6198">
        <f>SUM(F52:G55)</f>
        <v>5994000</v>
      </c>
      <c r="E52" s="405">
        <v>2800</v>
      </c>
      <c r="F52" s="406">
        <v>1420000</v>
      </c>
      <c r="G52" s="407"/>
      <c r="H52" s="408" t="s">
        <v>510</v>
      </c>
    </row>
    <row r="53" spans="1:8" ht="227.25" customHeight="1" thickBot="1">
      <c r="A53" s="6294" t="s">
        <v>1007</v>
      </c>
      <c r="B53" s="396"/>
      <c r="C53" s="6289">
        <v>92109</v>
      </c>
      <c r="D53" s="6290" t="s">
        <v>455</v>
      </c>
      <c r="E53" s="294">
        <v>6220</v>
      </c>
      <c r="F53" s="409"/>
      <c r="G53" s="409">
        <v>3971000</v>
      </c>
      <c r="H53" s="6295" t="s">
        <v>1012</v>
      </c>
    </row>
    <row r="54" spans="1:8" ht="127.5" customHeight="1" thickBot="1">
      <c r="A54" s="7108" t="s">
        <v>469</v>
      </c>
      <c r="B54" s="394">
        <v>921</v>
      </c>
      <c r="C54" s="411"/>
      <c r="D54" s="5984"/>
      <c r="E54" s="294">
        <v>2800</v>
      </c>
      <c r="F54" s="409">
        <v>523000</v>
      </c>
      <c r="G54" s="409"/>
      <c r="H54" s="410" t="s">
        <v>1018</v>
      </c>
    </row>
    <row r="55" spans="1:8" ht="26.25" customHeight="1" thickBot="1">
      <c r="A55" s="7108"/>
      <c r="B55" s="411"/>
      <c r="C55" s="395"/>
      <c r="D55" s="5985"/>
      <c r="E55" s="294">
        <v>6220</v>
      </c>
      <c r="F55" s="409"/>
      <c r="G55" s="409">
        <v>80000</v>
      </c>
      <c r="H55" s="410" t="s">
        <v>511</v>
      </c>
    </row>
    <row r="56" spans="1:8" ht="15.75" thickBot="1">
      <c r="A56" s="7118" t="s">
        <v>470</v>
      </c>
      <c r="B56" s="411"/>
      <c r="C56" s="7114">
        <v>92110</v>
      </c>
      <c r="D56" s="7120">
        <f>SUM(F56:G57)</f>
        <v>270000</v>
      </c>
      <c r="E56" s="294">
        <v>2800</v>
      </c>
      <c r="F56" s="409">
        <v>50000</v>
      </c>
      <c r="G56" s="409"/>
      <c r="H56" s="410" t="s">
        <v>512</v>
      </c>
    </row>
    <row r="57" spans="1:8" ht="26.25" thickBot="1">
      <c r="A57" s="7119"/>
      <c r="B57" s="411"/>
      <c r="C57" s="7103"/>
      <c r="D57" s="7105"/>
      <c r="E57" s="294">
        <v>6220</v>
      </c>
      <c r="F57" s="409"/>
      <c r="G57" s="409">
        <v>220000</v>
      </c>
      <c r="H57" s="410" t="s">
        <v>513</v>
      </c>
    </row>
    <row r="58" spans="1:8" ht="77.25" customHeight="1" thickBot="1">
      <c r="A58" s="7108" t="s">
        <v>417</v>
      </c>
      <c r="B58" s="411"/>
      <c r="C58" s="7110">
        <v>92114</v>
      </c>
      <c r="D58" s="7112">
        <f>SUM(F58:G59)</f>
        <v>480309</v>
      </c>
      <c r="E58" s="294">
        <v>2800</v>
      </c>
      <c r="F58" s="409">
        <v>77500</v>
      </c>
      <c r="G58" s="409"/>
      <c r="H58" s="410" t="s">
        <v>514</v>
      </c>
    </row>
    <row r="59" spans="1:8" ht="83.25" customHeight="1" thickBot="1">
      <c r="A59" s="7108"/>
      <c r="B59" s="395"/>
      <c r="C59" s="7110"/>
      <c r="D59" s="7112"/>
      <c r="E59" s="294">
        <v>6220</v>
      </c>
      <c r="F59" s="409"/>
      <c r="G59" s="409">
        <v>402809</v>
      </c>
      <c r="H59" s="410" t="s">
        <v>1013</v>
      </c>
    </row>
    <row r="60" spans="1:8" ht="75" customHeight="1" thickBot="1">
      <c r="A60" s="7108" t="s">
        <v>418</v>
      </c>
      <c r="B60" s="6296"/>
      <c r="C60" s="7110">
        <v>92116</v>
      </c>
      <c r="D60" s="7121">
        <f>SUM(F60:G61)</f>
        <v>506000</v>
      </c>
      <c r="E60" s="294">
        <v>2800</v>
      </c>
      <c r="F60" s="409">
        <v>255000</v>
      </c>
      <c r="G60" s="409"/>
      <c r="H60" s="412" t="s">
        <v>515</v>
      </c>
    </row>
    <row r="61" spans="1:8" ht="61.5" customHeight="1" thickBot="1">
      <c r="A61" s="7108"/>
      <c r="B61" s="5986"/>
      <c r="C61" s="7110"/>
      <c r="D61" s="7121"/>
      <c r="E61" s="294">
        <v>6220</v>
      </c>
      <c r="F61" s="409"/>
      <c r="G61" s="409">
        <v>251000</v>
      </c>
      <c r="H61" s="412" t="s">
        <v>1014</v>
      </c>
    </row>
    <row r="62" spans="1:8" ht="28.5" customHeight="1" thickBot="1">
      <c r="A62" s="7118" t="s">
        <v>471</v>
      </c>
      <c r="B62" s="5986"/>
      <c r="C62" s="7088">
        <v>92118</v>
      </c>
      <c r="D62" s="7122">
        <f>SUM(F62:G79)</f>
        <v>18985649</v>
      </c>
      <c r="E62" s="294">
        <v>2800</v>
      </c>
      <c r="F62" s="409">
        <v>175000</v>
      </c>
      <c r="G62" s="409"/>
      <c r="H62" s="412" t="s">
        <v>472</v>
      </c>
    </row>
    <row r="63" spans="1:8" ht="163.5" customHeight="1" thickBot="1">
      <c r="A63" s="7119"/>
      <c r="B63" s="394">
        <v>921</v>
      </c>
      <c r="C63" s="7089"/>
      <c r="D63" s="7123"/>
      <c r="E63" s="294">
        <v>6220</v>
      </c>
      <c r="F63" s="409"/>
      <c r="G63" s="409">
        <v>1519962</v>
      </c>
      <c r="H63" s="412" t="s">
        <v>1015</v>
      </c>
    </row>
    <row r="64" spans="1:8" ht="138" customHeight="1" thickBot="1">
      <c r="A64" s="7117" t="s">
        <v>473</v>
      </c>
      <c r="B64" s="5986"/>
      <c r="C64" s="413"/>
      <c r="D64" s="414"/>
      <c r="E64" s="294">
        <v>2800</v>
      </c>
      <c r="F64" s="409">
        <v>362650</v>
      </c>
      <c r="G64" s="409"/>
      <c r="H64" s="412" t="s">
        <v>1016</v>
      </c>
    </row>
    <row r="65" spans="1:8" ht="96" customHeight="1" thickBot="1">
      <c r="A65" s="7109"/>
      <c r="B65" s="6199"/>
      <c r="C65" s="395"/>
      <c r="D65" s="6200"/>
      <c r="E65" s="294">
        <v>6220</v>
      </c>
      <c r="F65" s="409"/>
      <c r="G65" s="409">
        <v>544492</v>
      </c>
      <c r="H65" s="412" t="s">
        <v>516</v>
      </c>
    </row>
    <row r="66" spans="1:8" ht="77.25" thickBot="1">
      <c r="A66" s="7108" t="s">
        <v>474</v>
      </c>
      <c r="B66" s="7137"/>
      <c r="C66" s="7137"/>
      <c r="D66" s="7139"/>
      <c r="E66" s="294">
        <v>2800</v>
      </c>
      <c r="F66" s="409">
        <v>375000</v>
      </c>
      <c r="G66" s="409"/>
      <c r="H66" s="412" t="s">
        <v>517</v>
      </c>
    </row>
    <row r="67" spans="1:8" ht="108.75" customHeight="1" thickBot="1">
      <c r="A67" s="7108"/>
      <c r="B67" s="7138"/>
      <c r="C67" s="7138"/>
      <c r="D67" s="7140"/>
      <c r="E67" s="294">
        <v>6220</v>
      </c>
      <c r="F67" s="409"/>
      <c r="G67" s="415">
        <v>4649505</v>
      </c>
      <c r="H67" s="412" t="s">
        <v>1188</v>
      </c>
    </row>
    <row r="68" spans="1:8" ht="76.5" customHeight="1" thickBot="1">
      <c r="A68" s="7119" t="s">
        <v>475</v>
      </c>
      <c r="B68" s="7138">
        <v>921</v>
      </c>
      <c r="C68" s="7138">
        <v>92118</v>
      </c>
      <c r="D68" s="7116" t="s">
        <v>455</v>
      </c>
      <c r="E68" s="288">
        <v>2800</v>
      </c>
      <c r="F68" s="416">
        <v>150000</v>
      </c>
      <c r="G68" s="416"/>
      <c r="H68" s="417" t="s">
        <v>518</v>
      </c>
    </row>
    <row r="69" spans="1:8" ht="168.75" customHeight="1" thickBot="1">
      <c r="A69" s="7108"/>
      <c r="B69" s="7138"/>
      <c r="C69" s="7138"/>
      <c r="D69" s="7116"/>
      <c r="E69" s="294">
        <v>6220</v>
      </c>
      <c r="F69" s="409"/>
      <c r="G69" s="409">
        <v>3302985</v>
      </c>
      <c r="H69" s="412" t="s">
        <v>1017</v>
      </c>
    </row>
    <row r="70" spans="1:8" ht="45" customHeight="1" thickBot="1">
      <c r="A70" s="7118" t="s">
        <v>476</v>
      </c>
      <c r="B70" s="394"/>
      <c r="C70" s="394"/>
      <c r="D70" s="6190"/>
      <c r="E70" s="288">
        <v>2800</v>
      </c>
      <c r="F70" s="416">
        <v>40000</v>
      </c>
      <c r="G70" s="416"/>
      <c r="H70" s="412" t="s">
        <v>519</v>
      </c>
    </row>
    <row r="71" spans="1:8" ht="48.75" customHeight="1" thickBot="1">
      <c r="A71" s="7136"/>
      <c r="B71" s="395"/>
      <c r="C71" s="395"/>
      <c r="D71" s="6201"/>
      <c r="E71" s="288">
        <v>6220</v>
      </c>
      <c r="F71" s="416"/>
      <c r="G71" s="416">
        <v>430000</v>
      </c>
      <c r="H71" s="417" t="s">
        <v>520</v>
      </c>
    </row>
    <row r="72" spans="1:8" ht="60" customHeight="1" thickBot="1">
      <c r="A72" s="7108" t="s">
        <v>477</v>
      </c>
      <c r="B72" s="396"/>
      <c r="C72" s="396"/>
      <c r="D72" s="6297"/>
      <c r="E72" s="294">
        <v>2800</v>
      </c>
      <c r="F72" s="409">
        <v>400000</v>
      </c>
      <c r="G72" s="409"/>
      <c r="H72" s="412" t="s">
        <v>521</v>
      </c>
    </row>
    <row r="73" spans="1:8" ht="175.5" customHeight="1" thickBot="1">
      <c r="A73" s="7108"/>
      <c r="B73" s="413">
        <v>921</v>
      </c>
      <c r="C73" s="413">
        <v>92118</v>
      </c>
      <c r="D73" s="414" t="s">
        <v>455</v>
      </c>
      <c r="E73" s="294">
        <v>6220</v>
      </c>
      <c r="F73" s="409"/>
      <c r="G73" s="409">
        <v>2749000</v>
      </c>
      <c r="H73" s="412" t="s">
        <v>1019</v>
      </c>
    </row>
    <row r="74" spans="1:8" ht="70.5" customHeight="1" thickBot="1">
      <c r="A74" s="7108" t="s">
        <v>478</v>
      </c>
      <c r="B74" s="411"/>
      <c r="C74" s="411"/>
      <c r="D74" s="418"/>
      <c r="E74" s="294">
        <v>2800</v>
      </c>
      <c r="F74" s="409">
        <v>65000</v>
      </c>
      <c r="G74" s="409"/>
      <c r="H74" s="419" t="s">
        <v>522</v>
      </c>
    </row>
    <row r="75" spans="1:8" ht="96" customHeight="1" thickBot="1">
      <c r="A75" s="7108"/>
      <c r="B75" s="411"/>
      <c r="C75" s="411"/>
      <c r="D75" s="418"/>
      <c r="E75" s="294">
        <v>6220</v>
      </c>
      <c r="F75" s="409"/>
      <c r="G75" s="415">
        <v>2872255</v>
      </c>
      <c r="H75" s="419" t="s">
        <v>1020</v>
      </c>
    </row>
    <row r="76" spans="1:8" ht="61.5" customHeight="1" thickBot="1">
      <c r="A76" s="7108" t="s">
        <v>479</v>
      </c>
      <c r="B76" s="5986"/>
      <c r="C76" s="5986"/>
      <c r="D76" s="5987"/>
      <c r="E76" s="294">
        <v>2800</v>
      </c>
      <c r="F76" s="409">
        <v>109800</v>
      </c>
      <c r="G76" s="409"/>
      <c r="H76" s="419" t="s">
        <v>523</v>
      </c>
    </row>
    <row r="77" spans="1:8" ht="26.25" customHeight="1" thickBot="1">
      <c r="A77" s="7108"/>
      <c r="B77" s="6199"/>
      <c r="C77" s="6199"/>
      <c r="D77" s="6202"/>
      <c r="E77" s="294">
        <v>6220</v>
      </c>
      <c r="F77" s="409"/>
      <c r="G77" s="409">
        <v>20000</v>
      </c>
      <c r="H77" s="419" t="s">
        <v>524</v>
      </c>
    </row>
    <row r="78" spans="1:8" ht="54" customHeight="1" thickBot="1">
      <c r="A78" s="7118" t="s">
        <v>480</v>
      </c>
      <c r="B78" s="6296"/>
      <c r="C78" s="6296"/>
      <c r="D78" s="6298"/>
      <c r="E78" s="294">
        <v>2800</v>
      </c>
      <c r="F78" s="409">
        <v>120000</v>
      </c>
      <c r="G78" s="409"/>
      <c r="H78" s="419" t="s">
        <v>525</v>
      </c>
    </row>
    <row r="79" spans="1:8" ht="174.75" customHeight="1" thickBot="1">
      <c r="A79" s="7119"/>
      <c r="B79" s="6299">
        <v>921</v>
      </c>
      <c r="C79" s="6299">
        <v>92118</v>
      </c>
      <c r="D79" s="6300" t="s">
        <v>455</v>
      </c>
      <c r="E79" s="294">
        <v>6220</v>
      </c>
      <c r="F79" s="409"/>
      <c r="G79" s="409">
        <v>1100000</v>
      </c>
      <c r="H79" s="419" t="s">
        <v>526</v>
      </c>
    </row>
    <row r="80" spans="1:8" ht="24.75" customHeight="1" thickBot="1">
      <c r="A80" s="420"/>
      <c r="B80" s="421"/>
      <c r="C80" s="421"/>
      <c r="D80" s="422">
        <f>SUM(D62,D60,D58,D56,D52,D50,D48,D33,D26,D17,D16,D15,D14,D11,D7,D32,D29,D35)</f>
        <v>244545727</v>
      </c>
      <c r="E80" s="423"/>
      <c r="F80" s="424">
        <f>SUM(F7:F79)</f>
        <v>25591036</v>
      </c>
      <c r="G80" s="425">
        <f>SUM(G7:G79)</f>
        <v>218954691</v>
      </c>
      <c r="H80" s="426"/>
    </row>
    <row r="81" spans="1:8">
      <c r="A81" s="321"/>
      <c r="B81" s="256"/>
      <c r="C81" s="256"/>
      <c r="D81" s="322"/>
      <c r="E81" s="256"/>
      <c r="F81" s="281"/>
      <c r="G81" s="281"/>
      <c r="H81" s="256"/>
    </row>
    <row r="82" spans="1:8">
      <c r="D82" s="324"/>
      <c r="F82" s="320"/>
      <c r="G82" s="320"/>
    </row>
    <row r="83" spans="1:8">
      <c r="F83" s="320"/>
    </row>
    <row r="84" spans="1:8">
      <c r="F84" s="320"/>
      <c r="G84" s="320"/>
    </row>
    <row r="86" spans="1:8">
      <c r="F86" s="320"/>
      <c r="G86" s="320"/>
    </row>
    <row r="87" spans="1:8">
      <c r="F87" s="320"/>
      <c r="G87" s="320"/>
    </row>
    <row r="88" spans="1:8">
      <c r="D88" s="324"/>
      <c r="F88" s="320"/>
      <c r="G88" s="320"/>
    </row>
    <row r="89" spans="1:8">
      <c r="D89" s="324"/>
      <c r="G89" s="320"/>
    </row>
    <row r="90" spans="1:8">
      <c r="F90" s="320"/>
    </row>
  </sheetData>
  <mergeCells count="80">
    <mergeCell ref="C35:C47"/>
    <mergeCell ref="D35:D47"/>
    <mergeCell ref="E35:E47"/>
    <mergeCell ref="H35:H47"/>
    <mergeCell ref="A78:A79"/>
    <mergeCell ref="A70:A71"/>
    <mergeCell ref="A72:A73"/>
    <mergeCell ref="A74:A75"/>
    <mergeCell ref="A76:A77"/>
    <mergeCell ref="A66:A67"/>
    <mergeCell ref="B66:B67"/>
    <mergeCell ref="C66:C67"/>
    <mergeCell ref="D66:D67"/>
    <mergeCell ref="A68:A69"/>
    <mergeCell ref="B68:B69"/>
    <mergeCell ref="C68:C69"/>
    <mergeCell ref="D68:D69"/>
    <mergeCell ref="A64:A65"/>
    <mergeCell ref="A56:A57"/>
    <mergeCell ref="C56:C57"/>
    <mergeCell ref="D56:D57"/>
    <mergeCell ref="A58:A59"/>
    <mergeCell ref="C58:C59"/>
    <mergeCell ref="D58:D59"/>
    <mergeCell ref="A60:A61"/>
    <mergeCell ref="C60:C61"/>
    <mergeCell ref="D60:D61"/>
    <mergeCell ref="A62:A63"/>
    <mergeCell ref="C62:C63"/>
    <mergeCell ref="D62:D63"/>
    <mergeCell ref="A54:A55"/>
    <mergeCell ref="A33:A34"/>
    <mergeCell ref="C33:C34"/>
    <mergeCell ref="D33:D34"/>
    <mergeCell ref="A48:A49"/>
    <mergeCell ref="B48:B51"/>
    <mergeCell ref="C48:C49"/>
    <mergeCell ref="D48:D49"/>
    <mergeCell ref="A50:A51"/>
    <mergeCell ref="C50:C51"/>
    <mergeCell ref="D50:D51"/>
    <mergeCell ref="B27:B34"/>
    <mergeCell ref="C29:C31"/>
    <mergeCell ref="D29:D31"/>
    <mergeCell ref="A30:A31"/>
    <mergeCell ref="B35:B47"/>
    <mergeCell ref="A24:A25"/>
    <mergeCell ref="B24:B25"/>
    <mergeCell ref="C24:C25"/>
    <mergeCell ref="D24:D25"/>
    <mergeCell ref="A27:A28"/>
    <mergeCell ref="F18:F19"/>
    <mergeCell ref="G18:G19"/>
    <mergeCell ref="H18:H19"/>
    <mergeCell ref="A20:A21"/>
    <mergeCell ref="A22:A23"/>
    <mergeCell ref="E18:E19"/>
    <mergeCell ref="B14:B16"/>
    <mergeCell ref="A17:A19"/>
    <mergeCell ref="B17:B19"/>
    <mergeCell ref="C17:C19"/>
    <mergeCell ref="D17:D19"/>
    <mergeCell ref="A7:A10"/>
    <mergeCell ref="B7:B10"/>
    <mergeCell ref="C7:C10"/>
    <mergeCell ref="D7:D10"/>
    <mergeCell ref="A11:A13"/>
    <mergeCell ref="B11:B13"/>
    <mergeCell ref="C11:C13"/>
    <mergeCell ref="D11:D13"/>
    <mergeCell ref="A2:H2"/>
    <mergeCell ref="A4:A6"/>
    <mergeCell ref="B4:B6"/>
    <mergeCell ref="C4:C6"/>
    <mergeCell ref="D4:D6"/>
    <mergeCell ref="E4:E6"/>
    <mergeCell ref="F4:G4"/>
    <mergeCell ref="H4:H6"/>
    <mergeCell ref="F5:F6"/>
    <mergeCell ref="G5:G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9" orientation="landscape" r:id="rId1"/>
  <headerFooter>
    <oddFooter>Strona &amp;P z &amp;N</oddFooter>
  </headerFooter>
  <rowBreaks count="9" manualBreakCount="9">
    <brk id="16" max="7" man="1"/>
    <brk id="21" max="7" man="1"/>
    <brk id="26" max="7" man="1"/>
    <brk id="34" max="7" man="1"/>
    <brk id="52" max="7" man="1"/>
    <brk id="59" max="7" man="1"/>
    <brk id="65" max="7" man="1"/>
    <brk id="71" max="7" man="1"/>
    <brk id="77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233B-EC22-4CE4-9D58-877CEEBF2419}">
  <sheetPr>
    <tabColor theme="0" tint="-4.9989318521683403E-2"/>
  </sheetPr>
  <dimension ref="A1:Q541"/>
  <sheetViews>
    <sheetView view="pageBreakPreview" topLeftCell="A31" zoomScaleSheetLayoutView="100" workbookViewId="0">
      <selection activeCell="J14" sqref="J14"/>
    </sheetView>
  </sheetViews>
  <sheetFormatPr defaultRowHeight="12.75"/>
  <cols>
    <col min="1" max="1" width="4.140625" style="105" bestFit="1" customWidth="1"/>
    <col min="2" max="2" width="7.7109375" style="105" customWidth="1"/>
    <col min="3" max="5" width="12.7109375" style="105" customWidth="1"/>
    <col min="6" max="6" width="12.5703125" style="105" customWidth="1"/>
    <col min="7" max="7" width="11.5703125" style="105" bestFit="1" customWidth="1"/>
    <col min="8" max="8" width="85.42578125" style="105" customWidth="1"/>
    <col min="9" max="259" width="9.140625" style="105"/>
    <col min="260" max="260" width="7.140625" style="105" customWidth="1"/>
    <col min="261" max="261" width="10.42578125" style="105" customWidth="1"/>
    <col min="262" max="262" width="12.85546875" style="105" customWidth="1"/>
    <col min="263" max="263" width="13.140625" style="105" customWidth="1"/>
    <col min="264" max="264" width="61" style="105" customWidth="1"/>
    <col min="265" max="515" width="9.140625" style="105"/>
    <col min="516" max="516" width="7.140625" style="105" customWidth="1"/>
    <col min="517" max="517" width="10.42578125" style="105" customWidth="1"/>
    <col min="518" max="518" width="12.85546875" style="105" customWidth="1"/>
    <col min="519" max="519" width="13.140625" style="105" customWidth="1"/>
    <col min="520" max="520" width="61" style="105" customWidth="1"/>
    <col min="521" max="771" width="9.140625" style="105"/>
    <col min="772" max="772" width="7.140625" style="105" customWidth="1"/>
    <col min="773" max="773" width="10.42578125" style="105" customWidth="1"/>
    <col min="774" max="774" width="12.85546875" style="105" customWidth="1"/>
    <col min="775" max="775" width="13.140625" style="105" customWidth="1"/>
    <col min="776" max="776" width="61" style="105" customWidth="1"/>
    <col min="777" max="1027" width="9.140625" style="105"/>
    <col min="1028" max="1028" width="7.140625" style="105" customWidth="1"/>
    <col min="1029" max="1029" width="10.42578125" style="105" customWidth="1"/>
    <col min="1030" max="1030" width="12.85546875" style="105" customWidth="1"/>
    <col min="1031" max="1031" width="13.140625" style="105" customWidth="1"/>
    <col min="1032" max="1032" width="61" style="105" customWidth="1"/>
    <col min="1033" max="1283" width="9.140625" style="105"/>
    <col min="1284" max="1284" width="7.140625" style="105" customWidth="1"/>
    <col min="1285" max="1285" width="10.42578125" style="105" customWidth="1"/>
    <col min="1286" max="1286" width="12.85546875" style="105" customWidth="1"/>
    <col min="1287" max="1287" width="13.140625" style="105" customWidth="1"/>
    <col min="1288" max="1288" width="61" style="105" customWidth="1"/>
    <col min="1289" max="1539" width="9.140625" style="105"/>
    <col min="1540" max="1540" width="7.140625" style="105" customWidth="1"/>
    <col min="1541" max="1541" width="10.42578125" style="105" customWidth="1"/>
    <col min="1542" max="1542" width="12.85546875" style="105" customWidth="1"/>
    <col min="1543" max="1543" width="13.140625" style="105" customWidth="1"/>
    <col min="1544" max="1544" width="61" style="105" customWidth="1"/>
    <col min="1545" max="1795" width="9.140625" style="105"/>
    <col min="1796" max="1796" width="7.140625" style="105" customWidth="1"/>
    <col min="1797" max="1797" width="10.42578125" style="105" customWidth="1"/>
    <col min="1798" max="1798" width="12.85546875" style="105" customWidth="1"/>
    <col min="1799" max="1799" width="13.140625" style="105" customWidth="1"/>
    <col min="1800" max="1800" width="61" style="105" customWidth="1"/>
    <col min="1801" max="2051" width="9.140625" style="105"/>
    <col min="2052" max="2052" width="7.140625" style="105" customWidth="1"/>
    <col min="2053" max="2053" width="10.42578125" style="105" customWidth="1"/>
    <col min="2054" max="2054" width="12.85546875" style="105" customWidth="1"/>
    <col min="2055" max="2055" width="13.140625" style="105" customWidth="1"/>
    <col min="2056" max="2056" width="61" style="105" customWidth="1"/>
    <col min="2057" max="2307" width="9.140625" style="105"/>
    <col min="2308" max="2308" width="7.140625" style="105" customWidth="1"/>
    <col min="2309" max="2309" width="10.42578125" style="105" customWidth="1"/>
    <col min="2310" max="2310" width="12.85546875" style="105" customWidth="1"/>
    <col min="2311" max="2311" width="13.140625" style="105" customWidth="1"/>
    <col min="2312" max="2312" width="61" style="105" customWidth="1"/>
    <col min="2313" max="2563" width="9.140625" style="105"/>
    <col min="2564" max="2564" width="7.140625" style="105" customWidth="1"/>
    <col min="2565" max="2565" width="10.42578125" style="105" customWidth="1"/>
    <col min="2566" max="2566" width="12.85546875" style="105" customWidth="1"/>
    <col min="2567" max="2567" width="13.140625" style="105" customWidth="1"/>
    <col min="2568" max="2568" width="61" style="105" customWidth="1"/>
    <col min="2569" max="2819" width="9.140625" style="105"/>
    <col min="2820" max="2820" width="7.140625" style="105" customWidth="1"/>
    <col min="2821" max="2821" width="10.42578125" style="105" customWidth="1"/>
    <col min="2822" max="2822" width="12.85546875" style="105" customWidth="1"/>
    <col min="2823" max="2823" width="13.140625" style="105" customWidth="1"/>
    <col min="2824" max="2824" width="61" style="105" customWidth="1"/>
    <col min="2825" max="3075" width="9.140625" style="105"/>
    <col min="3076" max="3076" width="7.140625" style="105" customWidth="1"/>
    <col min="3077" max="3077" width="10.42578125" style="105" customWidth="1"/>
    <col min="3078" max="3078" width="12.85546875" style="105" customWidth="1"/>
    <col min="3079" max="3079" width="13.140625" style="105" customWidth="1"/>
    <col min="3080" max="3080" width="61" style="105" customWidth="1"/>
    <col min="3081" max="3331" width="9.140625" style="105"/>
    <col min="3332" max="3332" width="7.140625" style="105" customWidth="1"/>
    <col min="3333" max="3333" width="10.42578125" style="105" customWidth="1"/>
    <col min="3334" max="3334" width="12.85546875" style="105" customWidth="1"/>
    <col min="3335" max="3335" width="13.140625" style="105" customWidth="1"/>
    <col min="3336" max="3336" width="61" style="105" customWidth="1"/>
    <col min="3337" max="3587" width="9.140625" style="105"/>
    <col min="3588" max="3588" width="7.140625" style="105" customWidth="1"/>
    <col min="3589" max="3589" width="10.42578125" style="105" customWidth="1"/>
    <col min="3590" max="3590" width="12.85546875" style="105" customWidth="1"/>
    <col min="3591" max="3591" width="13.140625" style="105" customWidth="1"/>
    <col min="3592" max="3592" width="61" style="105" customWidth="1"/>
    <col min="3593" max="3843" width="9.140625" style="105"/>
    <col min="3844" max="3844" width="7.140625" style="105" customWidth="1"/>
    <col min="3845" max="3845" width="10.42578125" style="105" customWidth="1"/>
    <col min="3846" max="3846" width="12.85546875" style="105" customWidth="1"/>
    <col min="3847" max="3847" width="13.140625" style="105" customWidth="1"/>
    <col min="3848" max="3848" width="61" style="105" customWidth="1"/>
    <col min="3849" max="4099" width="9.140625" style="105"/>
    <col min="4100" max="4100" width="7.140625" style="105" customWidth="1"/>
    <col min="4101" max="4101" width="10.42578125" style="105" customWidth="1"/>
    <col min="4102" max="4102" width="12.85546875" style="105" customWidth="1"/>
    <col min="4103" max="4103" width="13.140625" style="105" customWidth="1"/>
    <col min="4104" max="4104" width="61" style="105" customWidth="1"/>
    <col min="4105" max="4355" width="9.140625" style="105"/>
    <col min="4356" max="4356" width="7.140625" style="105" customWidth="1"/>
    <col min="4357" max="4357" width="10.42578125" style="105" customWidth="1"/>
    <col min="4358" max="4358" width="12.85546875" style="105" customWidth="1"/>
    <col min="4359" max="4359" width="13.140625" style="105" customWidth="1"/>
    <col min="4360" max="4360" width="61" style="105" customWidth="1"/>
    <col min="4361" max="4611" width="9.140625" style="105"/>
    <col min="4612" max="4612" width="7.140625" style="105" customWidth="1"/>
    <col min="4613" max="4613" width="10.42578125" style="105" customWidth="1"/>
    <col min="4614" max="4614" width="12.85546875" style="105" customWidth="1"/>
    <col min="4615" max="4615" width="13.140625" style="105" customWidth="1"/>
    <col min="4616" max="4616" width="61" style="105" customWidth="1"/>
    <col min="4617" max="4867" width="9.140625" style="105"/>
    <col min="4868" max="4868" width="7.140625" style="105" customWidth="1"/>
    <col min="4869" max="4869" width="10.42578125" style="105" customWidth="1"/>
    <col min="4870" max="4870" width="12.85546875" style="105" customWidth="1"/>
    <col min="4871" max="4871" width="13.140625" style="105" customWidth="1"/>
    <col min="4872" max="4872" width="61" style="105" customWidth="1"/>
    <col min="4873" max="5123" width="9.140625" style="105"/>
    <col min="5124" max="5124" width="7.140625" style="105" customWidth="1"/>
    <col min="5125" max="5125" width="10.42578125" style="105" customWidth="1"/>
    <col min="5126" max="5126" width="12.85546875" style="105" customWidth="1"/>
    <col min="5127" max="5127" width="13.140625" style="105" customWidth="1"/>
    <col min="5128" max="5128" width="61" style="105" customWidth="1"/>
    <col min="5129" max="5379" width="9.140625" style="105"/>
    <col min="5380" max="5380" width="7.140625" style="105" customWidth="1"/>
    <col min="5381" max="5381" width="10.42578125" style="105" customWidth="1"/>
    <col min="5382" max="5382" width="12.85546875" style="105" customWidth="1"/>
    <col min="5383" max="5383" width="13.140625" style="105" customWidth="1"/>
    <col min="5384" max="5384" width="61" style="105" customWidth="1"/>
    <col min="5385" max="5635" width="9.140625" style="105"/>
    <col min="5636" max="5636" width="7.140625" style="105" customWidth="1"/>
    <col min="5637" max="5637" width="10.42578125" style="105" customWidth="1"/>
    <col min="5638" max="5638" width="12.85546875" style="105" customWidth="1"/>
    <col min="5639" max="5639" width="13.140625" style="105" customWidth="1"/>
    <col min="5640" max="5640" width="61" style="105" customWidth="1"/>
    <col min="5641" max="5891" width="9.140625" style="105"/>
    <col min="5892" max="5892" width="7.140625" style="105" customWidth="1"/>
    <col min="5893" max="5893" width="10.42578125" style="105" customWidth="1"/>
    <col min="5894" max="5894" width="12.85546875" style="105" customWidth="1"/>
    <col min="5895" max="5895" width="13.140625" style="105" customWidth="1"/>
    <col min="5896" max="5896" width="61" style="105" customWidth="1"/>
    <col min="5897" max="6147" width="9.140625" style="105"/>
    <col min="6148" max="6148" width="7.140625" style="105" customWidth="1"/>
    <col min="6149" max="6149" width="10.42578125" style="105" customWidth="1"/>
    <col min="6150" max="6150" width="12.85546875" style="105" customWidth="1"/>
    <col min="6151" max="6151" width="13.140625" style="105" customWidth="1"/>
    <col min="6152" max="6152" width="61" style="105" customWidth="1"/>
    <col min="6153" max="6403" width="9.140625" style="105"/>
    <col min="6404" max="6404" width="7.140625" style="105" customWidth="1"/>
    <col min="6405" max="6405" width="10.42578125" style="105" customWidth="1"/>
    <col min="6406" max="6406" width="12.85546875" style="105" customWidth="1"/>
    <col min="6407" max="6407" width="13.140625" style="105" customWidth="1"/>
    <col min="6408" max="6408" width="61" style="105" customWidth="1"/>
    <col min="6409" max="6659" width="9.140625" style="105"/>
    <col min="6660" max="6660" width="7.140625" style="105" customWidth="1"/>
    <col min="6661" max="6661" width="10.42578125" style="105" customWidth="1"/>
    <col min="6662" max="6662" width="12.85546875" style="105" customWidth="1"/>
    <col min="6663" max="6663" width="13.140625" style="105" customWidth="1"/>
    <col min="6664" max="6664" width="61" style="105" customWidth="1"/>
    <col min="6665" max="6915" width="9.140625" style="105"/>
    <col min="6916" max="6916" width="7.140625" style="105" customWidth="1"/>
    <col min="6917" max="6917" width="10.42578125" style="105" customWidth="1"/>
    <col min="6918" max="6918" width="12.85546875" style="105" customWidth="1"/>
    <col min="6919" max="6919" width="13.140625" style="105" customWidth="1"/>
    <col min="6920" max="6920" width="61" style="105" customWidth="1"/>
    <col min="6921" max="7171" width="9.140625" style="105"/>
    <col min="7172" max="7172" width="7.140625" style="105" customWidth="1"/>
    <col min="7173" max="7173" width="10.42578125" style="105" customWidth="1"/>
    <col min="7174" max="7174" width="12.85546875" style="105" customWidth="1"/>
    <col min="7175" max="7175" width="13.140625" style="105" customWidth="1"/>
    <col min="7176" max="7176" width="61" style="105" customWidth="1"/>
    <col min="7177" max="7427" width="9.140625" style="105"/>
    <col min="7428" max="7428" width="7.140625" style="105" customWidth="1"/>
    <col min="7429" max="7429" width="10.42578125" style="105" customWidth="1"/>
    <col min="7430" max="7430" width="12.85546875" style="105" customWidth="1"/>
    <col min="7431" max="7431" width="13.140625" style="105" customWidth="1"/>
    <col min="7432" max="7432" width="61" style="105" customWidth="1"/>
    <col min="7433" max="7683" width="9.140625" style="105"/>
    <col min="7684" max="7684" width="7.140625" style="105" customWidth="1"/>
    <col min="7685" max="7685" width="10.42578125" style="105" customWidth="1"/>
    <col min="7686" max="7686" width="12.85546875" style="105" customWidth="1"/>
    <col min="7687" max="7687" width="13.140625" style="105" customWidth="1"/>
    <col min="7688" max="7688" width="61" style="105" customWidth="1"/>
    <col min="7689" max="7939" width="9.140625" style="105"/>
    <col min="7940" max="7940" width="7.140625" style="105" customWidth="1"/>
    <col min="7941" max="7941" width="10.42578125" style="105" customWidth="1"/>
    <col min="7942" max="7942" width="12.85546875" style="105" customWidth="1"/>
    <col min="7943" max="7943" width="13.140625" style="105" customWidth="1"/>
    <col min="7944" max="7944" width="61" style="105" customWidth="1"/>
    <col min="7945" max="8195" width="9.140625" style="105"/>
    <col min="8196" max="8196" width="7.140625" style="105" customWidth="1"/>
    <col min="8197" max="8197" width="10.42578125" style="105" customWidth="1"/>
    <col min="8198" max="8198" width="12.85546875" style="105" customWidth="1"/>
    <col min="8199" max="8199" width="13.140625" style="105" customWidth="1"/>
    <col min="8200" max="8200" width="61" style="105" customWidth="1"/>
    <col min="8201" max="8451" width="9.140625" style="105"/>
    <col min="8452" max="8452" width="7.140625" style="105" customWidth="1"/>
    <col min="8453" max="8453" width="10.42578125" style="105" customWidth="1"/>
    <col min="8454" max="8454" width="12.85546875" style="105" customWidth="1"/>
    <col min="8455" max="8455" width="13.140625" style="105" customWidth="1"/>
    <col min="8456" max="8456" width="61" style="105" customWidth="1"/>
    <col min="8457" max="8707" width="9.140625" style="105"/>
    <col min="8708" max="8708" width="7.140625" style="105" customWidth="1"/>
    <col min="8709" max="8709" width="10.42578125" style="105" customWidth="1"/>
    <col min="8710" max="8710" width="12.85546875" style="105" customWidth="1"/>
    <col min="8711" max="8711" width="13.140625" style="105" customWidth="1"/>
    <col min="8712" max="8712" width="61" style="105" customWidth="1"/>
    <col min="8713" max="8963" width="9.140625" style="105"/>
    <col min="8964" max="8964" width="7.140625" style="105" customWidth="1"/>
    <col min="8965" max="8965" width="10.42578125" style="105" customWidth="1"/>
    <col min="8966" max="8966" width="12.85546875" style="105" customWidth="1"/>
    <col min="8967" max="8967" width="13.140625" style="105" customWidth="1"/>
    <col min="8968" max="8968" width="61" style="105" customWidth="1"/>
    <col min="8969" max="9219" width="9.140625" style="105"/>
    <col min="9220" max="9220" width="7.140625" style="105" customWidth="1"/>
    <col min="9221" max="9221" width="10.42578125" style="105" customWidth="1"/>
    <col min="9222" max="9222" width="12.85546875" style="105" customWidth="1"/>
    <col min="9223" max="9223" width="13.140625" style="105" customWidth="1"/>
    <col min="9224" max="9224" width="61" style="105" customWidth="1"/>
    <col min="9225" max="9475" width="9.140625" style="105"/>
    <col min="9476" max="9476" width="7.140625" style="105" customWidth="1"/>
    <col min="9477" max="9477" width="10.42578125" style="105" customWidth="1"/>
    <col min="9478" max="9478" width="12.85546875" style="105" customWidth="1"/>
    <col min="9479" max="9479" width="13.140625" style="105" customWidth="1"/>
    <col min="9480" max="9480" width="61" style="105" customWidth="1"/>
    <col min="9481" max="9731" width="9.140625" style="105"/>
    <col min="9732" max="9732" width="7.140625" style="105" customWidth="1"/>
    <col min="9733" max="9733" width="10.42578125" style="105" customWidth="1"/>
    <col min="9734" max="9734" width="12.85546875" style="105" customWidth="1"/>
    <col min="9735" max="9735" width="13.140625" style="105" customWidth="1"/>
    <col min="9736" max="9736" width="61" style="105" customWidth="1"/>
    <col min="9737" max="9987" width="9.140625" style="105"/>
    <col min="9988" max="9988" width="7.140625" style="105" customWidth="1"/>
    <col min="9989" max="9989" width="10.42578125" style="105" customWidth="1"/>
    <col min="9990" max="9990" width="12.85546875" style="105" customWidth="1"/>
    <col min="9991" max="9991" width="13.140625" style="105" customWidth="1"/>
    <col min="9992" max="9992" width="61" style="105" customWidth="1"/>
    <col min="9993" max="10243" width="9.140625" style="105"/>
    <col min="10244" max="10244" width="7.140625" style="105" customWidth="1"/>
    <col min="10245" max="10245" width="10.42578125" style="105" customWidth="1"/>
    <col min="10246" max="10246" width="12.85546875" style="105" customWidth="1"/>
    <col min="10247" max="10247" width="13.140625" style="105" customWidth="1"/>
    <col min="10248" max="10248" width="61" style="105" customWidth="1"/>
    <col min="10249" max="10499" width="9.140625" style="105"/>
    <col min="10500" max="10500" width="7.140625" style="105" customWidth="1"/>
    <col min="10501" max="10501" width="10.42578125" style="105" customWidth="1"/>
    <col min="10502" max="10502" width="12.85546875" style="105" customWidth="1"/>
    <col min="10503" max="10503" width="13.140625" style="105" customWidth="1"/>
    <col min="10504" max="10504" width="61" style="105" customWidth="1"/>
    <col min="10505" max="10755" width="9.140625" style="105"/>
    <col min="10756" max="10756" width="7.140625" style="105" customWidth="1"/>
    <col min="10757" max="10757" width="10.42578125" style="105" customWidth="1"/>
    <col min="10758" max="10758" width="12.85546875" style="105" customWidth="1"/>
    <col min="10759" max="10759" width="13.140625" style="105" customWidth="1"/>
    <col min="10760" max="10760" width="61" style="105" customWidth="1"/>
    <col min="10761" max="11011" width="9.140625" style="105"/>
    <col min="11012" max="11012" width="7.140625" style="105" customWidth="1"/>
    <col min="11013" max="11013" width="10.42578125" style="105" customWidth="1"/>
    <col min="11014" max="11014" width="12.85546875" style="105" customWidth="1"/>
    <col min="11015" max="11015" width="13.140625" style="105" customWidth="1"/>
    <col min="11016" max="11016" width="61" style="105" customWidth="1"/>
    <col min="11017" max="11267" width="9.140625" style="105"/>
    <col min="11268" max="11268" width="7.140625" style="105" customWidth="1"/>
    <col min="11269" max="11269" width="10.42578125" style="105" customWidth="1"/>
    <col min="11270" max="11270" width="12.85546875" style="105" customWidth="1"/>
    <col min="11271" max="11271" width="13.140625" style="105" customWidth="1"/>
    <col min="11272" max="11272" width="61" style="105" customWidth="1"/>
    <col min="11273" max="11523" width="9.140625" style="105"/>
    <col min="11524" max="11524" width="7.140625" style="105" customWidth="1"/>
    <col min="11525" max="11525" width="10.42578125" style="105" customWidth="1"/>
    <col min="11526" max="11526" width="12.85546875" style="105" customWidth="1"/>
    <col min="11527" max="11527" width="13.140625" style="105" customWidth="1"/>
    <col min="11528" max="11528" width="61" style="105" customWidth="1"/>
    <col min="11529" max="11779" width="9.140625" style="105"/>
    <col min="11780" max="11780" width="7.140625" style="105" customWidth="1"/>
    <col min="11781" max="11781" width="10.42578125" style="105" customWidth="1"/>
    <col min="11782" max="11782" width="12.85546875" style="105" customWidth="1"/>
    <col min="11783" max="11783" width="13.140625" style="105" customWidth="1"/>
    <col min="11784" max="11784" width="61" style="105" customWidth="1"/>
    <col min="11785" max="12035" width="9.140625" style="105"/>
    <col min="12036" max="12036" width="7.140625" style="105" customWidth="1"/>
    <col min="12037" max="12037" width="10.42578125" style="105" customWidth="1"/>
    <col min="12038" max="12038" width="12.85546875" style="105" customWidth="1"/>
    <col min="12039" max="12039" width="13.140625" style="105" customWidth="1"/>
    <col min="12040" max="12040" width="61" style="105" customWidth="1"/>
    <col min="12041" max="12291" width="9.140625" style="105"/>
    <col min="12292" max="12292" width="7.140625" style="105" customWidth="1"/>
    <col min="12293" max="12293" width="10.42578125" style="105" customWidth="1"/>
    <col min="12294" max="12294" width="12.85546875" style="105" customWidth="1"/>
    <col min="12295" max="12295" width="13.140625" style="105" customWidth="1"/>
    <col min="12296" max="12296" width="61" style="105" customWidth="1"/>
    <col min="12297" max="12547" width="9.140625" style="105"/>
    <col min="12548" max="12548" width="7.140625" style="105" customWidth="1"/>
    <col min="12549" max="12549" width="10.42578125" style="105" customWidth="1"/>
    <col min="12550" max="12550" width="12.85546875" style="105" customWidth="1"/>
    <col min="12551" max="12551" width="13.140625" style="105" customWidth="1"/>
    <col min="12552" max="12552" width="61" style="105" customWidth="1"/>
    <col min="12553" max="12803" width="9.140625" style="105"/>
    <col min="12804" max="12804" width="7.140625" style="105" customWidth="1"/>
    <col min="12805" max="12805" width="10.42578125" style="105" customWidth="1"/>
    <col min="12806" max="12806" width="12.85546875" style="105" customWidth="1"/>
    <col min="12807" max="12807" width="13.140625" style="105" customWidth="1"/>
    <col min="12808" max="12808" width="61" style="105" customWidth="1"/>
    <col min="12809" max="13059" width="9.140625" style="105"/>
    <col min="13060" max="13060" width="7.140625" style="105" customWidth="1"/>
    <col min="13061" max="13061" width="10.42578125" style="105" customWidth="1"/>
    <col min="13062" max="13062" width="12.85546875" style="105" customWidth="1"/>
    <col min="13063" max="13063" width="13.140625" style="105" customWidth="1"/>
    <col min="13064" max="13064" width="61" style="105" customWidth="1"/>
    <col min="13065" max="13315" width="9.140625" style="105"/>
    <col min="13316" max="13316" width="7.140625" style="105" customWidth="1"/>
    <col min="13317" max="13317" width="10.42578125" style="105" customWidth="1"/>
    <col min="13318" max="13318" width="12.85546875" style="105" customWidth="1"/>
    <col min="13319" max="13319" width="13.140625" style="105" customWidth="1"/>
    <col min="13320" max="13320" width="61" style="105" customWidth="1"/>
    <col min="13321" max="13571" width="9.140625" style="105"/>
    <col min="13572" max="13572" width="7.140625" style="105" customWidth="1"/>
    <col min="13573" max="13573" width="10.42578125" style="105" customWidth="1"/>
    <col min="13574" max="13574" width="12.85546875" style="105" customWidth="1"/>
    <col min="13575" max="13575" width="13.140625" style="105" customWidth="1"/>
    <col min="13576" max="13576" width="61" style="105" customWidth="1"/>
    <col min="13577" max="13827" width="9.140625" style="105"/>
    <col min="13828" max="13828" width="7.140625" style="105" customWidth="1"/>
    <col min="13829" max="13829" width="10.42578125" style="105" customWidth="1"/>
    <col min="13830" max="13830" width="12.85546875" style="105" customWidth="1"/>
    <col min="13831" max="13831" width="13.140625" style="105" customWidth="1"/>
    <col min="13832" max="13832" width="61" style="105" customWidth="1"/>
    <col min="13833" max="14083" width="9.140625" style="105"/>
    <col min="14084" max="14084" width="7.140625" style="105" customWidth="1"/>
    <col min="14085" max="14085" width="10.42578125" style="105" customWidth="1"/>
    <col min="14086" max="14086" width="12.85546875" style="105" customWidth="1"/>
    <col min="14087" max="14087" width="13.140625" style="105" customWidth="1"/>
    <col min="14088" max="14088" width="61" style="105" customWidth="1"/>
    <col min="14089" max="14339" width="9.140625" style="105"/>
    <col min="14340" max="14340" width="7.140625" style="105" customWidth="1"/>
    <col min="14341" max="14341" width="10.42578125" style="105" customWidth="1"/>
    <col min="14342" max="14342" width="12.85546875" style="105" customWidth="1"/>
    <col min="14343" max="14343" width="13.140625" style="105" customWidth="1"/>
    <col min="14344" max="14344" width="61" style="105" customWidth="1"/>
    <col min="14345" max="14595" width="9.140625" style="105"/>
    <col min="14596" max="14596" width="7.140625" style="105" customWidth="1"/>
    <col min="14597" max="14597" width="10.42578125" style="105" customWidth="1"/>
    <col min="14598" max="14598" width="12.85546875" style="105" customWidth="1"/>
    <col min="14599" max="14599" width="13.140625" style="105" customWidth="1"/>
    <col min="14600" max="14600" width="61" style="105" customWidth="1"/>
    <col min="14601" max="14851" width="9.140625" style="105"/>
    <col min="14852" max="14852" width="7.140625" style="105" customWidth="1"/>
    <col min="14853" max="14853" width="10.42578125" style="105" customWidth="1"/>
    <col min="14854" max="14854" width="12.85546875" style="105" customWidth="1"/>
    <col min="14855" max="14855" width="13.140625" style="105" customWidth="1"/>
    <col min="14856" max="14856" width="61" style="105" customWidth="1"/>
    <col min="14857" max="15107" width="9.140625" style="105"/>
    <col min="15108" max="15108" width="7.140625" style="105" customWidth="1"/>
    <col min="15109" max="15109" width="10.42578125" style="105" customWidth="1"/>
    <col min="15110" max="15110" width="12.85546875" style="105" customWidth="1"/>
    <col min="15111" max="15111" width="13.140625" style="105" customWidth="1"/>
    <col min="15112" max="15112" width="61" style="105" customWidth="1"/>
    <col min="15113" max="15363" width="9.140625" style="105"/>
    <col min="15364" max="15364" width="7.140625" style="105" customWidth="1"/>
    <col min="15365" max="15365" width="10.42578125" style="105" customWidth="1"/>
    <col min="15366" max="15366" width="12.85546875" style="105" customWidth="1"/>
    <col min="15367" max="15367" width="13.140625" style="105" customWidth="1"/>
    <col min="15368" max="15368" width="61" style="105" customWidth="1"/>
    <col min="15369" max="15619" width="9.140625" style="105"/>
    <col min="15620" max="15620" width="7.140625" style="105" customWidth="1"/>
    <col min="15621" max="15621" width="10.42578125" style="105" customWidth="1"/>
    <col min="15622" max="15622" width="12.85546875" style="105" customWidth="1"/>
    <col min="15623" max="15623" width="13.140625" style="105" customWidth="1"/>
    <col min="15624" max="15624" width="61" style="105" customWidth="1"/>
    <col min="15625" max="15875" width="9.140625" style="105"/>
    <col min="15876" max="15876" width="7.140625" style="105" customWidth="1"/>
    <col min="15877" max="15877" width="10.42578125" style="105" customWidth="1"/>
    <col min="15878" max="15878" width="12.85546875" style="105" customWidth="1"/>
    <col min="15879" max="15879" width="13.140625" style="105" customWidth="1"/>
    <col min="15880" max="15880" width="61" style="105" customWidth="1"/>
    <col min="15881" max="16131" width="9.140625" style="105"/>
    <col min="16132" max="16132" width="7.140625" style="105" customWidth="1"/>
    <col min="16133" max="16133" width="10.42578125" style="105" customWidth="1"/>
    <col min="16134" max="16134" width="12.85546875" style="105" customWidth="1"/>
    <col min="16135" max="16135" width="13.140625" style="105" customWidth="1"/>
    <col min="16136" max="16136" width="61" style="105" customWidth="1"/>
    <col min="16137" max="16384" width="9.140625" style="105"/>
  </cols>
  <sheetData>
    <row r="1" spans="1:10" s="121" customFormat="1" ht="60" customHeight="1">
      <c r="B1" s="7157"/>
      <c r="C1" s="7157"/>
      <c r="D1" s="7157"/>
      <c r="E1" s="7157"/>
      <c r="F1" s="7158"/>
      <c r="G1" s="255"/>
      <c r="H1" s="250" t="s">
        <v>1218</v>
      </c>
    </row>
    <row r="2" spans="1:10" s="121" customFormat="1" ht="51.75" customHeight="1" thickBot="1">
      <c r="A2" s="7159" t="s">
        <v>481</v>
      </c>
      <c r="B2" s="7159"/>
      <c r="C2" s="7159"/>
      <c r="D2" s="7159"/>
      <c r="E2" s="7159"/>
      <c r="F2" s="7159"/>
      <c r="G2" s="7159"/>
      <c r="H2" s="7159"/>
    </row>
    <row r="3" spans="1:10" s="121" customFormat="1" ht="36" customHeight="1" thickBot="1">
      <c r="A3" s="7160" t="s">
        <v>331</v>
      </c>
      <c r="B3" s="7161" t="s">
        <v>1</v>
      </c>
      <c r="C3" s="7161" t="s">
        <v>272</v>
      </c>
      <c r="D3" s="7162" t="s">
        <v>4</v>
      </c>
      <c r="E3" s="7163" t="s">
        <v>274</v>
      </c>
      <c r="F3" s="7165" t="s">
        <v>165</v>
      </c>
      <c r="G3" s="7166"/>
      <c r="H3" s="7167" t="s">
        <v>436</v>
      </c>
    </row>
    <row r="4" spans="1:10" s="121" customFormat="1" ht="24" customHeight="1" thickBot="1">
      <c r="A4" s="7160"/>
      <c r="B4" s="7161"/>
      <c r="C4" s="7161"/>
      <c r="D4" s="7162"/>
      <c r="E4" s="7164"/>
      <c r="F4" s="251" t="s">
        <v>482</v>
      </c>
      <c r="G4" s="110" t="s">
        <v>278</v>
      </c>
      <c r="H4" s="7168"/>
    </row>
    <row r="5" spans="1:10" s="121" customFormat="1" ht="62.25" customHeight="1" thickBot="1">
      <c r="A5" s="354">
        <v>1</v>
      </c>
      <c r="B5" s="355" t="s">
        <v>10</v>
      </c>
      <c r="C5" s="355" t="s">
        <v>29</v>
      </c>
      <c r="D5" s="356">
        <v>2360</v>
      </c>
      <c r="E5" s="357">
        <f>SUM(F5:G5)</f>
        <v>3371500</v>
      </c>
      <c r="F5" s="358">
        <v>3371500</v>
      </c>
      <c r="G5" s="326"/>
      <c r="H5" s="137" t="s">
        <v>497</v>
      </c>
    </row>
    <row r="6" spans="1:10" s="121" customFormat="1" ht="39.75" customHeight="1" thickBot="1">
      <c r="A6" s="521">
        <v>2</v>
      </c>
      <c r="B6" s="252" t="s">
        <v>33</v>
      </c>
      <c r="C6" s="252" t="s">
        <v>691</v>
      </c>
      <c r="D6" s="5737">
        <v>2360</v>
      </c>
      <c r="E6" s="357">
        <f>SUM(F6:G6)</f>
        <v>1200000</v>
      </c>
      <c r="F6" s="5738">
        <v>1200000</v>
      </c>
      <c r="G6" s="5739"/>
      <c r="H6" s="520" t="s">
        <v>1021</v>
      </c>
    </row>
    <row r="7" spans="1:10" s="121" customFormat="1" ht="68.25" customHeight="1" thickBot="1">
      <c r="A7" s="346">
        <v>3</v>
      </c>
      <c r="B7" s="111" t="s">
        <v>279</v>
      </c>
      <c r="C7" s="111" t="s">
        <v>288</v>
      </c>
      <c r="D7" s="359">
        <v>2830</v>
      </c>
      <c r="E7" s="357">
        <f t="shared" ref="E7:E30" si="0">SUM(F7:G7)</f>
        <v>170421507</v>
      </c>
      <c r="F7" s="358">
        <v>170421507</v>
      </c>
      <c r="G7" s="327"/>
      <c r="H7" s="115" t="s">
        <v>493</v>
      </c>
    </row>
    <row r="8" spans="1:10" s="121" customFormat="1" ht="51.75" customHeight="1" thickBot="1">
      <c r="A8" s="346">
        <v>4</v>
      </c>
      <c r="B8" s="111" t="s">
        <v>353</v>
      </c>
      <c r="C8" s="111" t="s">
        <v>354</v>
      </c>
      <c r="D8" s="359">
        <v>2360</v>
      </c>
      <c r="E8" s="357">
        <f t="shared" si="0"/>
        <v>2140000</v>
      </c>
      <c r="F8" s="358">
        <v>2140000</v>
      </c>
      <c r="G8" s="348"/>
      <c r="H8" s="115" t="s">
        <v>498</v>
      </c>
    </row>
    <row r="9" spans="1:10" s="121" customFormat="1" ht="30" customHeight="1" thickBot="1">
      <c r="A9" s="346">
        <v>5</v>
      </c>
      <c r="B9" s="111" t="s">
        <v>358</v>
      </c>
      <c r="C9" s="111" t="s">
        <v>359</v>
      </c>
      <c r="D9" s="359">
        <v>2360</v>
      </c>
      <c r="E9" s="357">
        <f t="shared" si="0"/>
        <v>60000</v>
      </c>
      <c r="F9" s="358">
        <v>60000</v>
      </c>
      <c r="G9" s="348"/>
      <c r="H9" s="115" t="s">
        <v>483</v>
      </c>
    </row>
    <row r="10" spans="1:10" s="121" customFormat="1" ht="30" customHeight="1" thickBot="1">
      <c r="A10" s="360">
        <v>6</v>
      </c>
      <c r="B10" s="360">
        <v>754</v>
      </c>
      <c r="C10" s="360">
        <v>75415</v>
      </c>
      <c r="D10" s="361">
        <v>2360</v>
      </c>
      <c r="E10" s="351">
        <f t="shared" si="0"/>
        <v>681012</v>
      </c>
      <c r="F10" s="362">
        <v>681012</v>
      </c>
      <c r="G10" s="351"/>
      <c r="H10" s="253" t="s">
        <v>484</v>
      </c>
    </row>
    <row r="11" spans="1:10" s="256" customFormat="1" ht="49.5" customHeight="1">
      <c r="A11" s="7149">
        <v>7</v>
      </c>
      <c r="B11" s="7147" t="s">
        <v>367</v>
      </c>
      <c r="C11" s="363" t="s">
        <v>369</v>
      </c>
      <c r="D11" s="6280">
        <v>2360</v>
      </c>
      <c r="E11" s="351">
        <f t="shared" si="0"/>
        <v>150000</v>
      </c>
      <c r="F11" s="365">
        <v>150000</v>
      </c>
      <c r="G11" s="328"/>
      <c r="H11" s="366" t="s">
        <v>1187</v>
      </c>
    </row>
    <row r="12" spans="1:10" s="121" customFormat="1" ht="49.5" customHeight="1">
      <c r="A12" s="7169"/>
      <c r="B12" s="7156"/>
      <c r="C12" s="6281" t="s">
        <v>370</v>
      </c>
      <c r="D12" s="6282">
        <v>2360</v>
      </c>
      <c r="E12" s="6283">
        <f t="shared" si="0"/>
        <v>297200</v>
      </c>
      <c r="F12" s="6284">
        <v>297200</v>
      </c>
      <c r="G12" s="6285"/>
      <c r="H12" s="6286" t="s">
        <v>1186</v>
      </c>
    </row>
    <row r="13" spans="1:10" s="121" customFormat="1" ht="36" customHeight="1">
      <c r="A13" s="7169"/>
      <c r="B13" s="7156"/>
      <c r="C13" s="7170" t="s">
        <v>373</v>
      </c>
      <c r="D13" s="6334">
        <v>2360</v>
      </c>
      <c r="E13" s="6335">
        <f t="shared" si="0"/>
        <v>133000</v>
      </c>
      <c r="F13" s="6336">
        <v>133000</v>
      </c>
      <c r="G13" s="6337"/>
      <c r="H13" s="6338" t="s">
        <v>485</v>
      </c>
    </row>
    <row r="14" spans="1:10" s="121" customFormat="1" ht="28.5" customHeight="1">
      <c r="A14" s="7169"/>
      <c r="B14" s="7156"/>
      <c r="C14" s="7156"/>
      <c r="D14" s="6339">
        <v>2360</v>
      </c>
      <c r="E14" s="6335">
        <f t="shared" si="0"/>
        <v>133430</v>
      </c>
      <c r="F14" s="6340">
        <v>133430</v>
      </c>
      <c r="G14" s="6341"/>
      <c r="H14" s="6342" t="s">
        <v>486</v>
      </c>
      <c r="J14" s="129"/>
    </row>
    <row r="15" spans="1:10" s="121" customFormat="1" ht="28.5" customHeight="1" thickBot="1">
      <c r="A15" s="7150"/>
      <c r="B15" s="7148"/>
      <c r="C15" s="7148"/>
      <c r="D15" s="6329">
        <v>6230</v>
      </c>
      <c r="E15" s="6330">
        <v>130725</v>
      </c>
      <c r="F15" s="6331"/>
      <c r="G15" s="6332">
        <v>130725</v>
      </c>
      <c r="H15" s="6333" t="s">
        <v>1198</v>
      </c>
      <c r="J15" s="129"/>
    </row>
    <row r="16" spans="1:10" s="121" customFormat="1" ht="34.5" customHeight="1">
      <c r="A16" s="7149">
        <v>8</v>
      </c>
      <c r="B16" s="7147" t="s">
        <v>374</v>
      </c>
      <c r="C16" s="363" t="s">
        <v>375</v>
      </c>
      <c r="D16" s="364">
        <v>2360</v>
      </c>
      <c r="E16" s="351">
        <f t="shared" si="0"/>
        <v>350000</v>
      </c>
      <c r="F16" s="365">
        <v>350000</v>
      </c>
      <c r="G16" s="147"/>
      <c r="H16" s="373" t="s">
        <v>494</v>
      </c>
    </row>
    <row r="17" spans="1:10" s="121" customFormat="1" ht="41.25" customHeight="1">
      <c r="A17" s="7169"/>
      <c r="B17" s="7156"/>
      <c r="C17" s="367" t="s">
        <v>376</v>
      </c>
      <c r="D17" s="368">
        <v>2360</v>
      </c>
      <c r="E17" s="369">
        <f t="shared" si="0"/>
        <v>1118150</v>
      </c>
      <c r="F17" s="370">
        <v>1118150</v>
      </c>
      <c r="G17" s="371"/>
      <c r="H17" s="372" t="s">
        <v>1185</v>
      </c>
    </row>
    <row r="18" spans="1:10" s="121" customFormat="1" ht="75.75" customHeight="1" thickBot="1">
      <c r="A18" s="7150"/>
      <c r="B18" s="7148"/>
      <c r="C18" s="252" t="s">
        <v>377</v>
      </c>
      <c r="D18" s="374">
        <v>2340</v>
      </c>
      <c r="E18" s="375">
        <f t="shared" si="0"/>
        <v>250000</v>
      </c>
      <c r="F18" s="376">
        <v>250000</v>
      </c>
      <c r="G18" s="163"/>
      <c r="H18" s="377" t="s">
        <v>487</v>
      </c>
    </row>
    <row r="19" spans="1:10" s="121" customFormat="1" ht="55.5" customHeight="1" thickBot="1">
      <c r="A19" s="346">
        <v>9</v>
      </c>
      <c r="B19" s="111" t="s">
        <v>378</v>
      </c>
      <c r="C19" s="111" t="s">
        <v>379</v>
      </c>
      <c r="D19" s="347">
        <v>2360</v>
      </c>
      <c r="E19" s="348">
        <f t="shared" si="0"/>
        <v>1028984</v>
      </c>
      <c r="F19" s="349">
        <v>1028984</v>
      </c>
      <c r="G19" s="114"/>
      <c r="H19" s="350" t="s">
        <v>1184</v>
      </c>
    </row>
    <row r="20" spans="1:10" s="121" customFormat="1" ht="47.25" customHeight="1" thickBot="1">
      <c r="A20" s="7153">
        <v>10</v>
      </c>
      <c r="B20" s="7147" t="s">
        <v>382</v>
      </c>
      <c r="C20" s="111" t="s">
        <v>383</v>
      </c>
      <c r="D20" s="347">
        <v>2360</v>
      </c>
      <c r="E20" s="357">
        <f t="shared" si="0"/>
        <v>323675</v>
      </c>
      <c r="F20" s="349">
        <v>323675</v>
      </c>
      <c r="G20" s="114"/>
      <c r="H20" s="350" t="s">
        <v>495</v>
      </c>
    </row>
    <row r="21" spans="1:10" s="121" customFormat="1" ht="44.25" customHeight="1" thickBot="1">
      <c r="A21" s="7155"/>
      <c r="B21" s="7148"/>
      <c r="C21" s="111" t="s">
        <v>385</v>
      </c>
      <c r="D21" s="347">
        <v>2360</v>
      </c>
      <c r="E21" s="357">
        <f t="shared" si="0"/>
        <v>8169865</v>
      </c>
      <c r="F21" s="349">
        <v>8169865</v>
      </c>
      <c r="G21" s="114"/>
      <c r="H21" s="350" t="s">
        <v>488</v>
      </c>
    </row>
    <row r="22" spans="1:10" s="121" customFormat="1" ht="41.25" customHeight="1" thickBot="1">
      <c r="A22" s="378">
        <v>11</v>
      </c>
      <c r="B22" s="254" t="s">
        <v>386</v>
      </c>
      <c r="C22" s="111" t="s">
        <v>387</v>
      </c>
      <c r="D22" s="347">
        <v>2360</v>
      </c>
      <c r="E22" s="357">
        <f t="shared" si="0"/>
        <v>8000</v>
      </c>
      <c r="F22" s="349">
        <v>8000</v>
      </c>
      <c r="G22" s="329"/>
      <c r="H22" s="350" t="s">
        <v>496</v>
      </c>
    </row>
    <row r="23" spans="1:10" s="121" customFormat="1" ht="28.5" customHeight="1" thickBot="1">
      <c r="A23" s="379">
        <v>12</v>
      </c>
      <c r="B23" s="7147" t="s">
        <v>319</v>
      </c>
      <c r="C23" s="6237" t="s">
        <v>391</v>
      </c>
      <c r="D23" s="6287">
        <v>2360</v>
      </c>
      <c r="E23" s="351">
        <f t="shared" si="0"/>
        <v>1200000</v>
      </c>
      <c r="F23" s="6288">
        <v>1200000</v>
      </c>
      <c r="G23" s="353"/>
      <c r="H23" s="350" t="s">
        <v>489</v>
      </c>
    </row>
    <row r="24" spans="1:10" s="121" customFormat="1" ht="54.75" customHeight="1" thickBot="1">
      <c r="A24" s="6238">
        <v>13</v>
      </c>
      <c r="B24" s="7148"/>
      <c r="C24" s="111" t="s">
        <v>392</v>
      </c>
      <c r="D24" s="347">
        <v>2720</v>
      </c>
      <c r="E24" s="348">
        <f t="shared" si="0"/>
        <v>5200000</v>
      </c>
      <c r="F24" s="349">
        <v>5200000</v>
      </c>
      <c r="G24" s="114"/>
      <c r="H24" s="377" t="s">
        <v>490</v>
      </c>
    </row>
    <row r="25" spans="1:10" s="121" customFormat="1" ht="216" customHeight="1" thickBot="1">
      <c r="A25" s="5741" t="s">
        <v>491</v>
      </c>
      <c r="B25" s="252" t="s">
        <v>319</v>
      </c>
      <c r="C25" s="252" t="s">
        <v>392</v>
      </c>
      <c r="D25" s="374">
        <v>6570</v>
      </c>
      <c r="E25" s="375">
        <f t="shared" si="0"/>
        <v>8496753</v>
      </c>
      <c r="F25" s="376"/>
      <c r="G25" s="163">
        <v>8496753</v>
      </c>
      <c r="H25" s="377" t="s">
        <v>1004</v>
      </c>
    </row>
    <row r="26" spans="1:10" s="121" customFormat="1" ht="54.75" customHeight="1" thickBot="1">
      <c r="A26" s="7149">
        <v>14</v>
      </c>
      <c r="B26" s="7147" t="s">
        <v>393</v>
      </c>
      <c r="C26" s="7147" t="s">
        <v>394</v>
      </c>
      <c r="D26" s="7151">
        <v>2360</v>
      </c>
      <c r="E26" s="351">
        <f t="shared" si="0"/>
        <v>8000</v>
      </c>
      <c r="F26" s="352">
        <v>8000</v>
      </c>
      <c r="G26" s="353"/>
      <c r="H26" s="381" t="s">
        <v>499</v>
      </c>
      <c r="J26" s="380"/>
    </row>
    <row r="27" spans="1:10" s="121" customFormat="1" ht="66.75" customHeight="1" thickBot="1">
      <c r="A27" s="7150"/>
      <c r="B27" s="7148"/>
      <c r="C27" s="7148"/>
      <c r="D27" s="7152"/>
      <c r="E27" s="351">
        <f t="shared" si="0"/>
        <v>10000</v>
      </c>
      <c r="F27" s="352">
        <v>10000</v>
      </c>
      <c r="G27" s="353"/>
      <c r="H27" s="381" t="s">
        <v>500</v>
      </c>
      <c r="J27" s="380"/>
    </row>
    <row r="28" spans="1:10" s="121" customFormat="1" ht="26.25" customHeight="1">
      <c r="A28" s="7153">
        <v>15</v>
      </c>
      <c r="B28" s="7147" t="s">
        <v>295</v>
      </c>
      <c r="C28" s="7147" t="s">
        <v>395</v>
      </c>
      <c r="D28" s="364">
        <v>2360</v>
      </c>
      <c r="E28" s="351">
        <f t="shared" si="0"/>
        <v>1597963</v>
      </c>
      <c r="F28" s="365">
        <v>1597963</v>
      </c>
      <c r="G28" s="147"/>
      <c r="H28" s="7141" t="s">
        <v>492</v>
      </c>
      <c r="J28" s="380"/>
    </row>
    <row r="29" spans="1:10" s="121" customFormat="1" ht="23.25" customHeight="1">
      <c r="A29" s="7154"/>
      <c r="B29" s="7156"/>
      <c r="C29" s="7156"/>
      <c r="D29" s="368">
        <v>2820</v>
      </c>
      <c r="E29" s="369">
        <f t="shared" si="0"/>
        <v>3573204</v>
      </c>
      <c r="F29" s="370">
        <v>3573204</v>
      </c>
      <c r="G29" s="371"/>
      <c r="H29" s="7142"/>
      <c r="J29" s="380"/>
    </row>
    <row r="30" spans="1:10" s="121" customFormat="1" ht="23.25" customHeight="1" thickBot="1">
      <c r="A30" s="7155"/>
      <c r="B30" s="7148"/>
      <c r="C30" s="7148"/>
      <c r="D30" s="368">
        <v>6190</v>
      </c>
      <c r="E30" s="369">
        <f t="shared" si="0"/>
        <v>220000</v>
      </c>
      <c r="F30" s="164"/>
      <c r="G30" s="163">
        <v>220000</v>
      </c>
      <c r="H30" s="7143"/>
    </row>
    <row r="31" spans="1:10" s="121" customFormat="1" ht="35.25" customHeight="1" thickBot="1">
      <c r="A31" s="7144" t="s">
        <v>303</v>
      </c>
      <c r="B31" s="7145"/>
      <c r="C31" s="7145"/>
      <c r="D31" s="7146"/>
      <c r="E31" s="5740">
        <f>SUM(F31:G31)</f>
        <v>210272968</v>
      </c>
      <c r="F31" s="143">
        <f>SUM(F5:F30)</f>
        <v>201425490</v>
      </c>
      <c r="G31" s="144">
        <f>SUM(G5:G30)</f>
        <v>8847478</v>
      </c>
      <c r="H31" s="330"/>
    </row>
    <row r="32" spans="1:10">
      <c r="A32" s="121"/>
      <c r="B32" s="331"/>
      <c r="C32" s="331"/>
      <c r="D32" s="331"/>
      <c r="E32" s="331"/>
      <c r="F32" s="332"/>
      <c r="G32" s="332"/>
      <c r="H32" s="333"/>
    </row>
    <row r="33" spans="2:8">
      <c r="B33" s="334"/>
      <c r="C33" s="334"/>
      <c r="D33" s="334"/>
      <c r="E33" s="335"/>
      <c r="F33" s="336"/>
      <c r="G33" s="336"/>
      <c r="H33" s="337"/>
    </row>
    <row r="34" spans="2:8">
      <c r="B34" s="331"/>
      <c r="C34" s="331"/>
      <c r="D34" s="331"/>
      <c r="E34" s="338"/>
      <c r="F34" s="339"/>
      <c r="G34" s="339"/>
      <c r="H34" s="333"/>
    </row>
    <row r="35" spans="2:8">
      <c r="B35" s="331"/>
      <c r="C35" s="331"/>
      <c r="D35" s="331"/>
      <c r="E35" s="331"/>
      <c r="F35" s="332"/>
      <c r="G35" s="332"/>
      <c r="H35" s="333"/>
    </row>
    <row r="36" spans="2:8">
      <c r="B36" s="331"/>
      <c r="C36" s="331"/>
      <c r="D36" s="331"/>
      <c r="E36" s="340"/>
      <c r="F36" s="332"/>
      <c r="G36" s="332"/>
      <c r="H36" s="333"/>
    </row>
    <row r="37" spans="2:8">
      <c r="B37" s="334"/>
      <c r="C37" s="334"/>
      <c r="D37" s="334"/>
      <c r="E37" s="334"/>
      <c r="F37" s="336"/>
      <c r="G37" s="336"/>
      <c r="H37" s="337"/>
    </row>
    <row r="38" spans="2:8">
      <c r="B38" s="334"/>
      <c r="C38" s="334"/>
      <c r="D38" s="334"/>
      <c r="E38" s="334"/>
      <c r="F38" s="336"/>
      <c r="G38" s="336"/>
      <c r="H38" s="337"/>
    </row>
    <row r="39" spans="2:8">
      <c r="B39" s="334"/>
      <c r="C39" s="334"/>
      <c r="D39" s="334"/>
      <c r="E39" s="334"/>
      <c r="F39" s="336"/>
      <c r="G39" s="336"/>
      <c r="H39" s="337"/>
    </row>
    <row r="40" spans="2:8">
      <c r="B40" s="334"/>
      <c r="C40" s="334"/>
      <c r="D40" s="334"/>
      <c r="E40" s="334"/>
      <c r="F40" s="336"/>
      <c r="G40" s="336"/>
      <c r="H40" s="337"/>
    </row>
    <row r="41" spans="2:8">
      <c r="B41" s="334"/>
      <c r="C41" s="334"/>
      <c r="D41" s="334"/>
      <c r="E41" s="334"/>
      <c r="F41" s="336"/>
      <c r="G41" s="336"/>
      <c r="H41" s="337"/>
    </row>
    <row r="42" spans="2:8">
      <c r="B42" s="334"/>
      <c r="C42" s="334"/>
      <c r="D42" s="334"/>
      <c r="E42" s="334"/>
      <c r="F42" s="336"/>
      <c r="G42" s="336"/>
      <c r="H42" s="337"/>
    </row>
    <row r="43" spans="2:8">
      <c r="B43" s="334"/>
      <c r="C43" s="334"/>
      <c r="D43" s="334"/>
      <c r="E43" s="334"/>
      <c r="F43" s="336"/>
      <c r="G43" s="336"/>
      <c r="H43" s="337"/>
    </row>
    <row r="44" spans="2:8">
      <c r="B44" s="334"/>
      <c r="C44" s="334"/>
      <c r="D44" s="334"/>
      <c r="E44" s="334"/>
      <c r="F44" s="336"/>
      <c r="G44" s="336"/>
      <c r="H44" s="337"/>
    </row>
    <row r="45" spans="2:8">
      <c r="B45" s="334"/>
      <c r="C45" s="334"/>
      <c r="D45" s="334"/>
      <c r="E45" s="334"/>
      <c r="F45" s="336"/>
      <c r="G45" s="336"/>
      <c r="H45" s="337"/>
    </row>
    <row r="46" spans="2:8">
      <c r="B46" s="334"/>
      <c r="C46" s="341"/>
      <c r="D46" s="341"/>
      <c r="E46" s="341"/>
      <c r="F46" s="342"/>
      <c r="G46" s="342"/>
    </row>
    <row r="47" spans="2:8">
      <c r="B47" s="334"/>
      <c r="C47" s="341"/>
      <c r="D47" s="341"/>
      <c r="E47" s="341"/>
      <c r="F47" s="342"/>
      <c r="G47" s="342"/>
    </row>
    <row r="48" spans="2:8">
      <c r="B48" s="334"/>
      <c r="C48" s="341"/>
      <c r="D48" s="341"/>
      <c r="E48" s="341"/>
      <c r="F48" s="342"/>
      <c r="G48" s="342"/>
    </row>
    <row r="49" spans="2:7">
      <c r="B49" s="334"/>
      <c r="C49" s="341"/>
      <c r="D49" s="341"/>
      <c r="E49" s="341"/>
      <c r="F49" s="342"/>
      <c r="G49" s="342"/>
    </row>
    <row r="50" spans="2:7">
      <c r="B50" s="334"/>
      <c r="C50" s="341"/>
      <c r="D50" s="341"/>
      <c r="E50" s="341"/>
      <c r="F50" s="342"/>
      <c r="G50" s="342"/>
    </row>
    <row r="51" spans="2:7">
      <c r="B51" s="334"/>
      <c r="C51" s="341"/>
      <c r="D51" s="341"/>
      <c r="E51" s="341"/>
      <c r="F51" s="342"/>
      <c r="G51" s="342"/>
    </row>
    <row r="52" spans="2:7">
      <c r="B52" s="334"/>
      <c r="C52" s="341"/>
      <c r="D52" s="341"/>
      <c r="E52" s="341"/>
      <c r="F52" s="342"/>
      <c r="G52" s="342"/>
    </row>
    <row r="53" spans="2:7">
      <c r="B53" s="334"/>
      <c r="C53" s="341"/>
      <c r="D53" s="341"/>
      <c r="E53" s="341"/>
      <c r="F53" s="342"/>
      <c r="G53" s="342"/>
    </row>
    <row r="54" spans="2:7">
      <c r="B54" s="334"/>
      <c r="C54" s="341"/>
      <c r="D54" s="341"/>
      <c r="E54" s="341"/>
      <c r="F54" s="342"/>
      <c r="G54" s="342"/>
    </row>
    <row r="55" spans="2:7">
      <c r="B55" s="334"/>
      <c r="C55" s="341"/>
      <c r="D55" s="341"/>
      <c r="E55" s="341"/>
      <c r="F55" s="342"/>
      <c r="G55" s="342"/>
    </row>
    <row r="56" spans="2:7">
      <c r="B56" s="334"/>
      <c r="C56" s="341"/>
      <c r="D56" s="341"/>
      <c r="E56" s="341"/>
      <c r="F56" s="342"/>
      <c r="G56" s="342"/>
    </row>
    <row r="57" spans="2:7">
      <c r="B57" s="334"/>
      <c r="C57" s="341"/>
      <c r="D57" s="341"/>
      <c r="E57" s="341"/>
      <c r="F57" s="342"/>
      <c r="G57" s="342"/>
    </row>
    <row r="58" spans="2:7">
      <c r="B58" s="334"/>
      <c r="C58" s="341"/>
      <c r="D58" s="341"/>
      <c r="E58" s="341"/>
      <c r="F58" s="342"/>
      <c r="G58" s="342"/>
    </row>
    <row r="59" spans="2:7">
      <c r="B59" s="334"/>
      <c r="C59" s="341"/>
      <c r="D59" s="341"/>
      <c r="E59" s="341"/>
      <c r="F59" s="342"/>
      <c r="G59" s="342"/>
    </row>
    <row r="60" spans="2:7">
      <c r="B60" s="334"/>
      <c r="C60" s="341"/>
      <c r="D60" s="341"/>
      <c r="E60" s="341"/>
      <c r="F60" s="342"/>
      <c r="G60" s="342"/>
    </row>
    <row r="61" spans="2:7">
      <c r="B61" s="334"/>
      <c r="C61" s="341"/>
      <c r="D61" s="341"/>
      <c r="E61" s="341"/>
      <c r="F61" s="342"/>
      <c r="G61" s="342"/>
    </row>
    <row r="62" spans="2:7">
      <c r="B62" s="334"/>
      <c r="C62" s="341"/>
      <c r="D62" s="341"/>
      <c r="E62" s="341"/>
      <c r="F62" s="342"/>
      <c r="G62" s="342"/>
    </row>
    <row r="63" spans="2:7">
      <c r="B63" s="334"/>
      <c r="C63" s="341"/>
      <c r="D63" s="341"/>
      <c r="E63" s="341"/>
      <c r="F63" s="342"/>
      <c r="G63" s="342"/>
    </row>
    <row r="64" spans="2:7">
      <c r="B64" s="334"/>
      <c r="C64" s="341"/>
      <c r="D64" s="341"/>
      <c r="E64" s="341"/>
      <c r="F64" s="342"/>
      <c r="G64" s="342"/>
    </row>
    <row r="65" spans="2:7">
      <c r="B65" s="334"/>
      <c r="C65" s="341"/>
      <c r="D65" s="341"/>
      <c r="E65" s="341"/>
      <c r="F65" s="342"/>
      <c r="G65" s="342"/>
    </row>
    <row r="66" spans="2:7">
      <c r="B66" s="334"/>
      <c r="C66" s="341"/>
      <c r="D66" s="341"/>
      <c r="E66" s="341"/>
      <c r="F66" s="342"/>
      <c r="G66" s="342"/>
    </row>
    <row r="67" spans="2:7">
      <c r="B67" s="334"/>
      <c r="C67" s="341"/>
      <c r="D67" s="341"/>
      <c r="E67" s="341"/>
      <c r="F67" s="342"/>
      <c r="G67" s="342"/>
    </row>
    <row r="68" spans="2:7">
      <c r="B68" s="334"/>
      <c r="C68" s="341"/>
      <c r="D68" s="341"/>
      <c r="E68" s="341"/>
      <c r="F68" s="342"/>
      <c r="G68" s="342"/>
    </row>
    <row r="69" spans="2:7">
      <c r="B69" s="334"/>
      <c r="C69" s="341"/>
      <c r="D69" s="341"/>
      <c r="E69" s="341"/>
      <c r="F69" s="342"/>
      <c r="G69" s="342"/>
    </row>
    <row r="70" spans="2:7">
      <c r="B70" s="334"/>
      <c r="C70" s="341"/>
      <c r="D70" s="341"/>
      <c r="E70" s="341"/>
      <c r="F70" s="342"/>
      <c r="G70" s="342"/>
    </row>
    <row r="71" spans="2:7">
      <c r="B71" s="334"/>
      <c r="C71" s="341"/>
      <c r="D71" s="341"/>
      <c r="E71" s="341"/>
      <c r="F71" s="342"/>
      <c r="G71" s="342"/>
    </row>
    <row r="72" spans="2:7">
      <c r="B72" s="334"/>
      <c r="C72" s="341"/>
      <c r="D72" s="341"/>
      <c r="E72" s="341"/>
      <c r="F72" s="342"/>
      <c r="G72" s="342"/>
    </row>
    <row r="73" spans="2:7">
      <c r="B73" s="334"/>
      <c r="C73" s="341"/>
      <c r="D73" s="341"/>
      <c r="E73" s="341"/>
      <c r="F73" s="342"/>
      <c r="G73" s="342"/>
    </row>
    <row r="74" spans="2:7">
      <c r="B74" s="334"/>
      <c r="C74" s="341"/>
      <c r="D74" s="341"/>
      <c r="E74" s="341"/>
      <c r="F74" s="342"/>
      <c r="G74" s="342"/>
    </row>
    <row r="75" spans="2:7">
      <c r="B75" s="334"/>
      <c r="C75" s="341"/>
      <c r="D75" s="341"/>
      <c r="E75" s="341"/>
      <c r="F75" s="342"/>
      <c r="G75" s="342"/>
    </row>
    <row r="76" spans="2:7">
      <c r="B76" s="334"/>
      <c r="C76" s="341"/>
      <c r="D76" s="341"/>
      <c r="E76" s="341"/>
      <c r="F76" s="342"/>
      <c r="G76" s="342"/>
    </row>
    <row r="77" spans="2:7">
      <c r="B77" s="334"/>
      <c r="C77" s="341"/>
      <c r="D77" s="341"/>
      <c r="E77" s="341"/>
      <c r="F77" s="342"/>
      <c r="G77" s="342"/>
    </row>
    <row r="78" spans="2:7">
      <c r="B78" s="334"/>
      <c r="C78" s="341"/>
      <c r="D78" s="341"/>
      <c r="E78" s="341"/>
      <c r="F78" s="343"/>
      <c r="G78" s="343"/>
    </row>
    <row r="79" spans="2:7">
      <c r="B79" s="334"/>
      <c r="C79" s="341"/>
      <c r="D79" s="341"/>
      <c r="E79" s="341"/>
      <c r="F79" s="343"/>
      <c r="G79" s="343"/>
    </row>
    <row r="80" spans="2:7">
      <c r="B80" s="334"/>
      <c r="C80" s="341"/>
      <c r="D80" s="341"/>
      <c r="E80" s="341"/>
      <c r="F80" s="343"/>
      <c r="G80" s="343"/>
    </row>
    <row r="81" spans="2:7">
      <c r="B81" s="334"/>
      <c r="C81" s="344"/>
      <c r="D81" s="344"/>
      <c r="E81" s="344"/>
      <c r="F81" s="343"/>
      <c r="G81" s="343"/>
    </row>
    <row r="82" spans="2:7">
      <c r="B82" s="334"/>
      <c r="C82" s="344"/>
      <c r="D82" s="344"/>
      <c r="E82" s="344"/>
      <c r="F82" s="343"/>
      <c r="G82" s="343"/>
    </row>
    <row r="83" spans="2:7">
      <c r="B83" s="334"/>
      <c r="C83" s="344"/>
      <c r="D83" s="344"/>
      <c r="E83" s="344"/>
      <c r="F83" s="343"/>
      <c r="G83" s="343"/>
    </row>
    <row r="84" spans="2:7">
      <c r="B84" s="334"/>
      <c r="C84" s="344"/>
      <c r="D84" s="344"/>
      <c r="E84" s="344"/>
      <c r="F84" s="343"/>
      <c r="G84" s="343"/>
    </row>
    <row r="85" spans="2:7">
      <c r="B85" s="334"/>
      <c r="C85" s="344"/>
      <c r="D85" s="344"/>
      <c r="E85" s="344"/>
      <c r="F85" s="343"/>
      <c r="G85" s="343"/>
    </row>
    <row r="86" spans="2:7">
      <c r="B86" s="334"/>
      <c r="C86" s="344"/>
      <c r="D86" s="344"/>
      <c r="E86" s="344"/>
      <c r="F86" s="343"/>
      <c r="G86" s="343"/>
    </row>
    <row r="87" spans="2:7">
      <c r="B87" s="334"/>
      <c r="C87" s="344"/>
      <c r="D87" s="344"/>
      <c r="E87" s="344"/>
      <c r="F87" s="343"/>
      <c r="G87" s="343"/>
    </row>
    <row r="88" spans="2:7">
      <c r="B88" s="334"/>
      <c r="C88" s="344"/>
      <c r="D88" s="344"/>
      <c r="E88" s="344"/>
      <c r="F88" s="343"/>
      <c r="G88" s="343"/>
    </row>
    <row r="89" spans="2:7">
      <c r="B89" s="334"/>
      <c r="C89" s="344"/>
      <c r="D89" s="344"/>
      <c r="E89" s="344"/>
      <c r="F89" s="343"/>
      <c r="G89" s="343"/>
    </row>
    <row r="90" spans="2:7">
      <c r="B90" s="334"/>
      <c r="C90" s="344"/>
      <c r="D90" s="344"/>
      <c r="E90" s="344"/>
      <c r="F90" s="343"/>
      <c r="G90" s="343"/>
    </row>
    <row r="91" spans="2:7">
      <c r="B91" s="334"/>
      <c r="C91" s="344"/>
      <c r="D91" s="344"/>
      <c r="E91" s="344"/>
      <c r="F91" s="343"/>
      <c r="G91" s="343"/>
    </row>
    <row r="92" spans="2:7">
      <c r="B92" s="334"/>
      <c r="C92" s="344"/>
      <c r="D92" s="344"/>
      <c r="E92" s="344"/>
      <c r="F92" s="343"/>
      <c r="G92" s="343"/>
    </row>
    <row r="93" spans="2:7">
      <c r="B93" s="334"/>
      <c r="C93" s="344"/>
      <c r="D93" s="344"/>
      <c r="E93" s="344"/>
      <c r="F93" s="343"/>
      <c r="G93" s="343"/>
    </row>
    <row r="94" spans="2:7">
      <c r="B94" s="334"/>
      <c r="C94" s="344"/>
      <c r="D94" s="344"/>
      <c r="E94" s="344"/>
      <c r="F94" s="343"/>
      <c r="G94" s="343"/>
    </row>
    <row r="95" spans="2:7">
      <c r="B95" s="334"/>
      <c r="C95" s="344"/>
      <c r="D95" s="344"/>
      <c r="E95" s="344"/>
      <c r="F95" s="343"/>
      <c r="G95" s="343"/>
    </row>
    <row r="96" spans="2:7">
      <c r="B96" s="334"/>
      <c r="C96" s="344"/>
      <c r="D96" s="344"/>
      <c r="E96" s="344"/>
      <c r="F96" s="343"/>
      <c r="G96" s="343"/>
    </row>
    <row r="97" spans="2:7">
      <c r="B97" s="334"/>
      <c r="C97" s="344"/>
      <c r="D97" s="344"/>
      <c r="E97" s="344"/>
      <c r="F97" s="343"/>
      <c r="G97" s="343"/>
    </row>
    <row r="98" spans="2:7">
      <c r="B98" s="334"/>
      <c r="C98" s="344"/>
      <c r="D98" s="344"/>
      <c r="E98" s="344"/>
      <c r="F98" s="343"/>
      <c r="G98" s="343"/>
    </row>
    <row r="99" spans="2:7">
      <c r="B99" s="334"/>
      <c r="C99" s="344"/>
      <c r="D99" s="344"/>
      <c r="E99" s="344"/>
      <c r="F99" s="343"/>
      <c r="G99" s="343"/>
    </row>
    <row r="100" spans="2:7">
      <c r="B100" s="334"/>
      <c r="C100" s="344"/>
      <c r="D100" s="344"/>
      <c r="E100" s="344"/>
      <c r="F100" s="343"/>
      <c r="G100" s="343"/>
    </row>
    <row r="101" spans="2:7">
      <c r="B101" s="334"/>
      <c r="C101" s="344"/>
      <c r="D101" s="344"/>
      <c r="E101" s="344"/>
      <c r="F101" s="343"/>
      <c r="G101" s="343"/>
    </row>
    <row r="102" spans="2:7">
      <c r="B102" s="334"/>
      <c r="C102" s="344"/>
      <c r="D102" s="344"/>
      <c r="E102" s="344"/>
      <c r="F102" s="343"/>
      <c r="G102" s="343"/>
    </row>
    <row r="103" spans="2:7">
      <c r="B103" s="334"/>
      <c r="C103" s="344"/>
      <c r="D103" s="344"/>
      <c r="E103" s="344"/>
      <c r="F103" s="343"/>
      <c r="G103" s="343"/>
    </row>
    <row r="104" spans="2:7">
      <c r="B104" s="334"/>
      <c r="C104" s="344"/>
      <c r="D104" s="344"/>
      <c r="E104" s="344"/>
      <c r="F104" s="343"/>
      <c r="G104" s="343"/>
    </row>
    <row r="105" spans="2:7">
      <c r="B105" s="345"/>
      <c r="C105" s="325"/>
      <c r="D105" s="325"/>
      <c r="E105" s="325"/>
    </row>
    <row r="106" spans="2:7">
      <c r="B106" s="345"/>
      <c r="C106" s="325"/>
      <c r="D106" s="325"/>
      <c r="E106" s="325"/>
    </row>
    <row r="107" spans="2:7">
      <c r="B107" s="345"/>
      <c r="C107" s="325"/>
      <c r="D107" s="325"/>
      <c r="E107" s="325"/>
    </row>
    <row r="108" spans="2:7">
      <c r="B108" s="345"/>
      <c r="C108" s="325"/>
      <c r="D108" s="325"/>
      <c r="E108" s="325"/>
    </row>
    <row r="109" spans="2:7">
      <c r="B109" s="345"/>
      <c r="C109" s="325"/>
      <c r="D109" s="325"/>
      <c r="E109" s="325"/>
    </row>
    <row r="110" spans="2:7">
      <c r="B110" s="345"/>
      <c r="C110" s="325"/>
      <c r="D110" s="325"/>
      <c r="E110" s="325"/>
    </row>
    <row r="111" spans="2:7">
      <c r="B111" s="345"/>
      <c r="C111" s="325"/>
      <c r="D111" s="325"/>
      <c r="E111" s="325"/>
    </row>
    <row r="112" spans="2:7">
      <c r="B112" s="345"/>
      <c r="C112" s="325"/>
      <c r="D112" s="325"/>
      <c r="E112" s="325"/>
    </row>
    <row r="113" spans="2:5">
      <c r="B113" s="345"/>
      <c r="C113" s="325"/>
      <c r="D113" s="325"/>
      <c r="E113" s="325"/>
    </row>
    <row r="114" spans="2:5">
      <c r="B114" s="345"/>
      <c r="C114" s="325"/>
      <c r="D114" s="325"/>
      <c r="E114" s="325"/>
    </row>
    <row r="115" spans="2:5">
      <c r="B115" s="345"/>
      <c r="C115" s="325"/>
      <c r="D115" s="325"/>
      <c r="E115" s="325"/>
    </row>
    <row r="116" spans="2:5">
      <c r="B116" s="345"/>
      <c r="C116" s="325"/>
      <c r="D116" s="325"/>
      <c r="E116" s="325"/>
    </row>
    <row r="117" spans="2:5">
      <c r="B117" s="345"/>
      <c r="C117" s="325"/>
      <c r="D117" s="325"/>
      <c r="E117" s="325"/>
    </row>
    <row r="118" spans="2:5">
      <c r="B118" s="345"/>
      <c r="C118" s="325"/>
      <c r="D118" s="325"/>
      <c r="E118" s="325"/>
    </row>
    <row r="119" spans="2:5">
      <c r="B119" s="345"/>
      <c r="C119" s="325"/>
      <c r="D119" s="325"/>
      <c r="E119" s="325"/>
    </row>
    <row r="120" spans="2:5">
      <c r="B120" s="345"/>
      <c r="C120" s="325"/>
      <c r="D120" s="325"/>
      <c r="E120" s="325"/>
    </row>
    <row r="121" spans="2:5">
      <c r="B121" s="325"/>
      <c r="C121" s="325"/>
      <c r="D121" s="325"/>
      <c r="E121" s="325"/>
    </row>
    <row r="122" spans="2:5">
      <c r="B122" s="325"/>
      <c r="C122" s="325"/>
      <c r="D122" s="325"/>
      <c r="E122" s="325"/>
    </row>
    <row r="123" spans="2:5">
      <c r="B123" s="325"/>
      <c r="C123" s="325"/>
      <c r="D123" s="325"/>
      <c r="E123" s="325"/>
    </row>
    <row r="124" spans="2:5">
      <c r="B124" s="325"/>
      <c r="C124" s="325"/>
      <c r="D124" s="325"/>
      <c r="E124" s="325"/>
    </row>
    <row r="125" spans="2:5">
      <c r="B125" s="325"/>
      <c r="C125" s="325"/>
      <c r="D125" s="325"/>
      <c r="E125" s="325"/>
    </row>
    <row r="126" spans="2:5">
      <c r="B126" s="325"/>
      <c r="C126" s="325"/>
      <c r="D126" s="325"/>
      <c r="E126" s="325"/>
    </row>
    <row r="127" spans="2:5">
      <c r="B127" s="325"/>
      <c r="C127" s="325"/>
      <c r="D127" s="325"/>
      <c r="E127" s="325"/>
    </row>
    <row r="128" spans="2:5">
      <c r="B128" s="325"/>
      <c r="C128" s="325"/>
      <c r="D128" s="325"/>
      <c r="E128" s="325"/>
    </row>
    <row r="129" spans="2:5">
      <c r="B129" s="325"/>
      <c r="C129" s="325"/>
      <c r="D129" s="325"/>
      <c r="E129" s="325"/>
    </row>
    <row r="130" spans="2:5">
      <c r="B130" s="325"/>
      <c r="C130" s="325"/>
      <c r="D130" s="325"/>
      <c r="E130" s="325"/>
    </row>
    <row r="131" spans="2:5">
      <c r="B131" s="325"/>
      <c r="C131" s="325"/>
      <c r="D131" s="325"/>
      <c r="E131" s="325"/>
    </row>
    <row r="132" spans="2:5">
      <c r="B132" s="325"/>
      <c r="C132" s="325"/>
      <c r="D132" s="325"/>
      <c r="E132" s="325"/>
    </row>
    <row r="133" spans="2:5">
      <c r="B133" s="325"/>
      <c r="C133" s="325"/>
      <c r="D133" s="325"/>
      <c r="E133" s="325"/>
    </row>
    <row r="134" spans="2:5">
      <c r="B134" s="325"/>
      <c r="C134" s="325"/>
      <c r="D134" s="325"/>
      <c r="E134" s="325"/>
    </row>
    <row r="135" spans="2:5">
      <c r="B135" s="325"/>
      <c r="C135" s="325"/>
      <c r="D135" s="325"/>
      <c r="E135" s="325"/>
    </row>
    <row r="136" spans="2:5">
      <c r="B136" s="325"/>
      <c r="C136" s="325"/>
      <c r="D136" s="325"/>
      <c r="E136" s="325"/>
    </row>
    <row r="137" spans="2:5">
      <c r="B137" s="325"/>
      <c r="C137" s="325"/>
      <c r="D137" s="325"/>
      <c r="E137" s="325"/>
    </row>
    <row r="138" spans="2:5">
      <c r="B138" s="325"/>
      <c r="C138" s="325"/>
      <c r="D138" s="325"/>
      <c r="E138" s="325"/>
    </row>
    <row r="139" spans="2:5">
      <c r="B139" s="325"/>
      <c r="C139" s="325"/>
      <c r="D139" s="325"/>
      <c r="E139" s="325"/>
    </row>
    <row r="140" spans="2:5">
      <c r="B140" s="325"/>
      <c r="C140" s="325"/>
      <c r="D140" s="325"/>
      <c r="E140" s="325"/>
    </row>
    <row r="141" spans="2:5">
      <c r="B141" s="325"/>
      <c r="C141" s="325"/>
      <c r="D141" s="325"/>
      <c r="E141" s="325"/>
    </row>
    <row r="142" spans="2:5">
      <c r="B142" s="325"/>
      <c r="C142" s="325"/>
      <c r="D142" s="325"/>
      <c r="E142" s="325"/>
    </row>
    <row r="143" spans="2:5">
      <c r="B143" s="325"/>
      <c r="C143" s="325"/>
      <c r="D143" s="325"/>
      <c r="E143" s="325"/>
    </row>
    <row r="144" spans="2:5">
      <c r="B144" s="325"/>
      <c r="C144" s="325"/>
      <c r="D144" s="325"/>
      <c r="E144" s="325"/>
    </row>
    <row r="145" spans="2:5">
      <c r="B145" s="325"/>
      <c r="C145" s="325"/>
      <c r="D145" s="325"/>
      <c r="E145" s="325"/>
    </row>
    <row r="146" spans="2:5">
      <c r="B146" s="325"/>
      <c r="C146" s="325"/>
      <c r="D146" s="325"/>
      <c r="E146" s="325"/>
    </row>
    <row r="147" spans="2:5">
      <c r="B147" s="325"/>
      <c r="C147" s="325"/>
      <c r="D147" s="325"/>
      <c r="E147" s="325"/>
    </row>
    <row r="148" spans="2:5">
      <c r="B148" s="325"/>
      <c r="C148" s="325"/>
      <c r="D148" s="325"/>
      <c r="E148" s="325"/>
    </row>
    <row r="149" spans="2:5">
      <c r="B149" s="325"/>
      <c r="C149" s="325"/>
      <c r="D149" s="325"/>
      <c r="E149" s="325"/>
    </row>
    <row r="150" spans="2:5">
      <c r="B150" s="325"/>
      <c r="C150" s="325"/>
      <c r="D150" s="325"/>
      <c r="E150" s="325"/>
    </row>
    <row r="151" spans="2:5">
      <c r="B151" s="325"/>
      <c r="C151" s="325"/>
      <c r="D151" s="325"/>
      <c r="E151" s="325"/>
    </row>
    <row r="152" spans="2:5">
      <c r="B152" s="325"/>
      <c r="C152" s="325"/>
      <c r="D152" s="325"/>
      <c r="E152" s="325"/>
    </row>
    <row r="153" spans="2:5">
      <c r="B153" s="325"/>
      <c r="C153" s="325"/>
      <c r="D153" s="325"/>
      <c r="E153" s="325"/>
    </row>
    <row r="154" spans="2:5">
      <c r="B154" s="325"/>
      <c r="C154" s="325"/>
      <c r="D154" s="325"/>
      <c r="E154" s="325"/>
    </row>
    <row r="155" spans="2:5">
      <c r="B155" s="325"/>
      <c r="C155" s="325"/>
      <c r="D155" s="325"/>
      <c r="E155" s="325"/>
    </row>
    <row r="156" spans="2:5">
      <c r="B156" s="325"/>
      <c r="C156" s="325"/>
      <c r="D156" s="325"/>
      <c r="E156" s="325"/>
    </row>
    <row r="157" spans="2:5">
      <c r="B157" s="325"/>
      <c r="C157" s="325"/>
      <c r="D157" s="325"/>
      <c r="E157" s="325"/>
    </row>
    <row r="541" spans="17:17">
      <c r="Q541" s="105">
        <f>P541-O541</f>
        <v>0</v>
      </c>
    </row>
  </sheetData>
  <mergeCells count="26">
    <mergeCell ref="A11:A15"/>
    <mergeCell ref="B11:B15"/>
    <mergeCell ref="C13:C15"/>
    <mergeCell ref="A20:A21"/>
    <mergeCell ref="B20:B21"/>
    <mergeCell ref="A16:A18"/>
    <mergeCell ref="B16:B18"/>
    <mergeCell ref="B1:F1"/>
    <mergeCell ref="A2:H2"/>
    <mergeCell ref="A3:A4"/>
    <mergeCell ref="B3:B4"/>
    <mergeCell ref="C3:C4"/>
    <mergeCell ref="D3:D4"/>
    <mergeCell ref="E3:E4"/>
    <mergeCell ref="F3:G3"/>
    <mergeCell ref="H3:H4"/>
    <mergeCell ref="H28:H30"/>
    <mergeCell ref="A31:D31"/>
    <mergeCell ref="B23:B24"/>
    <mergeCell ref="A26:A27"/>
    <mergeCell ref="B26:B27"/>
    <mergeCell ref="C26:C27"/>
    <mergeCell ref="D26:D27"/>
    <mergeCell ref="A28:A30"/>
    <mergeCell ref="B28:B30"/>
    <mergeCell ref="C28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Strona &amp;P z &amp;N</oddFooter>
  </headerFooter>
  <rowBreaks count="1" manualBreakCount="1">
    <brk id="1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1F84-6893-4C0E-8670-3E3F5C3A35E3}">
  <sheetPr>
    <tabColor theme="0" tint="-4.9989318521683403E-2"/>
  </sheetPr>
  <dimension ref="A1:Q534"/>
  <sheetViews>
    <sheetView view="pageBreakPreview" zoomScale="85" zoomScaleNormal="100" zoomScaleSheetLayoutView="85" workbookViewId="0">
      <selection activeCell="F1" sqref="F1:H1"/>
    </sheetView>
  </sheetViews>
  <sheetFormatPr defaultRowHeight="12.75"/>
  <cols>
    <col min="1" max="1" width="10.7109375" style="105" customWidth="1"/>
    <col min="2" max="2" width="10.5703125" style="105" customWidth="1"/>
    <col min="3" max="3" width="17.140625" style="105" customWidth="1"/>
    <col min="4" max="4" width="12.140625" style="105" customWidth="1"/>
    <col min="5" max="5" width="15.85546875" style="105" customWidth="1"/>
    <col min="6" max="7" width="19" style="105" customWidth="1"/>
    <col min="8" max="8" width="52.5703125" style="105" customWidth="1"/>
    <col min="9" max="258" width="9.140625" style="105"/>
    <col min="259" max="259" width="10.7109375" style="105" customWidth="1"/>
    <col min="260" max="260" width="10.5703125" style="105" customWidth="1"/>
    <col min="261" max="261" width="10.28515625" style="105" customWidth="1"/>
    <col min="262" max="262" width="13.28515625" style="105" customWidth="1"/>
    <col min="263" max="263" width="13.42578125" style="105" customWidth="1"/>
    <col min="264" max="264" width="54.42578125" style="105" customWidth="1"/>
    <col min="265" max="514" width="9.140625" style="105"/>
    <col min="515" max="515" width="10.7109375" style="105" customWidth="1"/>
    <col min="516" max="516" width="10.5703125" style="105" customWidth="1"/>
    <col min="517" max="517" width="10.28515625" style="105" customWidth="1"/>
    <col min="518" max="518" width="13.28515625" style="105" customWidth="1"/>
    <col min="519" max="519" width="13.42578125" style="105" customWidth="1"/>
    <col min="520" max="520" width="54.42578125" style="105" customWidth="1"/>
    <col min="521" max="770" width="9.140625" style="105"/>
    <col min="771" max="771" width="10.7109375" style="105" customWidth="1"/>
    <col min="772" max="772" width="10.5703125" style="105" customWidth="1"/>
    <col min="773" max="773" width="10.28515625" style="105" customWidth="1"/>
    <col min="774" max="774" width="13.28515625" style="105" customWidth="1"/>
    <col min="775" max="775" width="13.42578125" style="105" customWidth="1"/>
    <col min="776" max="776" width="54.42578125" style="105" customWidth="1"/>
    <col min="777" max="1026" width="9.140625" style="105"/>
    <col min="1027" max="1027" width="10.7109375" style="105" customWidth="1"/>
    <col min="1028" max="1028" width="10.5703125" style="105" customWidth="1"/>
    <col min="1029" max="1029" width="10.28515625" style="105" customWidth="1"/>
    <col min="1030" max="1030" width="13.28515625" style="105" customWidth="1"/>
    <col min="1031" max="1031" width="13.42578125" style="105" customWidth="1"/>
    <col min="1032" max="1032" width="54.42578125" style="105" customWidth="1"/>
    <col min="1033" max="1282" width="9.140625" style="105"/>
    <col min="1283" max="1283" width="10.7109375" style="105" customWidth="1"/>
    <col min="1284" max="1284" width="10.5703125" style="105" customWidth="1"/>
    <col min="1285" max="1285" width="10.28515625" style="105" customWidth="1"/>
    <col min="1286" max="1286" width="13.28515625" style="105" customWidth="1"/>
    <col min="1287" max="1287" width="13.42578125" style="105" customWidth="1"/>
    <col min="1288" max="1288" width="54.42578125" style="105" customWidth="1"/>
    <col min="1289" max="1538" width="9.140625" style="105"/>
    <col min="1539" max="1539" width="10.7109375" style="105" customWidth="1"/>
    <col min="1540" max="1540" width="10.5703125" style="105" customWidth="1"/>
    <col min="1541" max="1541" width="10.28515625" style="105" customWidth="1"/>
    <col min="1542" max="1542" width="13.28515625" style="105" customWidth="1"/>
    <col min="1543" max="1543" width="13.42578125" style="105" customWidth="1"/>
    <col min="1544" max="1544" width="54.42578125" style="105" customWidth="1"/>
    <col min="1545" max="1794" width="9.140625" style="105"/>
    <col min="1795" max="1795" width="10.7109375" style="105" customWidth="1"/>
    <col min="1796" max="1796" width="10.5703125" style="105" customWidth="1"/>
    <col min="1797" max="1797" width="10.28515625" style="105" customWidth="1"/>
    <col min="1798" max="1798" width="13.28515625" style="105" customWidth="1"/>
    <col min="1799" max="1799" width="13.42578125" style="105" customWidth="1"/>
    <col min="1800" max="1800" width="54.42578125" style="105" customWidth="1"/>
    <col min="1801" max="2050" width="9.140625" style="105"/>
    <col min="2051" max="2051" width="10.7109375" style="105" customWidth="1"/>
    <col min="2052" max="2052" width="10.5703125" style="105" customWidth="1"/>
    <col min="2053" max="2053" width="10.28515625" style="105" customWidth="1"/>
    <col min="2054" max="2054" width="13.28515625" style="105" customWidth="1"/>
    <col min="2055" max="2055" width="13.42578125" style="105" customWidth="1"/>
    <col min="2056" max="2056" width="54.42578125" style="105" customWidth="1"/>
    <col min="2057" max="2306" width="9.140625" style="105"/>
    <col min="2307" max="2307" width="10.7109375" style="105" customWidth="1"/>
    <col min="2308" max="2308" width="10.5703125" style="105" customWidth="1"/>
    <col min="2309" max="2309" width="10.28515625" style="105" customWidth="1"/>
    <col min="2310" max="2310" width="13.28515625" style="105" customWidth="1"/>
    <col min="2311" max="2311" width="13.42578125" style="105" customWidth="1"/>
    <col min="2312" max="2312" width="54.42578125" style="105" customWidth="1"/>
    <col min="2313" max="2562" width="9.140625" style="105"/>
    <col min="2563" max="2563" width="10.7109375" style="105" customWidth="1"/>
    <col min="2564" max="2564" width="10.5703125" style="105" customWidth="1"/>
    <col min="2565" max="2565" width="10.28515625" style="105" customWidth="1"/>
    <col min="2566" max="2566" width="13.28515625" style="105" customWidth="1"/>
    <col min="2567" max="2567" width="13.42578125" style="105" customWidth="1"/>
    <col min="2568" max="2568" width="54.42578125" style="105" customWidth="1"/>
    <col min="2569" max="2818" width="9.140625" style="105"/>
    <col min="2819" max="2819" width="10.7109375" style="105" customWidth="1"/>
    <col min="2820" max="2820" width="10.5703125" style="105" customWidth="1"/>
    <col min="2821" max="2821" width="10.28515625" style="105" customWidth="1"/>
    <col min="2822" max="2822" width="13.28515625" style="105" customWidth="1"/>
    <col min="2823" max="2823" width="13.42578125" style="105" customWidth="1"/>
    <col min="2824" max="2824" width="54.42578125" style="105" customWidth="1"/>
    <col min="2825" max="3074" width="9.140625" style="105"/>
    <col min="3075" max="3075" width="10.7109375" style="105" customWidth="1"/>
    <col min="3076" max="3076" width="10.5703125" style="105" customWidth="1"/>
    <col min="3077" max="3077" width="10.28515625" style="105" customWidth="1"/>
    <col min="3078" max="3078" width="13.28515625" style="105" customWidth="1"/>
    <col min="3079" max="3079" width="13.42578125" style="105" customWidth="1"/>
    <col min="3080" max="3080" width="54.42578125" style="105" customWidth="1"/>
    <col min="3081" max="3330" width="9.140625" style="105"/>
    <col min="3331" max="3331" width="10.7109375" style="105" customWidth="1"/>
    <col min="3332" max="3332" width="10.5703125" style="105" customWidth="1"/>
    <col min="3333" max="3333" width="10.28515625" style="105" customWidth="1"/>
    <col min="3334" max="3334" width="13.28515625" style="105" customWidth="1"/>
    <col min="3335" max="3335" width="13.42578125" style="105" customWidth="1"/>
    <col min="3336" max="3336" width="54.42578125" style="105" customWidth="1"/>
    <col min="3337" max="3586" width="9.140625" style="105"/>
    <col min="3587" max="3587" width="10.7109375" style="105" customWidth="1"/>
    <col min="3588" max="3588" width="10.5703125" style="105" customWidth="1"/>
    <col min="3589" max="3589" width="10.28515625" style="105" customWidth="1"/>
    <col min="3590" max="3590" width="13.28515625" style="105" customWidth="1"/>
    <col min="3591" max="3591" width="13.42578125" style="105" customWidth="1"/>
    <col min="3592" max="3592" width="54.42578125" style="105" customWidth="1"/>
    <col min="3593" max="3842" width="9.140625" style="105"/>
    <col min="3843" max="3843" width="10.7109375" style="105" customWidth="1"/>
    <col min="3844" max="3844" width="10.5703125" style="105" customWidth="1"/>
    <col min="3845" max="3845" width="10.28515625" style="105" customWidth="1"/>
    <col min="3846" max="3846" width="13.28515625" style="105" customWidth="1"/>
    <col min="3847" max="3847" width="13.42578125" style="105" customWidth="1"/>
    <col min="3848" max="3848" width="54.42578125" style="105" customWidth="1"/>
    <col min="3849" max="4098" width="9.140625" style="105"/>
    <col min="4099" max="4099" width="10.7109375" style="105" customWidth="1"/>
    <col min="4100" max="4100" width="10.5703125" style="105" customWidth="1"/>
    <col min="4101" max="4101" width="10.28515625" style="105" customWidth="1"/>
    <col min="4102" max="4102" width="13.28515625" style="105" customWidth="1"/>
    <col min="4103" max="4103" width="13.42578125" style="105" customWidth="1"/>
    <col min="4104" max="4104" width="54.42578125" style="105" customWidth="1"/>
    <col min="4105" max="4354" width="9.140625" style="105"/>
    <col min="4355" max="4355" width="10.7109375" style="105" customWidth="1"/>
    <col min="4356" max="4356" width="10.5703125" style="105" customWidth="1"/>
    <col min="4357" max="4357" width="10.28515625" style="105" customWidth="1"/>
    <col min="4358" max="4358" width="13.28515625" style="105" customWidth="1"/>
    <col min="4359" max="4359" width="13.42578125" style="105" customWidth="1"/>
    <col min="4360" max="4360" width="54.42578125" style="105" customWidth="1"/>
    <col min="4361" max="4610" width="9.140625" style="105"/>
    <col min="4611" max="4611" width="10.7109375" style="105" customWidth="1"/>
    <col min="4612" max="4612" width="10.5703125" style="105" customWidth="1"/>
    <col min="4613" max="4613" width="10.28515625" style="105" customWidth="1"/>
    <col min="4614" max="4614" width="13.28515625" style="105" customWidth="1"/>
    <col min="4615" max="4615" width="13.42578125" style="105" customWidth="1"/>
    <col min="4616" max="4616" width="54.42578125" style="105" customWidth="1"/>
    <col min="4617" max="4866" width="9.140625" style="105"/>
    <col min="4867" max="4867" width="10.7109375" style="105" customWidth="1"/>
    <col min="4868" max="4868" width="10.5703125" style="105" customWidth="1"/>
    <col min="4869" max="4869" width="10.28515625" style="105" customWidth="1"/>
    <col min="4870" max="4870" width="13.28515625" style="105" customWidth="1"/>
    <col min="4871" max="4871" width="13.42578125" style="105" customWidth="1"/>
    <col min="4872" max="4872" width="54.42578125" style="105" customWidth="1"/>
    <col min="4873" max="5122" width="9.140625" style="105"/>
    <col min="5123" max="5123" width="10.7109375" style="105" customWidth="1"/>
    <col min="5124" max="5124" width="10.5703125" style="105" customWidth="1"/>
    <col min="5125" max="5125" width="10.28515625" style="105" customWidth="1"/>
    <col min="5126" max="5126" width="13.28515625" style="105" customWidth="1"/>
    <col min="5127" max="5127" width="13.42578125" style="105" customWidth="1"/>
    <col min="5128" max="5128" width="54.42578125" style="105" customWidth="1"/>
    <col min="5129" max="5378" width="9.140625" style="105"/>
    <col min="5379" max="5379" width="10.7109375" style="105" customWidth="1"/>
    <col min="5380" max="5380" width="10.5703125" style="105" customWidth="1"/>
    <col min="5381" max="5381" width="10.28515625" style="105" customWidth="1"/>
    <col min="5382" max="5382" width="13.28515625" style="105" customWidth="1"/>
    <col min="5383" max="5383" width="13.42578125" style="105" customWidth="1"/>
    <col min="5384" max="5384" width="54.42578125" style="105" customWidth="1"/>
    <col min="5385" max="5634" width="9.140625" style="105"/>
    <col min="5635" max="5635" width="10.7109375" style="105" customWidth="1"/>
    <col min="5636" max="5636" width="10.5703125" style="105" customWidth="1"/>
    <col min="5637" max="5637" width="10.28515625" style="105" customWidth="1"/>
    <col min="5638" max="5638" width="13.28515625" style="105" customWidth="1"/>
    <col min="5639" max="5639" width="13.42578125" style="105" customWidth="1"/>
    <col min="5640" max="5640" width="54.42578125" style="105" customWidth="1"/>
    <col min="5641" max="5890" width="9.140625" style="105"/>
    <col min="5891" max="5891" width="10.7109375" style="105" customWidth="1"/>
    <col min="5892" max="5892" width="10.5703125" style="105" customWidth="1"/>
    <col min="5893" max="5893" width="10.28515625" style="105" customWidth="1"/>
    <col min="5894" max="5894" width="13.28515625" style="105" customWidth="1"/>
    <col min="5895" max="5895" width="13.42578125" style="105" customWidth="1"/>
    <col min="5896" max="5896" width="54.42578125" style="105" customWidth="1"/>
    <col min="5897" max="6146" width="9.140625" style="105"/>
    <col min="6147" max="6147" width="10.7109375" style="105" customWidth="1"/>
    <col min="6148" max="6148" width="10.5703125" style="105" customWidth="1"/>
    <col min="6149" max="6149" width="10.28515625" style="105" customWidth="1"/>
    <col min="6150" max="6150" width="13.28515625" style="105" customWidth="1"/>
    <col min="6151" max="6151" width="13.42578125" style="105" customWidth="1"/>
    <col min="6152" max="6152" width="54.42578125" style="105" customWidth="1"/>
    <col min="6153" max="6402" width="9.140625" style="105"/>
    <col min="6403" max="6403" width="10.7109375" style="105" customWidth="1"/>
    <col min="6404" max="6404" width="10.5703125" style="105" customWidth="1"/>
    <col min="6405" max="6405" width="10.28515625" style="105" customWidth="1"/>
    <col min="6406" max="6406" width="13.28515625" style="105" customWidth="1"/>
    <col min="6407" max="6407" width="13.42578125" style="105" customWidth="1"/>
    <col min="6408" max="6408" width="54.42578125" style="105" customWidth="1"/>
    <col min="6409" max="6658" width="9.140625" style="105"/>
    <col min="6659" max="6659" width="10.7109375" style="105" customWidth="1"/>
    <col min="6660" max="6660" width="10.5703125" style="105" customWidth="1"/>
    <col min="6661" max="6661" width="10.28515625" style="105" customWidth="1"/>
    <col min="6662" max="6662" width="13.28515625" style="105" customWidth="1"/>
    <col min="6663" max="6663" width="13.42578125" style="105" customWidth="1"/>
    <col min="6664" max="6664" width="54.42578125" style="105" customWidth="1"/>
    <col min="6665" max="6914" width="9.140625" style="105"/>
    <col min="6915" max="6915" width="10.7109375" style="105" customWidth="1"/>
    <col min="6916" max="6916" width="10.5703125" style="105" customWidth="1"/>
    <col min="6917" max="6917" width="10.28515625" style="105" customWidth="1"/>
    <col min="6918" max="6918" width="13.28515625" style="105" customWidth="1"/>
    <col min="6919" max="6919" width="13.42578125" style="105" customWidth="1"/>
    <col min="6920" max="6920" width="54.42578125" style="105" customWidth="1"/>
    <col min="6921" max="7170" width="9.140625" style="105"/>
    <col min="7171" max="7171" width="10.7109375" style="105" customWidth="1"/>
    <col min="7172" max="7172" width="10.5703125" style="105" customWidth="1"/>
    <col min="7173" max="7173" width="10.28515625" style="105" customWidth="1"/>
    <col min="7174" max="7174" width="13.28515625" style="105" customWidth="1"/>
    <col min="7175" max="7175" width="13.42578125" style="105" customWidth="1"/>
    <col min="7176" max="7176" width="54.42578125" style="105" customWidth="1"/>
    <col min="7177" max="7426" width="9.140625" style="105"/>
    <col min="7427" max="7427" width="10.7109375" style="105" customWidth="1"/>
    <col min="7428" max="7428" width="10.5703125" style="105" customWidth="1"/>
    <col min="7429" max="7429" width="10.28515625" style="105" customWidth="1"/>
    <col min="7430" max="7430" width="13.28515625" style="105" customWidth="1"/>
    <col min="7431" max="7431" width="13.42578125" style="105" customWidth="1"/>
    <col min="7432" max="7432" width="54.42578125" style="105" customWidth="1"/>
    <col min="7433" max="7682" width="9.140625" style="105"/>
    <col min="7683" max="7683" width="10.7109375" style="105" customWidth="1"/>
    <col min="7684" max="7684" width="10.5703125" style="105" customWidth="1"/>
    <col min="7685" max="7685" width="10.28515625" style="105" customWidth="1"/>
    <col min="7686" max="7686" width="13.28515625" style="105" customWidth="1"/>
    <col min="7687" max="7687" width="13.42578125" style="105" customWidth="1"/>
    <col min="7688" max="7688" width="54.42578125" style="105" customWidth="1"/>
    <col min="7689" max="7938" width="9.140625" style="105"/>
    <col min="7939" max="7939" width="10.7109375" style="105" customWidth="1"/>
    <col min="7940" max="7940" width="10.5703125" style="105" customWidth="1"/>
    <col min="7941" max="7941" width="10.28515625" style="105" customWidth="1"/>
    <col min="7942" max="7942" width="13.28515625" style="105" customWidth="1"/>
    <col min="7943" max="7943" width="13.42578125" style="105" customWidth="1"/>
    <col min="7944" max="7944" width="54.42578125" style="105" customWidth="1"/>
    <col min="7945" max="8194" width="9.140625" style="105"/>
    <col min="8195" max="8195" width="10.7109375" style="105" customWidth="1"/>
    <col min="8196" max="8196" width="10.5703125" style="105" customWidth="1"/>
    <col min="8197" max="8197" width="10.28515625" style="105" customWidth="1"/>
    <col min="8198" max="8198" width="13.28515625" style="105" customWidth="1"/>
    <col min="8199" max="8199" width="13.42578125" style="105" customWidth="1"/>
    <col min="8200" max="8200" width="54.42578125" style="105" customWidth="1"/>
    <col min="8201" max="8450" width="9.140625" style="105"/>
    <col min="8451" max="8451" width="10.7109375" style="105" customWidth="1"/>
    <col min="8452" max="8452" width="10.5703125" style="105" customWidth="1"/>
    <col min="8453" max="8453" width="10.28515625" style="105" customWidth="1"/>
    <col min="8454" max="8454" width="13.28515625" style="105" customWidth="1"/>
    <col min="8455" max="8455" width="13.42578125" style="105" customWidth="1"/>
    <col min="8456" max="8456" width="54.42578125" style="105" customWidth="1"/>
    <col min="8457" max="8706" width="9.140625" style="105"/>
    <col min="8707" max="8707" width="10.7109375" style="105" customWidth="1"/>
    <col min="8708" max="8708" width="10.5703125" style="105" customWidth="1"/>
    <col min="8709" max="8709" width="10.28515625" style="105" customWidth="1"/>
    <col min="8710" max="8710" width="13.28515625" style="105" customWidth="1"/>
    <col min="8711" max="8711" width="13.42578125" style="105" customWidth="1"/>
    <col min="8712" max="8712" width="54.42578125" style="105" customWidth="1"/>
    <col min="8713" max="8962" width="9.140625" style="105"/>
    <col min="8963" max="8963" width="10.7109375" style="105" customWidth="1"/>
    <col min="8964" max="8964" width="10.5703125" style="105" customWidth="1"/>
    <col min="8965" max="8965" width="10.28515625" style="105" customWidth="1"/>
    <col min="8966" max="8966" width="13.28515625" style="105" customWidth="1"/>
    <col min="8967" max="8967" width="13.42578125" style="105" customWidth="1"/>
    <col min="8968" max="8968" width="54.42578125" style="105" customWidth="1"/>
    <col min="8969" max="9218" width="9.140625" style="105"/>
    <col min="9219" max="9219" width="10.7109375" style="105" customWidth="1"/>
    <col min="9220" max="9220" width="10.5703125" style="105" customWidth="1"/>
    <col min="9221" max="9221" width="10.28515625" style="105" customWidth="1"/>
    <col min="9222" max="9222" width="13.28515625" style="105" customWidth="1"/>
    <col min="9223" max="9223" width="13.42578125" style="105" customWidth="1"/>
    <col min="9224" max="9224" width="54.42578125" style="105" customWidth="1"/>
    <col min="9225" max="9474" width="9.140625" style="105"/>
    <col min="9475" max="9475" width="10.7109375" style="105" customWidth="1"/>
    <col min="9476" max="9476" width="10.5703125" style="105" customWidth="1"/>
    <col min="9477" max="9477" width="10.28515625" style="105" customWidth="1"/>
    <col min="9478" max="9478" width="13.28515625" style="105" customWidth="1"/>
    <col min="9479" max="9479" width="13.42578125" style="105" customWidth="1"/>
    <col min="9480" max="9480" width="54.42578125" style="105" customWidth="1"/>
    <col min="9481" max="9730" width="9.140625" style="105"/>
    <col min="9731" max="9731" width="10.7109375" style="105" customWidth="1"/>
    <col min="9732" max="9732" width="10.5703125" style="105" customWidth="1"/>
    <col min="9733" max="9733" width="10.28515625" style="105" customWidth="1"/>
    <col min="9734" max="9734" width="13.28515625" style="105" customWidth="1"/>
    <col min="9735" max="9735" width="13.42578125" style="105" customWidth="1"/>
    <col min="9736" max="9736" width="54.42578125" style="105" customWidth="1"/>
    <col min="9737" max="9986" width="9.140625" style="105"/>
    <col min="9987" max="9987" width="10.7109375" style="105" customWidth="1"/>
    <col min="9988" max="9988" width="10.5703125" style="105" customWidth="1"/>
    <col min="9989" max="9989" width="10.28515625" style="105" customWidth="1"/>
    <col min="9990" max="9990" width="13.28515625" style="105" customWidth="1"/>
    <col min="9991" max="9991" width="13.42578125" style="105" customWidth="1"/>
    <col min="9992" max="9992" width="54.42578125" style="105" customWidth="1"/>
    <col min="9993" max="10242" width="9.140625" style="105"/>
    <col min="10243" max="10243" width="10.7109375" style="105" customWidth="1"/>
    <col min="10244" max="10244" width="10.5703125" style="105" customWidth="1"/>
    <col min="10245" max="10245" width="10.28515625" style="105" customWidth="1"/>
    <col min="10246" max="10246" width="13.28515625" style="105" customWidth="1"/>
    <col min="10247" max="10247" width="13.42578125" style="105" customWidth="1"/>
    <col min="10248" max="10248" width="54.42578125" style="105" customWidth="1"/>
    <col min="10249" max="10498" width="9.140625" style="105"/>
    <col min="10499" max="10499" width="10.7109375" style="105" customWidth="1"/>
    <col min="10500" max="10500" width="10.5703125" style="105" customWidth="1"/>
    <col min="10501" max="10501" width="10.28515625" style="105" customWidth="1"/>
    <col min="10502" max="10502" width="13.28515625" style="105" customWidth="1"/>
    <col min="10503" max="10503" width="13.42578125" style="105" customWidth="1"/>
    <col min="10504" max="10504" width="54.42578125" style="105" customWidth="1"/>
    <col min="10505" max="10754" width="9.140625" style="105"/>
    <col min="10755" max="10755" width="10.7109375" style="105" customWidth="1"/>
    <col min="10756" max="10756" width="10.5703125" style="105" customWidth="1"/>
    <col min="10757" max="10757" width="10.28515625" style="105" customWidth="1"/>
    <col min="10758" max="10758" width="13.28515625" style="105" customWidth="1"/>
    <col min="10759" max="10759" width="13.42578125" style="105" customWidth="1"/>
    <col min="10760" max="10760" width="54.42578125" style="105" customWidth="1"/>
    <col min="10761" max="11010" width="9.140625" style="105"/>
    <col min="11011" max="11011" width="10.7109375" style="105" customWidth="1"/>
    <col min="11012" max="11012" width="10.5703125" style="105" customWidth="1"/>
    <col min="11013" max="11013" width="10.28515625" style="105" customWidth="1"/>
    <col min="11014" max="11014" width="13.28515625" style="105" customWidth="1"/>
    <col min="11015" max="11015" width="13.42578125" style="105" customWidth="1"/>
    <col min="11016" max="11016" width="54.42578125" style="105" customWidth="1"/>
    <col min="11017" max="11266" width="9.140625" style="105"/>
    <col min="11267" max="11267" width="10.7109375" style="105" customWidth="1"/>
    <col min="11268" max="11268" width="10.5703125" style="105" customWidth="1"/>
    <col min="11269" max="11269" width="10.28515625" style="105" customWidth="1"/>
    <col min="11270" max="11270" width="13.28515625" style="105" customWidth="1"/>
    <col min="11271" max="11271" width="13.42578125" style="105" customWidth="1"/>
    <col min="11272" max="11272" width="54.42578125" style="105" customWidth="1"/>
    <col min="11273" max="11522" width="9.140625" style="105"/>
    <col min="11523" max="11523" width="10.7109375" style="105" customWidth="1"/>
    <col min="11524" max="11524" width="10.5703125" style="105" customWidth="1"/>
    <col min="11525" max="11525" width="10.28515625" style="105" customWidth="1"/>
    <col min="11526" max="11526" width="13.28515625" style="105" customWidth="1"/>
    <col min="11527" max="11527" width="13.42578125" style="105" customWidth="1"/>
    <col min="11528" max="11528" width="54.42578125" style="105" customWidth="1"/>
    <col min="11529" max="11778" width="9.140625" style="105"/>
    <col min="11779" max="11779" width="10.7109375" style="105" customWidth="1"/>
    <col min="11780" max="11780" width="10.5703125" style="105" customWidth="1"/>
    <col min="11781" max="11781" width="10.28515625" style="105" customWidth="1"/>
    <col min="11782" max="11782" width="13.28515625" style="105" customWidth="1"/>
    <col min="11783" max="11783" width="13.42578125" style="105" customWidth="1"/>
    <col min="11784" max="11784" width="54.42578125" style="105" customWidth="1"/>
    <col min="11785" max="12034" width="9.140625" style="105"/>
    <col min="12035" max="12035" width="10.7109375" style="105" customWidth="1"/>
    <col min="12036" max="12036" width="10.5703125" style="105" customWidth="1"/>
    <col min="12037" max="12037" width="10.28515625" style="105" customWidth="1"/>
    <col min="12038" max="12038" width="13.28515625" style="105" customWidth="1"/>
    <col min="12039" max="12039" width="13.42578125" style="105" customWidth="1"/>
    <col min="12040" max="12040" width="54.42578125" style="105" customWidth="1"/>
    <col min="12041" max="12290" width="9.140625" style="105"/>
    <col min="12291" max="12291" width="10.7109375" style="105" customWidth="1"/>
    <col min="12292" max="12292" width="10.5703125" style="105" customWidth="1"/>
    <col min="12293" max="12293" width="10.28515625" style="105" customWidth="1"/>
    <col min="12294" max="12294" width="13.28515625" style="105" customWidth="1"/>
    <col min="12295" max="12295" width="13.42578125" style="105" customWidth="1"/>
    <col min="12296" max="12296" width="54.42578125" style="105" customWidth="1"/>
    <col min="12297" max="12546" width="9.140625" style="105"/>
    <col min="12547" max="12547" width="10.7109375" style="105" customWidth="1"/>
    <col min="12548" max="12548" width="10.5703125" style="105" customWidth="1"/>
    <col min="12549" max="12549" width="10.28515625" style="105" customWidth="1"/>
    <col min="12550" max="12550" width="13.28515625" style="105" customWidth="1"/>
    <col min="12551" max="12551" width="13.42578125" style="105" customWidth="1"/>
    <col min="12552" max="12552" width="54.42578125" style="105" customWidth="1"/>
    <col min="12553" max="12802" width="9.140625" style="105"/>
    <col min="12803" max="12803" width="10.7109375" style="105" customWidth="1"/>
    <col min="12804" max="12804" width="10.5703125" style="105" customWidth="1"/>
    <col min="12805" max="12805" width="10.28515625" style="105" customWidth="1"/>
    <col min="12806" max="12806" width="13.28515625" style="105" customWidth="1"/>
    <col min="12807" max="12807" width="13.42578125" style="105" customWidth="1"/>
    <col min="12808" max="12808" width="54.42578125" style="105" customWidth="1"/>
    <col min="12809" max="13058" width="9.140625" style="105"/>
    <col min="13059" max="13059" width="10.7109375" style="105" customWidth="1"/>
    <col min="13060" max="13060" width="10.5703125" style="105" customWidth="1"/>
    <col min="13061" max="13061" width="10.28515625" style="105" customWidth="1"/>
    <col min="13062" max="13062" width="13.28515625" style="105" customWidth="1"/>
    <col min="13063" max="13063" width="13.42578125" style="105" customWidth="1"/>
    <col min="13064" max="13064" width="54.42578125" style="105" customWidth="1"/>
    <col min="13065" max="13314" width="9.140625" style="105"/>
    <col min="13315" max="13315" width="10.7109375" style="105" customWidth="1"/>
    <col min="13316" max="13316" width="10.5703125" style="105" customWidth="1"/>
    <col min="13317" max="13317" width="10.28515625" style="105" customWidth="1"/>
    <col min="13318" max="13318" width="13.28515625" style="105" customWidth="1"/>
    <col min="13319" max="13319" width="13.42578125" style="105" customWidth="1"/>
    <col min="13320" max="13320" width="54.42578125" style="105" customWidth="1"/>
    <col min="13321" max="13570" width="9.140625" style="105"/>
    <col min="13571" max="13571" width="10.7109375" style="105" customWidth="1"/>
    <col min="13572" max="13572" width="10.5703125" style="105" customWidth="1"/>
    <col min="13573" max="13573" width="10.28515625" style="105" customWidth="1"/>
    <col min="13574" max="13574" width="13.28515625" style="105" customWidth="1"/>
    <col min="13575" max="13575" width="13.42578125" style="105" customWidth="1"/>
    <col min="13576" max="13576" width="54.42578125" style="105" customWidth="1"/>
    <col min="13577" max="13826" width="9.140625" style="105"/>
    <col min="13827" max="13827" width="10.7109375" style="105" customWidth="1"/>
    <col min="13828" max="13828" width="10.5703125" style="105" customWidth="1"/>
    <col min="13829" max="13829" width="10.28515625" style="105" customWidth="1"/>
    <col min="13830" max="13830" width="13.28515625" style="105" customWidth="1"/>
    <col min="13831" max="13831" width="13.42578125" style="105" customWidth="1"/>
    <col min="13832" max="13832" width="54.42578125" style="105" customWidth="1"/>
    <col min="13833" max="14082" width="9.140625" style="105"/>
    <col min="14083" max="14083" width="10.7109375" style="105" customWidth="1"/>
    <col min="14084" max="14084" width="10.5703125" style="105" customWidth="1"/>
    <col min="14085" max="14085" width="10.28515625" style="105" customWidth="1"/>
    <col min="14086" max="14086" width="13.28515625" style="105" customWidth="1"/>
    <col min="14087" max="14087" width="13.42578125" style="105" customWidth="1"/>
    <col min="14088" max="14088" width="54.42578125" style="105" customWidth="1"/>
    <col min="14089" max="14338" width="9.140625" style="105"/>
    <col min="14339" max="14339" width="10.7109375" style="105" customWidth="1"/>
    <col min="14340" max="14340" width="10.5703125" style="105" customWidth="1"/>
    <col min="14341" max="14341" width="10.28515625" style="105" customWidth="1"/>
    <col min="14342" max="14342" width="13.28515625" style="105" customWidth="1"/>
    <col min="14343" max="14343" width="13.42578125" style="105" customWidth="1"/>
    <col min="14344" max="14344" width="54.42578125" style="105" customWidth="1"/>
    <col min="14345" max="14594" width="9.140625" style="105"/>
    <col min="14595" max="14595" width="10.7109375" style="105" customWidth="1"/>
    <col min="14596" max="14596" width="10.5703125" style="105" customWidth="1"/>
    <col min="14597" max="14597" width="10.28515625" style="105" customWidth="1"/>
    <col min="14598" max="14598" width="13.28515625" style="105" customWidth="1"/>
    <col min="14599" max="14599" width="13.42578125" style="105" customWidth="1"/>
    <col min="14600" max="14600" width="54.42578125" style="105" customWidth="1"/>
    <col min="14601" max="14850" width="9.140625" style="105"/>
    <col min="14851" max="14851" width="10.7109375" style="105" customWidth="1"/>
    <col min="14852" max="14852" width="10.5703125" style="105" customWidth="1"/>
    <col min="14853" max="14853" width="10.28515625" style="105" customWidth="1"/>
    <col min="14854" max="14854" width="13.28515625" style="105" customWidth="1"/>
    <col min="14855" max="14855" width="13.42578125" style="105" customWidth="1"/>
    <col min="14856" max="14856" width="54.42578125" style="105" customWidth="1"/>
    <col min="14857" max="15106" width="9.140625" style="105"/>
    <col min="15107" max="15107" width="10.7109375" style="105" customWidth="1"/>
    <col min="15108" max="15108" width="10.5703125" style="105" customWidth="1"/>
    <col min="15109" max="15109" width="10.28515625" style="105" customWidth="1"/>
    <col min="15110" max="15110" width="13.28515625" style="105" customWidth="1"/>
    <col min="15111" max="15111" width="13.42578125" style="105" customWidth="1"/>
    <col min="15112" max="15112" width="54.42578125" style="105" customWidth="1"/>
    <col min="15113" max="15362" width="9.140625" style="105"/>
    <col min="15363" max="15363" width="10.7109375" style="105" customWidth="1"/>
    <col min="15364" max="15364" width="10.5703125" style="105" customWidth="1"/>
    <col min="15365" max="15365" width="10.28515625" style="105" customWidth="1"/>
    <col min="15366" max="15366" width="13.28515625" style="105" customWidth="1"/>
    <col min="15367" max="15367" width="13.42578125" style="105" customWidth="1"/>
    <col min="15368" max="15368" width="54.42578125" style="105" customWidth="1"/>
    <col min="15369" max="15618" width="9.140625" style="105"/>
    <col min="15619" max="15619" width="10.7109375" style="105" customWidth="1"/>
    <col min="15620" max="15620" width="10.5703125" style="105" customWidth="1"/>
    <col min="15621" max="15621" width="10.28515625" style="105" customWidth="1"/>
    <col min="15622" max="15622" width="13.28515625" style="105" customWidth="1"/>
    <col min="15623" max="15623" width="13.42578125" style="105" customWidth="1"/>
    <col min="15624" max="15624" width="54.42578125" style="105" customWidth="1"/>
    <col min="15625" max="15874" width="9.140625" style="105"/>
    <col min="15875" max="15875" width="10.7109375" style="105" customWidth="1"/>
    <col min="15876" max="15876" width="10.5703125" style="105" customWidth="1"/>
    <col min="15877" max="15877" width="10.28515625" style="105" customWidth="1"/>
    <col min="15878" max="15878" width="13.28515625" style="105" customWidth="1"/>
    <col min="15879" max="15879" width="13.42578125" style="105" customWidth="1"/>
    <col min="15880" max="15880" width="54.42578125" style="105" customWidth="1"/>
    <col min="15881" max="16130" width="9.140625" style="105"/>
    <col min="16131" max="16131" width="10.7109375" style="105" customWidth="1"/>
    <col min="16132" max="16132" width="10.5703125" style="105" customWidth="1"/>
    <col min="16133" max="16133" width="10.28515625" style="105" customWidth="1"/>
    <col min="16134" max="16134" width="13.28515625" style="105" customWidth="1"/>
    <col min="16135" max="16135" width="13.42578125" style="105" customWidth="1"/>
    <col min="16136" max="16136" width="54.42578125" style="105" customWidth="1"/>
    <col min="16137" max="16384" width="9.140625" style="105"/>
  </cols>
  <sheetData>
    <row r="1" spans="1:8" ht="51" customHeight="1">
      <c r="A1" s="7172"/>
      <c r="B1" s="7172"/>
      <c r="C1" s="7172"/>
      <c r="D1" s="7172"/>
      <c r="E1" s="7173"/>
      <c r="F1" s="7030" t="s">
        <v>1219</v>
      </c>
      <c r="G1" s="7030"/>
      <c r="H1" s="7030"/>
    </row>
    <row r="2" spans="1:8" ht="45.75" customHeight="1">
      <c r="A2" s="7159" t="s">
        <v>270</v>
      </c>
      <c r="B2" s="7159"/>
      <c r="C2" s="7159"/>
      <c r="D2" s="7159"/>
      <c r="E2" s="7159"/>
      <c r="F2" s="7159"/>
      <c r="G2" s="7159"/>
      <c r="H2" s="7159"/>
    </row>
    <row r="3" spans="1:8" ht="13.5" thickBot="1">
      <c r="A3" s="107"/>
      <c r="B3" s="107"/>
      <c r="C3" s="107"/>
      <c r="D3" s="107"/>
      <c r="E3" s="107"/>
      <c r="F3" s="108"/>
      <c r="G3" s="108"/>
      <c r="H3" s="109" t="s">
        <v>271</v>
      </c>
    </row>
    <row r="4" spans="1:8" ht="15.75" thickBot="1">
      <c r="A4" s="7167" t="s">
        <v>1</v>
      </c>
      <c r="B4" s="7167" t="s">
        <v>272</v>
      </c>
      <c r="C4" s="7167" t="s">
        <v>273</v>
      </c>
      <c r="D4" s="7167" t="s">
        <v>4</v>
      </c>
      <c r="E4" s="7163" t="s">
        <v>274</v>
      </c>
      <c r="F4" s="7174" t="s">
        <v>275</v>
      </c>
      <c r="G4" s="7162"/>
      <c r="H4" s="7167" t="s">
        <v>276</v>
      </c>
    </row>
    <row r="5" spans="1:8" ht="15.75" thickBot="1">
      <c r="A5" s="7168"/>
      <c r="B5" s="7168"/>
      <c r="C5" s="7168"/>
      <c r="D5" s="7168"/>
      <c r="E5" s="7164"/>
      <c r="F5" s="110" t="s">
        <v>277</v>
      </c>
      <c r="G5" s="110" t="s">
        <v>278</v>
      </c>
      <c r="H5" s="7168"/>
    </row>
    <row r="6" spans="1:8" ht="70.5" customHeight="1" thickBot="1">
      <c r="A6" s="111" t="s">
        <v>279</v>
      </c>
      <c r="B6" s="111" t="s">
        <v>280</v>
      </c>
      <c r="C6" s="112" t="s">
        <v>281</v>
      </c>
      <c r="D6" s="113" t="s">
        <v>282</v>
      </c>
      <c r="E6" s="114">
        <f>SUM(F6:G6)</f>
        <v>50207000</v>
      </c>
      <c r="F6" s="114">
        <v>50207000</v>
      </c>
      <c r="G6" s="114">
        <v>0</v>
      </c>
      <c r="H6" s="115" t="s">
        <v>283</v>
      </c>
    </row>
    <row r="7" spans="1:8" ht="36.75" customHeight="1" thickBot="1">
      <c r="A7" s="7171" t="s">
        <v>284</v>
      </c>
      <c r="B7" s="7171"/>
      <c r="C7" s="116"/>
      <c r="D7" s="116"/>
      <c r="E7" s="117">
        <f>SUM(E6:E6)</f>
        <v>50207000</v>
      </c>
      <c r="F7" s="117">
        <f>SUM(F6:F6)</f>
        <v>50207000</v>
      </c>
      <c r="G7" s="117">
        <f>SUM(G6)</f>
        <v>0</v>
      </c>
      <c r="H7" s="118"/>
    </row>
    <row r="534" spans="17:17">
      <c r="Q534" s="105">
        <f>P534-O534</f>
        <v>0</v>
      </c>
    </row>
  </sheetData>
  <mergeCells count="11">
    <mergeCell ref="A7:B7"/>
    <mergeCell ref="A1:E1"/>
    <mergeCell ref="F1:H1"/>
    <mergeCell ref="A2:H2"/>
    <mergeCell ref="A4:A5"/>
    <mergeCell ref="B4:B5"/>
    <mergeCell ref="C4:C5"/>
    <mergeCell ref="D4:D5"/>
    <mergeCell ref="E4:E5"/>
    <mergeCell ref="F4:G4"/>
    <mergeCell ref="H4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5090A-C391-455E-9A85-E2AC92798717}">
  <sheetPr>
    <tabColor theme="0" tint="-4.9989318521683403E-2"/>
  </sheetPr>
  <dimension ref="A1:Q535"/>
  <sheetViews>
    <sheetView view="pageBreakPreview" zoomScale="85" zoomScaleNormal="100" zoomScaleSheetLayoutView="85" workbookViewId="0">
      <selection activeCell="H1" sqref="H1:I1"/>
    </sheetView>
  </sheetViews>
  <sheetFormatPr defaultRowHeight="12.75"/>
  <cols>
    <col min="1" max="1" width="7" style="121" customWidth="1"/>
    <col min="2" max="2" width="10.28515625" style="121" customWidth="1"/>
    <col min="3" max="3" width="24" style="121" customWidth="1"/>
    <col min="4" max="4" width="11" style="121" customWidth="1"/>
    <col min="5" max="5" width="13.42578125" style="121" customWidth="1"/>
    <col min="6" max="7" width="15.7109375" style="121" customWidth="1"/>
    <col min="8" max="8" width="16" style="121" customWidth="1"/>
    <col min="9" max="9" width="61.28515625" style="121" customWidth="1"/>
    <col min="10" max="257" width="9.140625" style="121"/>
    <col min="258" max="258" width="7" style="121" customWidth="1"/>
    <col min="259" max="259" width="10.7109375" style="121" customWidth="1"/>
    <col min="260" max="260" width="15.7109375" style="121" customWidth="1"/>
    <col min="261" max="262" width="13.42578125" style="121" customWidth="1"/>
    <col min="263" max="263" width="17.85546875" style="121" customWidth="1"/>
    <col min="264" max="264" width="16" style="121" customWidth="1"/>
    <col min="265" max="265" width="43.42578125" style="121" customWidth="1"/>
    <col min="266" max="513" width="9.140625" style="121"/>
    <col min="514" max="514" width="7" style="121" customWidth="1"/>
    <col min="515" max="515" width="10.7109375" style="121" customWidth="1"/>
    <col min="516" max="516" width="15.7109375" style="121" customWidth="1"/>
    <col min="517" max="518" width="13.42578125" style="121" customWidth="1"/>
    <col min="519" max="519" width="17.85546875" style="121" customWidth="1"/>
    <col min="520" max="520" width="16" style="121" customWidth="1"/>
    <col min="521" max="521" width="43.42578125" style="121" customWidth="1"/>
    <col min="522" max="769" width="9.140625" style="121"/>
    <col min="770" max="770" width="7" style="121" customWidth="1"/>
    <col min="771" max="771" width="10.7109375" style="121" customWidth="1"/>
    <col min="772" max="772" width="15.7109375" style="121" customWidth="1"/>
    <col min="773" max="774" width="13.42578125" style="121" customWidth="1"/>
    <col min="775" max="775" width="17.85546875" style="121" customWidth="1"/>
    <col min="776" max="776" width="16" style="121" customWidth="1"/>
    <col min="777" max="777" width="43.42578125" style="121" customWidth="1"/>
    <col min="778" max="1025" width="9.140625" style="121"/>
    <col min="1026" max="1026" width="7" style="121" customWidth="1"/>
    <col min="1027" max="1027" width="10.7109375" style="121" customWidth="1"/>
    <col min="1028" max="1028" width="15.7109375" style="121" customWidth="1"/>
    <col min="1029" max="1030" width="13.42578125" style="121" customWidth="1"/>
    <col min="1031" max="1031" width="17.85546875" style="121" customWidth="1"/>
    <col min="1032" max="1032" width="16" style="121" customWidth="1"/>
    <col min="1033" max="1033" width="43.42578125" style="121" customWidth="1"/>
    <col min="1034" max="1281" width="9.140625" style="121"/>
    <col min="1282" max="1282" width="7" style="121" customWidth="1"/>
    <col min="1283" max="1283" width="10.7109375" style="121" customWidth="1"/>
    <col min="1284" max="1284" width="15.7109375" style="121" customWidth="1"/>
    <col min="1285" max="1286" width="13.42578125" style="121" customWidth="1"/>
    <col min="1287" max="1287" width="17.85546875" style="121" customWidth="1"/>
    <col min="1288" max="1288" width="16" style="121" customWidth="1"/>
    <col min="1289" max="1289" width="43.42578125" style="121" customWidth="1"/>
    <col min="1290" max="1537" width="9.140625" style="121"/>
    <col min="1538" max="1538" width="7" style="121" customWidth="1"/>
    <col min="1539" max="1539" width="10.7109375" style="121" customWidth="1"/>
    <col min="1540" max="1540" width="15.7109375" style="121" customWidth="1"/>
    <col min="1541" max="1542" width="13.42578125" style="121" customWidth="1"/>
    <col min="1543" max="1543" width="17.85546875" style="121" customWidth="1"/>
    <col min="1544" max="1544" width="16" style="121" customWidth="1"/>
    <col min="1545" max="1545" width="43.42578125" style="121" customWidth="1"/>
    <col min="1546" max="1793" width="9.140625" style="121"/>
    <col min="1794" max="1794" width="7" style="121" customWidth="1"/>
    <col min="1795" max="1795" width="10.7109375" style="121" customWidth="1"/>
    <col min="1796" max="1796" width="15.7109375" style="121" customWidth="1"/>
    <col min="1797" max="1798" width="13.42578125" style="121" customWidth="1"/>
    <col min="1799" max="1799" width="17.85546875" style="121" customWidth="1"/>
    <col min="1800" max="1800" width="16" style="121" customWidth="1"/>
    <col min="1801" max="1801" width="43.42578125" style="121" customWidth="1"/>
    <col min="1802" max="2049" width="9.140625" style="121"/>
    <col min="2050" max="2050" width="7" style="121" customWidth="1"/>
    <col min="2051" max="2051" width="10.7109375" style="121" customWidth="1"/>
    <col min="2052" max="2052" width="15.7109375" style="121" customWidth="1"/>
    <col min="2053" max="2054" width="13.42578125" style="121" customWidth="1"/>
    <col min="2055" max="2055" width="17.85546875" style="121" customWidth="1"/>
    <col min="2056" max="2056" width="16" style="121" customWidth="1"/>
    <col min="2057" max="2057" width="43.42578125" style="121" customWidth="1"/>
    <col min="2058" max="2305" width="9.140625" style="121"/>
    <col min="2306" max="2306" width="7" style="121" customWidth="1"/>
    <col min="2307" max="2307" width="10.7109375" style="121" customWidth="1"/>
    <col min="2308" max="2308" width="15.7109375" style="121" customWidth="1"/>
    <col min="2309" max="2310" width="13.42578125" style="121" customWidth="1"/>
    <col min="2311" max="2311" width="17.85546875" style="121" customWidth="1"/>
    <col min="2312" max="2312" width="16" style="121" customWidth="1"/>
    <col min="2313" max="2313" width="43.42578125" style="121" customWidth="1"/>
    <col min="2314" max="2561" width="9.140625" style="121"/>
    <col min="2562" max="2562" width="7" style="121" customWidth="1"/>
    <col min="2563" max="2563" width="10.7109375" style="121" customWidth="1"/>
    <col min="2564" max="2564" width="15.7109375" style="121" customWidth="1"/>
    <col min="2565" max="2566" width="13.42578125" style="121" customWidth="1"/>
    <col min="2567" max="2567" width="17.85546875" style="121" customWidth="1"/>
    <col min="2568" max="2568" width="16" style="121" customWidth="1"/>
    <col min="2569" max="2569" width="43.42578125" style="121" customWidth="1"/>
    <col min="2570" max="2817" width="9.140625" style="121"/>
    <col min="2818" max="2818" width="7" style="121" customWidth="1"/>
    <col min="2819" max="2819" width="10.7109375" style="121" customWidth="1"/>
    <col min="2820" max="2820" width="15.7109375" style="121" customWidth="1"/>
    <col min="2821" max="2822" width="13.42578125" style="121" customWidth="1"/>
    <col min="2823" max="2823" width="17.85546875" style="121" customWidth="1"/>
    <col min="2824" max="2824" width="16" style="121" customWidth="1"/>
    <col min="2825" max="2825" width="43.42578125" style="121" customWidth="1"/>
    <col min="2826" max="3073" width="9.140625" style="121"/>
    <col min="3074" max="3074" width="7" style="121" customWidth="1"/>
    <col min="3075" max="3075" width="10.7109375" style="121" customWidth="1"/>
    <col min="3076" max="3076" width="15.7109375" style="121" customWidth="1"/>
    <col min="3077" max="3078" width="13.42578125" style="121" customWidth="1"/>
    <col min="3079" max="3079" width="17.85546875" style="121" customWidth="1"/>
    <col min="3080" max="3080" width="16" style="121" customWidth="1"/>
    <col min="3081" max="3081" width="43.42578125" style="121" customWidth="1"/>
    <col min="3082" max="3329" width="9.140625" style="121"/>
    <col min="3330" max="3330" width="7" style="121" customWidth="1"/>
    <col min="3331" max="3331" width="10.7109375" style="121" customWidth="1"/>
    <col min="3332" max="3332" width="15.7109375" style="121" customWidth="1"/>
    <col min="3333" max="3334" width="13.42578125" style="121" customWidth="1"/>
    <col min="3335" max="3335" width="17.85546875" style="121" customWidth="1"/>
    <col min="3336" max="3336" width="16" style="121" customWidth="1"/>
    <col min="3337" max="3337" width="43.42578125" style="121" customWidth="1"/>
    <col min="3338" max="3585" width="9.140625" style="121"/>
    <col min="3586" max="3586" width="7" style="121" customWidth="1"/>
    <col min="3587" max="3587" width="10.7109375" style="121" customWidth="1"/>
    <col min="3588" max="3588" width="15.7109375" style="121" customWidth="1"/>
    <col min="3589" max="3590" width="13.42578125" style="121" customWidth="1"/>
    <col min="3591" max="3591" width="17.85546875" style="121" customWidth="1"/>
    <col min="3592" max="3592" width="16" style="121" customWidth="1"/>
    <col min="3593" max="3593" width="43.42578125" style="121" customWidth="1"/>
    <col min="3594" max="3841" width="9.140625" style="121"/>
    <col min="3842" max="3842" width="7" style="121" customWidth="1"/>
    <col min="3843" max="3843" width="10.7109375" style="121" customWidth="1"/>
    <col min="3844" max="3844" width="15.7109375" style="121" customWidth="1"/>
    <col min="3845" max="3846" width="13.42578125" style="121" customWidth="1"/>
    <col min="3847" max="3847" width="17.85546875" style="121" customWidth="1"/>
    <col min="3848" max="3848" width="16" style="121" customWidth="1"/>
    <col min="3849" max="3849" width="43.42578125" style="121" customWidth="1"/>
    <col min="3850" max="4097" width="9.140625" style="121"/>
    <col min="4098" max="4098" width="7" style="121" customWidth="1"/>
    <col min="4099" max="4099" width="10.7109375" style="121" customWidth="1"/>
    <col min="4100" max="4100" width="15.7109375" style="121" customWidth="1"/>
    <col min="4101" max="4102" width="13.42578125" style="121" customWidth="1"/>
    <col min="4103" max="4103" width="17.85546875" style="121" customWidth="1"/>
    <col min="4104" max="4104" width="16" style="121" customWidth="1"/>
    <col min="4105" max="4105" width="43.42578125" style="121" customWidth="1"/>
    <col min="4106" max="4353" width="9.140625" style="121"/>
    <col min="4354" max="4354" width="7" style="121" customWidth="1"/>
    <col min="4355" max="4355" width="10.7109375" style="121" customWidth="1"/>
    <col min="4356" max="4356" width="15.7109375" style="121" customWidth="1"/>
    <col min="4357" max="4358" width="13.42578125" style="121" customWidth="1"/>
    <col min="4359" max="4359" width="17.85546875" style="121" customWidth="1"/>
    <col min="4360" max="4360" width="16" style="121" customWidth="1"/>
    <col min="4361" max="4361" width="43.42578125" style="121" customWidth="1"/>
    <col min="4362" max="4609" width="9.140625" style="121"/>
    <col min="4610" max="4610" width="7" style="121" customWidth="1"/>
    <col min="4611" max="4611" width="10.7109375" style="121" customWidth="1"/>
    <col min="4612" max="4612" width="15.7109375" style="121" customWidth="1"/>
    <col min="4613" max="4614" width="13.42578125" style="121" customWidth="1"/>
    <col min="4615" max="4615" width="17.85546875" style="121" customWidth="1"/>
    <col min="4616" max="4616" width="16" style="121" customWidth="1"/>
    <col min="4617" max="4617" width="43.42578125" style="121" customWidth="1"/>
    <col min="4618" max="4865" width="9.140625" style="121"/>
    <col min="4866" max="4866" width="7" style="121" customWidth="1"/>
    <col min="4867" max="4867" width="10.7109375" style="121" customWidth="1"/>
    <col min="4868" max="4868" width="15.7109375" style="121" customWidth="1"/>
    <col min="4869" max="4870" width="13.42578125" style="121" customWidth="1"/>
    <col min="4871" max="4871" width="17.85546875" style="121" customWidth="1"/>
    <col min="4872" max="4872" width="16" style="121" customWidth="1"/>
    <col min="4873" max="4873" width="43.42578125" style="121" customWidth="1"/>
    <col min="4874" max="5121" width="9.140625" style="121"/>
    <col min="5122" max="5122" width="7" style="121" customWidth="1"/>
    <col min="5123" max="5123" width="10.7109375" style="121" customWidth="1"/>
    <col min="5124" max="5124" width="15.7109375" style="121" customWidth="1"/>
    <col min="5125" max="5126" width="13.42578125" style="121" customWidth="1"/>
    <col min="5127" max="5127" width="17.85546875" style="121" customWidth="1"/>
    <col min="5128" max="5128" width="16" style="121" customWidth="1"/>
    <col min="5129" max="5129" width="43.42578125" style="121" customWidth="1"/>
    <col min="5130" max="5377" width="9.140625" style="121"/>
    <col min="5378" max="5378" width="7" style="121" customWidth="1"/>
    <col min="5379" max="5379" width="10.7109375" style="121" customWidth="1"/>
    <col min="5380" max="5380" width="15.7109375" style="121" customWidth="1"/>
    <col min="5381" max="5382" width="13.42578125" style="121" customWidth="1"/>
    <col min="5383" max="5383" width="17.85546875" style="121" customWidth="1"/>
    <col min="5384" max="5384" width="16" style="121" customWidth="1"/>
    <col min="5385" max="5385" width="43.42578125" style="121" customWidth="1"/>
    <col min="5386" max="5633" width="9.140625" style="121"/>
    <col min="5634" max="5634" width="7" style="121" customWidth="1"/>
    <col min="5635" max="5635" width="10.7109375" style="121" customWidth="1"/>
    <col min="5636" max="5636" width="15.7109375" style="121" customWidth="1"/>
    <col min="5637" max="5638" width="13.42578125" style="121" customWidth="1"/>
    <col min="5639" max="5639" width="17.85546875" style="121" customWidth="1"/>
    <col min="5640" max="5640" width="16" style="121" customWidth="1"/>
    <col min="5641" max="5641" width="43.42578125" style="121" customWidth="1"/>
    <col min="5642" max="5889" width="9.140625" style="121"/>
    <col min="5890" max="5890" width="7" style="121" customWidth="1"/>
    <col min="5891" max="5891" width="10.7109375" style="121" customWidth="1"/>
    <col min="5892" max="5892" width="15.7109375" style="121" customWidth="1"/>
    <col min="5893" max="5894" width="13.42578125" style="121" customWidth="1"/>
    <col min="5895" max="5895" width="17.85546875" style="121" customWidth="1"/>
    <col min="5896" max="5896" width="16" style="121" customWidth="1"/>
    <col min="5897" max="5897" width="43.42578125" style="121" customWidth="1"/>
    <col min="5898" max="6145" width="9.140625" style="121"/>
    <col min="6146" max="6146" width="7" style="121" customWidth="1"/>
    <col min="6147" max="6147" width="10.7109375" style="121" customWidth="1"/>
    <col min="6148" max="6148" width="15.7109375" style="121" customWidth="1"/>
    <col min="6149" max="6150" width="13.42578125" style="121" customWidth="1"/>
    <col min="6151" max="6151" width="17.85546875" style="121" customWidth="1"/>
    <col min="6152" max="6152" width="16" style="121" customWidth="1"/>
    <col min="6153" max="6153" width="43.42578125" style="121" customWidth="1"/>
    <col min="6154" max="6401" width="9.140625" style="121"/>
    <col min="6402" max="6402" width="7" style="121" customWidth="1"/>
    <col min="6403" max="6403" width="10.7109375" style="121" customWidth="1"/>
    <col min="6404" max="6404" width="15.7109375" style="121" customWidth="1"/>
    <col min="6405" max="6406" width="13.42578125" style="121" customWidth="1"/>
    <col min="6407" max="6407" width="17.85546875" style="121" customWidth="1"/>
    <col min="6408" max="6408" width="16" style="121" customWidth="1"/>
    <col min="6409" max="6409" width="43.42578125" style="121" customWidth="1"/>
    <col min="6410" max="6657" width="9.140625" style="121"/>
    <col min="6658" max="6658" width="7" style="121" customWidth="1"/>
    <col min="6659" max="6659" width="10.7109375" style="121" customWidth="1"/>
    <col min="6660" max="6660" width="15.7109375" style="121" customWidth="1"/>
    <col min="6661" max="6662" width="13.42578125" style="121" customWidth="1"/>
    <col min="6663" max="6663" width="17.85546875" style="121" customWidth="1"/>
    <col min="6664" max="6664" width="16" style="121" customWidth="1"/>
    <col min="6665" max="6665" width="43.42578125" style="121" customWidth="1"/>
    <col min="6666" max="6913" width="9.140625" style="121"/>
    <col min="6914" max="6914" width="7" style="121" customWidth="1"/>
    <col min="6915" max="6915" width="10.7109375" style="121" customWidth="1"/>
    <col min="6916" max="6916" width="15.7109375" style="121" customWidth="1"/>
    <col min="6917" max="6918" width="13.42578125" style="121" customWidth="1"/>
    <col min="6919" max="6919" width="17.85546875" style="121" customWidth="1"/>
    <col min="6920" max="6920" width="16" style="121" customWidth="1"/>
    <col min="6921" max="6921" width="43.42578125" style="121" customWidth="1"/>
    <col min="6922" max="7169" width="9.140625" style="121"/>
    <col min="7170" max="7170" width="7" style="121" customWidth="1"/>
    <col min="7171" max="7171" width="10.7109375" style="121" customWidth="1"/>
    <col min="7172" max="7172" width="15.7109375" style="121" customWidth="1"/>
    <col min="7173" max="7174" width="13.42578125" style="121" customWidth="1"/>
    <col min="7175" max="7175" width="17.85546875" style="121" customWidth="1"/>
    <col min="7176" max="7176" width="16" style="121" customWidth="1"/>
    <col min="7177" max="7177" width="43.42578125" style="121" customWidth="1"/>
    <col min="7178" max="7425" width="9.140625" style="121"/>
    <col min="7426" max="7426" width="7" style="121" customWidth="1"/>
    <col min="7427" max="7427" width="10.7109375" style="121" customWidth="1"/>
    <col min="7428" max="7428" width="15.7109375" style="121" customWidth="1"/>
    <col min="7429" max="7430" width="13.42578125" style="121" customWidth="1"/>
    <col min="7431" max="7431" width="17.85546875" style="121" customWidth="1"/>
    <col min="7432" max="7432" width="16" style="121" customWidth="1"/>
    <col min="7433" max="7433" width="43.42578125" style="121" customWidth="1"/>
    <col min="7434" max="7681" width="9.140625" style="121"/>
    <col min="7682" max="7682" width="7" style="121" customWidth="1"/>
    <col min="7683" max="7683" width="10.7109375" style="121" customWidth="1"/>
    <col min="7684" max="7684" width="15.7109375" style="121" customWidth="1"/>
    <col min="7685" max="7686" width="13.42578125" style="121" customWidth="1"/>
    <col min="7687" max="7687" width="17.85546875" style="121" customWidth="1"/>
    <col min="7688" max="7688" width="16" style="121" customWidth="1"/>
    <col min="7689" max="7689" width="43.42578125" style="121" customWidth="1"/>
    <col min="7690" max="7937" width="9.140625" style="121"/>
    <col min="7938" max="7938" width="7" style="121" customWidth="1"/>
    <col min="7939" max="7939" width="10.7109375" style="121" customWidth="1"/>
    <col min="7940" max="7940" width="15.7109375" style="121" customWidth="1"/>
    <col min="7941" max="7942" width="13.42578125" style="121" customWidth="1"/>
    <col min="7943" max="7943" width="17.85546875" style="121" customWidth="1"/>
    <col min="7944" max="7944" width="16" style="121" customWidth="1"/>
    <col min="7945" max="7945" width="43.42578125" style="121" customWidth="1"/>
    <col min="7946" max="8193" width="9.140625" style="121"/>
    <col min="8194" max="8194" width="7" style="121" customWidth="1"/>
    <col min="8195" max="8195" width="10.7109375" style="121" customWidth="1"/>
    <col min="8196" max="8196" width="15.7109375" style="121" customWidth="1"/>
    <col min="8197" max="8198" width="13.42578125" style="121" customWidth="1"/>
    <col min="8199" max="8199" width="17.85546875" style="121" customWidth="1"/>
    <col min="8200" max="8200" width="16" style="121" customWidth="1"/>
    <col min="8201" max="8201" width="43.42578125" style="121" customWidth="1"/>
    <col min="8202" max="8449" width="9.140625" style="121"/>
    <col min="8450" max="8450" width="7" style="121" customWidth="1"/>
    <col min="8451" max="8451" width="10.7109375" style="121" customWidth="1"/>
    <col min="8452" max="8452" width="15.7109375" style="121" customWidth="1"/>
    <col min="8453" max="8454" width="13.42578125" style="121" customWidth="1"/>
    <col min="8455" max="8455" width="17.85546875" style="121" customWidth="1"/>
    <col min="8456" max="8456" width="16" style="121" customWidth="1"/>
    <col min="8457" max="8457" width="43.42578125" style="121" customWidth="1"/>
    <col min="8458" max="8705" width="9.140625" style="121"/>
    <col min="8706" max="8706" width="7" style="121" customWidth="1"/>
    <col min="8707" max="8707" width="10.7109375" style="121" customWidth="1"/>
    <col min="8708" max="8708" width="15.7109375" style="121" customWidth="1"/>
    <col min="8709" max="8710" width="13.42578125" style="121" customWidth="1"/>
    <col min="8711" max="8711" width="17.85546875" style="121" customWidth="1"/>
    <col min="8712" max="8712" width="16" style="121" customWidth="1"/>
    <col min="8713" max="8713" width="43.42578125" style="121" customWidth="1"/>
    <col min="8714" max="8961" width="9.140625" style="121"/>
    <col min="8962" max="8962" width="7" style="121" customWidth="1"/>
    <col min="8963" max="8963" width="10.7109375" style="121" customWidth="1"/>
    <col min="8964" max="8964" width="15.7109375" style="121" customWidth="1"/>
    <col min="8965" max="8966" width="13.42578125" style="121" customWidth="1"/>
    <col min="8967" max="8967" width="17.85546875" style="121" customWidth="1"/>
    <col min="8968" max="8968" width="16" style="121" customWidth="1"/>
    <col min="8969" max="8969" width="43.42578125" style="121" customWidth="1"/>
    <col min="8970" max="9217" width="9.140625" style="121"/>
    <col min="9218" max="9218" width="7" style="121" customWidth="1"/>
    <col min="9219" max="9219" width="10.7109375" style="121" customWidth="1"/>
    <col min="9220" max="9220" width="15.7109375" style="121" customWidth="1"/>
    <col min="9221" max="9222" width="13.42578125" style="121" customWidth="1"/>
    <col min="9223" max="9223" width="17.85546875" style="121" customWidth="1"/>
    <col min="9224" max="9224" width="16" style="121" customWidth="1"/>
    <col min="9225" max="9225" width="43.42578125" style="121" customWidth="1"/>
    <col min="9226" max="9473" width="9.140625" style="121"/>
    <col min="9474" max="9474" width="7" style="121" customWidth="1"/>
    <col min="9475" max="9475" width="10.7109375" style="121" customWidth="1"/>
    <col min="9476" max="9476" width="15.7109375" style="121" customWidth="1"/>
    <col min="9477" max="9478" width="13.42578125" style="121" customWidth="1"/>
    <col min="9479" max="9479" width="17.85546875" style="121" customWidth="1"/>
    <col min="9480" max="9480" width="16" style="121" customWidth="1"/>
    <col min="9481" max="9481" width="43.42578125" style="121" customWidth="1"/>
    <col min="9482" max="9729" width="9.140625" style="121"/>
    <col min="9730" max="9730" width="7" style="121" customWidth="1"/>
    <col min="9731" max="9731" width="10.7109375" style="121" customWidth="1"/>
    <col min="9732" max="9732" width="15.7109375" style="121" customWidth="1"/>
    <col min="9733" max="9734" width="13.42578125" style="121" customWidth="1"/>
    <col min="9735" max="9735" width="17.85546875" style="121" customWidth="1"/>
    <col min="9736" max="9736" width="16" style="121" customWidth="1"/>
    <col min="9737" max="9737" width="43.42578125" style="121" customWidth="1"/>
    <col min="9738" max="9985" width="9.140625" style="121"/>
    <col min="9986" max="9986" width="7" style="121" customWidth="1"/>
    <col min="9987" max="9987" width="10.7109375" style="121" customWidth="1"/>
    <col min="9988" max="9988" width="15.7109375" style="121" customWidth="1"/>
    <col min="9989" max="9990" width="13.42578125" style="121" customWidth="1"/>
    <col min="9991" max="9991" width="17.85546875" style="121" customWidth="1"/>
    <col min="9992" max="9992" width="16" style="121" customWidth="1"/>
    <col min="9993" max="9993" width="43.42578125" style="121" customWidth="1"/>
    <col min="9994" max="10241" width="9.140625" style="121"/>
    <col min="10242" max="10242" width="7" style="121" customWidth="1"/>
    <col min="10243" max="10243" width="10.7109375" style="121" customWidth="1"/>
    <col min="10244" max="10244" width="15.7109375" style="121" customWidth="1"/>
    <col min="10245" max="10246" width="13.42578125" style="121" customWidth="1"/>
    <col min="10247" max="10247" width="17.85546875" style="121" customWidth="1"/>
    <col min="10248" max="10248" width="16" style="121" customWidth="1"/>
    <col min="10249" max="10249" width="43.42578125" style="121" customWidth="1"/>
    <col min="10250" max="10497" width="9.140625" style="121"/>
    <col min="10498" max="10498" width="7" style="121" customWidth="1"/>
    <col min="10499" max="10499" width="10.7109375" style="121" customWidth="1"/>
    <col min="10500" max="10500" width="15.7109375" style="121" customWidth="1"/>
    <col min="10501" max="10502" width="13.42578125" style="121" customWidth="1"/>
    <col min="10503" max="10503" width="17.85546875" style="121" customWidth="1"/>
    <col min="10504" max="10504" width="16" style="121" customWidth="1"/>
    <col min="10505" max="10505" width="43.42578125" style="121" customWidth="1"/>
    <col min="10506" max="10753" width="9.140625" style="121"/>
    <col min="10754" max="10754" width="7" style="121" customWidth="1"/>
    <col min="10755" max="10755" width="10.7109375" style="121" customWidth="1"/>
    <col min="10756" max="10756" width="15.7109375" style="121" customWidth="1"/>
    <col min="10757" max="10758" width="13.42578125" style="121" customWidth="1"/>
    <col min="10759" max="10759" width="17.85546875" style="121" customWidth="1"/>
    <col min="10760" max="10760" width="16" style="121" customWidth="1"/>
    <col min="10761" max="10761" width="43.42578125" style="121" customWidth="1"/>
    <col min="10762" max="11009" width="9.140625" style="121"/>
    <col min="11010" max="11010" width="7" style="121" customWidth="1"/>
    <col min="11011" max="11011" width="10.7109375" style="121" customWidth="1"/>
    <col min="11012" max="11012" width="15.7109375" style="121" customWidth="1"/>
    <col min="11013" max="11014" width="13.42578125" style="121" customWidth="1"/>
    <col min="11015" max="11015" width="17.85546875" style="121" customWidth="1"/>
    <col min="11016" max="11016" width="16" style="121" customWidth="1"/>
    <col min="11017" max="11017" width="43.42578125" style="121" customWidth="1"/>
    <col min="11018" max="11265" width="9.140625" style="121"/>
    <col min="11266" max="11266" width="7" style="121" customWidth="1"/>
    <col min="11267" max="11267" width="10.7109375" style="121" customWidth="1"/>
    <col min="11268" max="11268" width="15.7109375" style="121" customWidth="1"/>
    <col min="11269" max="11270" width="13.42578125" style="121" customWidth="1"/>
    <col min="11271" max="11271" width="17.85546875" style="121" customWidth="1"/>
    <col min="11272" max="11272" width="16" style="121" customWidth="1"/>
    <col min="11273" max="11273" width="43.42578125" style="121" customWidth="1"/>
    <col min="11274" max="11521" width="9.140625" style="121"/>
    <col min="11522" max="11522" width="7" style="121" customWidth="1"/>
    <col min="11523" max="11523" width="10.7109375" style="121" customWidth="1"/>
    <col min="11524" max="11524" width="15.7109375" style="121" customWidth="1"/>
    <col min="11525" max="11526" width="13.42578125" style="121" customWidth="1"/>
    <col min="11527" max="11527" width="17.85546875" style="121" customWidth="1"/>
    <col min="11528" max="11528" width="16" style="121" customWidth="1"/>
    <col min="11529" max="11529" width="43.42578125" style="121" customWidth="1"/>
    <col min="11530" max="11777" width="9.140625" style="121"/>
    <col min="11778" max="11778" width="7" style="121" customWidth="1"/>
    <col min="11779" max="11779" width="10.7109375" style="121" customWidth="1"/>
    <col min="11780" max="11780" width="15.7109375" style="121" customWidth="1"/>
    <col min="11781" max="11782" width="13.42578125" style="121" customWidth="1"/>
    <col min="11783" max="11783" width="17.85546875" style="121" customWidth="1"/>
    <col min="11784" max="11784" width="16" style="121" customWidth="1"/>
    <col min="11785" max="11785" width="43.42578125" style="121" customWidth="1"/>
    <col min="11786" max="12033" width="9.140625" style="121"/>
    <col min="12034" max="12034" width="7" style="121" customWidth="1"/>
    <col min="12035" max="12035" width="10.7109375" style="121" customWidth="1"/>
    <col min="12036" max="12036" width="15.7109375" style="121" customWidth="1"/>
    <col min="12037" max="12038" width="13.42578125" style="121" customWidth="1"/>
    <col min="12039" max="12039" width="17.85546875" style="121" customWidth="1"/>
    <col min="12040" max="12040" width="16" style="121" customWidth="1"/>
    <col min="12041" max="12041" width="43.42578125" style="121" customWidth="1"/>
    <col min="12042" max="12289" width="9.140625" style="121"/>
    <col min="12290" max="12290" width="7" style="121" customWidth="1"/>
    <col min="12291" max="12291" width="10.7109375" style="121" customWidth="1"/>
    <col min="12292" max="12292" width="15.7109375" style="121" customWidth="1"/>
    <col min="12293" max="12294" width="13.42578125" style="121" customWidth="1"/>
    <col min="12295" max="12295" width="17.85546875" style="121" customWidth="1"/>
    <col min="12296" max="12296" width="16" style="121" customWidth="1"/>
    <col min="12297" max="12297" width="43.42578125" style="121" customWidth="1"/>
    <col min="12298" max="12545" width="9.140625" style="121"/>
    <col min="12546" max="12546" width="7" style="121" customWidth="1"/>
    <col min="12547" max="12547" width="10.7109375" style="121" customWidth="1"/>
    <col min="12548" max="12548" width="15.7109375" style="121" customWidth="1"/>
    <col min="12549" max="12550" width="13.42578125" style="121" customWidth="1"/>
    <col min="12551" max="12551" width="17.85546875" style="121" customWidth="1"/>
    <col min="12552" max="12552" width="16" style="121" customWidth="1"/>
    <col min="12553" max="12553" width="43.42578125" style="121" customWidth="1"/>
    <col min="12554" max="12801" width="9.140625" style="121"/>
    <col min="12802" max="12802" width="7" style="121" customWidth="1"/>
    <col min="12803" max="12803" width="10.7109375" style="121" customWidth="1"/>
    <col min="12804" max="12804" width="15.7109375" style="121" customWidth="1"/>
    <col min="12805" max="12806" width="13.42578125" style="121" customWidth="1"/>
    <col min="12807" max="12807" width="17.85546875" style="121" customWidth="1"/>
    <col min="12808" max="12808" width="16" style="121" customWidth="1"/>
    <col min="12809" max="12809" width="43.42578125" style="121" customWidth="1"/>
    <col min="12810" max="13057" width="9.140625" style="121"/>
    <col min="13058" max="13058" width="7" style="121" customWidth="1"/>
    <col min="13059" max="13059" width="10.7109375" style="121" customWidth="1"/>
    <col min="13060" max="13060" width="15.7109375" style="121" customWidth="1"/>
    <col min="13061" max="13062" width="13.42578125" style="121" customWidth="1"/>
    <col min="13063" max="13063" width="17.85546875" style="121" customWidth="1"/>
    <col min="13064" max="13064" width="16" style="121" customWidth="1"/>
    <col min="13065" max="13065" width="43.42578125" style="121" customWidth="1"/>
    <col min="13066" max="13313" width="9.140625" style="121"/>
    <col min="13314" max="13314" width="7" style="121" customWidth="1"/>
    <col min="13315" max="13315" width="10.7109375" style="121" customWidth="1"/>
    <col min="13316" max="13316" width="15.7109375" style="121" customWidth="1"/>
    <col min="13317" max="13318" width="13.42578125" style="121" customWidth="1"/>
    <col min="13319" max="13319" width="17.85546875" style="121" customWidth="1"/>
    <col min="13320" max="13320" width="16" style="121" customWidth="1"/>
    <col min="13321" max="13321" width="43.42578125" style="121" customWidth="1"/>
    <col min="13322" max="13569" width="9.140625" style="121"/>
    <col min="13570" max="13570" width="7" style="121" customWidth="1"/>
    <col min="13571" max="13571" width="10.7109375" style="121" customWidth="1"/>
    <col min="13572" max="13572" width="15.7109375" style="121" customWidth="1"/>
    <col min="13573" max="13574" width="13.42578125" style="121" customWidth="1"/>
    <col min="13575" max="13575" width="17.85546875" style="121" customWidth="1"/>
    <col min="13576" max="13576" width="16" style="121" customWidth="1"/>
    <col min="13577" max="13577" width="43.42578125" style="121" customWidth="1"/>
    <col min="13578" max="13825" width="9.140625" style="121"/>
    <col min="13826" max="13826" width="7" style="121" customWidth="1"/>
    <col min="13827" max="13827" width="10.7109375" style="121" customWidth="1"/>
    <col min="13828" max="13828" width="15.7109375" style="121" customWidth="1"/>
    <col min="13829" max="13830" width="13.42578125" style="121" customWidth="1"/>
    <col min="13831" max="13831" width="17.85546875" style="121" customWidth="1"/>
    <col min="13832" max="13832" width="16" style="121" customWidth="1"/>
    <col min="13833" max="13833" width="43.42578125" style="121" customWidth="1"/>
    <col min="13834" max="14081" width="9.140625" style="121"/>
    <col min="14082" max="14082" width="7" style="121" customWidth="1"/>
    <col min="14083" max="14083" width="10.7109375" style="121" customWidth="1"/>
    <col min="14084" max="14084" width="15.7109375" style="121" customWidth="1"/>
    <col min="14085" max="14086" width="13.42578125" style="121" customWidth="1"/>
    <col min="14087" max="14087" width="17.85546875" style="121" customWidth="1"/>
    <col min="14088" max="14088" width="16" style="121" customWidth="1"/>
    <col min="14089" max="14089" width="43.42578125" style="121" customWidth="1"/>
    <col min="14090" max="14337" width="9.140625" style="121"/>
    <col min="14338" max="14338" width="7" style="121" customWidth="1"/>
    <col min="14339" max="14339" width="10.7109375" style="121" customWidth="1"/>
    <col min="14340" max="14340" width="15.7109375" style="121" customWidth="1"/>
    <col min="14341" max="14342" width="13.42578125" style="121" customWidth="1"/>
    <col min="14343" max="14343" width="17.85546875" style="121" customWidth="1"/>
    <col min="14344" max="14344" width="16" style="121" customWidth="1"/>
    <col min="14345" max="14345" width="43.42578125" style="121" customWidth="1"/>
    <col min="14346" max="14593" width="9.140625" style="121"/>
    <col min="14594" max="14594" width="7" style="121" customWidth="1"/>
    <col min="14595" max="14595" width="10.7109375" style="121" customWidth="1"/>
    <col min="14596" max="14596" width="15.7109375" style="121" customWidth="1"/>
    <col min="14597" max="14598" width="13.42578125" style="121" customWidth="1"/>
    <col min="14599" max="14599" width="17.85546875" style="121" customWidth="1"/>
    <col min="14600" max="14600" width="16" style="121" customWidth="1"/>
    <col min="14601" max="14601" width="43.42578125" style="121" customWidth="1"/>
    <col min="14602" max="14849" width="9.140625" style="121"/>
    <col min="14850" max="14850" width="7" style="121" customWidth="1"/>
    <col min="14851" max="14851" width="10.7109375" style="121" customWidth="1"/>
    <col min="14852" max="14852" width="15.7109375" style="121" customWidth="1"/>
    <col min="14853" max="14854" width="13.42578125" style="121" customWidth="1"/>
    <col min="14855" max="14855" width="17.85546875" style="121" customWidth="1"/>
    <col min="14856" max="14856" width="16" style="121" customWidth="1"/>
    <col min="14857" max="14857" width="43.42578125" style="121" customWidth="1"/>
    <col min="14858" max="15105" width="9.140625" style="121"/>
    <col min="15106" max="15106" width="7" style="121" customWidth="1"/>
    <col min="15107" max="15107" width="10.7109375" style="121" customWidth="1"/>
    <col min="15108" max="15108" width="15.7109375" style="121" customWidth="1"/>
    <col min="15109" max="15110" width="13.42578125" style="121" customWidth="1"/>
    <col min="15111" max="15111" width="17.85546875" style="121" customWidth="1"/>
    <col min="15112" max="15112" width="16" style="121" customWidth="1"/>
    <col min="15113" max="15113" width="43.42578125" style="121" customWidth="1"/>
    <col min="15114" max="15361" width="9.140625" style="121"/>
    <col min="15362" max="15362" width="7" style="121" customWidth="1"/>
    <col min="15363" max="15363" width="10.7109375" style="121" customWidth="1"/>
    <col min="15364" max="15364" width="15.7109375" style="121" customWidth="1"/>
    <col min="15365" max="15366" width="13.42578125" style="121" customWidth="1"/>
    <col min="15367" max="15367" width="17.85546875" style="121" customWidth="1"/>
    <col min="15368" max="15368" width="16" style="121" customWidth="1"/>
    <col min="15369" max="15369" width="43.42578125" style="121" customWidth="1"/>
    <col min="15370" max="15617" width="9.140625" style="121"/>
    <col min="15618" max="15618" width="7" style="121" customWidth="1"/>
    <col min="15619" max="15619" width="10.7109375" style="121" customWidth="1"/>
    <col min="15620" max="15620" width="15.7109375" style="121" customWidth="1"/>
    <col min="15621" max="15622" width="13.42578125" style="121" customWidth="1"/>
    <col min="15623" max="15623" width="17.85546875" style="121" customWidth="1"/>
    <col min="15624" max="15624" width="16" style="121" customWidth="1"/>
    <col min="15625" max="15625" width="43.42578125" style="121" customWidth="1"/>
    <col min="15626" max="15873" width="9.140625" style="121"/>
    <col min="15874" max="15874" width="7" style="121" customWidth="1"/>
    <col min="15875" max="15875" width="10.7109375" style="121" customWidth="1"/>
    <col min="15876" max="15876" width="15.7109375" style="121" customWidth="1"/>
    <col min="15877" max="15878" width="13.42578125" style="121" customWidth="1"/>
    <col min="15879" max="15879" width="17.85546875" style="121" customWidth="1"/>
    <col min="15880" max="15880" width="16" style="121" customWidth="1"/>
    <col min="15881" max="15881" width="43.42578125" style="121" customWidth="1"/>
    <col min="15882" max="16129" width="9.140625" style="121"/>
    <col min="16130" max="16130" width="7" style="121" customWidth="1"/>
    <col min="16131" max="16131" width="10.7109375" style="121" customWidth="1"/>
    <col min="16132" max="16132" width="15.7109375" style="121" customWidth="1"/>
    <col min="16133" max="16134" width="13.42578125" style="121" customWidth="1"/>
    <col min="16135" max="16135" width="17.85546875" style="121" customWidth="1"/>
    <col min="16136" max="16136" width="16" style="121" customWidth="1"/>
    <col min="16137" max="16137" width="43.42578125" style="121" customWidth="1"/>
    <col min="16138" max="16384" width="9.140625" style="121"/>
  </cols>
  <sheetData>
    <row r="1" spans="1:10" ht="63.75" customHeight="1">
      <c r="A1" s="107"/>
      <c r="B1" s="107"/>
      <c r="C1" s="119"/>
      <c r="D1" s="119"/>
      <c r="E1" s="120"/>
      <c r="F1" s="120"/>
      <c r="G1" s="120"/>
      <c r="H1" s="7030" t="s">
        <v>1220</v>
      </c>
      <c r="I1" s="7030"/>
    </row>
    <row r="2" spans="1:10" ht="50.25" customHeight="1">
      <c r="A2" s="7159" t="s">
        <v>285</v>
      </c>
      <c r="B2" s="7159"/>
      <c r="C2" s="7159"/>
      <c r="D2" s="7159"/>
      <c r="E2" s="7159"/>
      <c r="F2" s="7159"/>
      <c r="G2" s="7159"/>
      <c r="H2" s="7159"/>
      <c r="I2" s="7159"/>
    </row>
    <row r="3" spans="1:10" ht="15.75" thickBot="1">
      <c r="A3" s="106"/>
      <c r="B3" s="106"/>
      <c r="C3" s="106"/>
      <c r="D3" s="106"/>
      <c r="E3" s="106"/>
      <c r="F3" s="106"/>
      <c r="G3" s="106"/>
      <c r="H3" s="106"/>
      <c r="I3" s="122" t="s">
        <v>0</v>
      </c>
    </row>
    <row r="4" spans="1:10" ht="24.75" customHeight="1" thickBot="1">
      <c r="A4" s="7183" t="s">
        <v>1</v>
      </c>
      <c r="B4" s="7185" t="s">
        <v>272</v>
      </c>
      <c r="C4" s="7187" t="s">
        <v>273</v>
      </c>
      <c r="D4" s="7189" t="s">
        <v>4</v>
      </c>
      <c r="E4" s="7191" t="s">
        <v>284</v>
      </c>
      <c r="F4" s="7194" t="s">
        <v>286</v>
      </c>
      <c r="G4" s="7195"/>
      <c r="H4" s="7189" t="s">
        <v>287</v>
      </c>
      <c r="I4" s="7183" t="s">
        <v>276</v>
      </c>
    </row>
    <row r="5" spans="1:10" ht="15" customHeight="1" thickBot="1">
      <c r="A5" s="7183"/>
      <c r="B5" s="7185"/>
      <c r="C5" s="7187"/>
      <c r="D5" s="7189"/>
      <c r="E5" s="7192"/>
      <c r="F5" s="7179" t="s">
        <v>277</v>
      </c>
      <c r="G5" s="7181" t="s">
        <v>278</v>
      </c>
      <c r="H5" s="7189"/>
      <c r="I5" s="7183"/>
    </row>
    <row r="6" spans="1:10" ht="15" customHeight="1" thickBot="1">
      <c r="A6" s="7184"/>
      <c r="B6" s="7186"/>
      <c r="C6" s="7188"/>
      <c r="D6" s="7190"/>
      <c r="E6" s="7193"/>
      <c r="F6" s="7180"/>
      <c r="G6" s="7182"/>
      <c r="H6" s="7190"/>
      <c r="I6" s="7184"/>
    </row>
    <row r="7" spans="1:10" ht="32.25" customHeight="1" thickBot="1">
      <c r="A7" s="7147" t="s">
        <v>279</v>
      </c>
      <c r="B7" s="7175" t="s">
        <v>46</v>
      </c>
      <c r="C7" s="7176"/>
      <c r="D7" s="124"/>
      <c r="E7" s="125">
        <f>SUM(E8:E8)</f>
        <v>220818</v>
      </c>
      <c r="F7" s="124">
        <f>SUM(F8:F8)</f>
        <v>220818</v>
      </c>
      <c r="G7" s="126">
        <f>SUM(G8:G8)</f>
        <v>0</v>
      </c>
      <c r="H7" s="127"/>
      <c r="I7" s="128"/>
      <c r="J7" s="129"/>
    </row>
    <row r="8" spans="1:10" ht="83.25" customHeight="1" thickBot="1">
      <c r="A8" s="7148"/>
      <c r="B8" s="130" t="s">
        <v>288</v>
      </c>
      <c r="C8" s="131" t="s">
        <v>289</v>
      </c>
      <c r="D8" s="132">
        <v>2710</v>
      </c>
      <c r="E8" s="133">
        <f>SUM(F8:G8)</f>
        <v>220818</v>
      </c>
      <c r="F8" s="134">
        <v>220818</v>
      </c>
      <c r="G8" s="135">
        <v>0</v>
      </c>
      <c r="H8" s="136" t="s">
        <v>1022</v>
      </c>
      <c r="I8" s="137" t="s">
        <v>1177</v>
      </c>
    </row>
    <row r="9" spans="1:10" ht="32.25" customHeight="1" thickBot="1">
      <c r="A9" s="7147" t="s">
        <v>290</v>
      </c>
      <c r="B9" s="7175" t="s">
        <v>291</v>
      </c>
      <c r="C9" s="7176"/>
      <c r="D9" s="124"/>
      <c r="E9" s="125">
        <f>SUM(E10:E10)</f>
        <v>200000</v>
      </c>
      <c r="F9" s="124">
        <f>SUM(F10:F10)</f>
        <v>200000</v>
      </c>
      <c r="G9" s="126">
        <f>SUM(G10:G10)</f>
        <v>0</v>
      </c>
      <c r="H9" s="127"/>
      <c r="I9" s="128"/>
      <c r="J9" s="129"/>
    </row>
    <row r="10" spans="1:10" ht="83.25" customHeight="1" thickBot="1">
      <c r="A10" s="7148"/>
      <c r="B10" s="130" t="s">
        <v>292</v>
      </c>
      <c r="C10" s="131" t="s">
        <v>293</v>
      </c>
      <c r="D10" s="132">
        <v>2710</v>
      </c>
      <c r="E10" s="133">
        <f>SUM(F10:G10)</f>
        <v>200000</v>
      </c>
      <c r="F10" s="134">
        <v>200000</v>
      </c>
      <c r="G10" s="135">
        <v>0</v>
      </c>
      <c r="H10" s="136" t="s">
        <v>294</v>
      </c>
      <c r="I10" s="137" t="s">
        <v>1178</v>
      </c>
    </row>
    <row r="11" spans="1:10" ht="32.25" customHeight="1" thickBot="1">
      <c r="A11" s="7147" t="s">
        <v>295</v>
      </c>
      <c r="B11" s="7175" t="s">
        <v>296</v>
      </c>
      <c r="C11" s="7176"/>
      <c r="D11" s="124"/>
      <c r="E11" s="125">
        <f>SUM(E12:E12)</f>
        <v>15000000</v>
      </c>
      <c r="F11" s="124">
        <f>SUM(F12:F12)</f>
        <v>0</v>
      </c>
      <c r="G11" s="126">
        <f>SUM(G12:G12)</f>
        <v>15000000</v>
      </c>
      <c r="H11" s="127"/>
      <c r="I11" s="128"/>
      <c r="J11" s="129"/>
    </row>
    <row r="12" spans="1:10" ht="60.75" customHeight="1" thickBot="1">
      <c r="A12" s="7148"/>
      <c r="B12" s="130" t="s">
        <v>297</v>
      </c>
      <c r="C12" s="131" t="s">
        <v>298</v>
      </c>
      <c r="D12" s="132">
        <v>6300</v>
      </c>
      <c r="E12" s="133">
        <f>SUM(F12:G12)</f>
        <v>15000000</v>
      </c>
      <c r="F12" s="134">
        <v>0</v>
      </c>
      <c r="G12" s="135">
        <v>15000000</v>
      </c>
      <c r="H12" s="136" t="s">
        <v>299</v>
      </c>
      <c r="I12" s="137" t="s">
        <v>1179</v>
      </c>
    </row>
    <row r="13" spans="1:10" ht="30" customHeight="1" thickBot="1">
      <c r="A13" s="7177" t="s">
        <v>300</v>
      </c>
      <c r="B13" s="7177"/>
      <c r="C13" s="7178"/>
      <c r="D13" s="138"/>
      <c r="E13" s="139">
        <f>E7+E11+E9</f>
        <v>15420818</v>
      </c>
      <c r="F13" s="138">
        <f t="shared" ref="F13:G13" si="0">F7+F11+F9</f>
        <v>420818</v>
      </c>
      <c r="G13" s="140">
        <f t="shared" si="0"/>
        <v>15000000</v>
      </c>
      <c r="H13" s="138"/>
      <c r="I13" s="141"/>
    </row>
    <row r="14" spans="1:10">
      <c r="A14" s="105"/>
      <c r="B14" s="105"/>
      <c r="C14" s="105"/>
      <c r="D14" s="105"/>
      <c r="E14" s="105"/>
      <c r="F14" s="105"/>
      <c r="G14" s="105"/>
      <c r="H14" s="105"/>
      <c r="I14" s="105"/>
    </row>
    <row r="535" spans="17:17">
      <c r="Q535" s="121">
        <f>P535-O535</f>
        <v>0</v>
      </c>
    </row>
  </sheetData>
  <mergeCells count="19"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  <mergeCell ref="A11:A12"/>
    <mergeCell ref="B11:C11"/>
    <mergeCell ref="A13:C13"/>
    <mergeCell ref="F5:F6"/>
    <mergeCell ref="G5:G6"/>
    <mergeCell ref="A7:A8"/>
    <mergeCell ref="B7:C7"/>
    <mergeCell ref="A9:A10"/>
    <mergeCell ref="B9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535BC-E162-4A57-98AD-B3C9E0767941}">
  <sheetPr>
    <tabColor theme="0" tint="-4.9989318521683403E-2"/>
  </sheetPr>
  <dimension ref="A1:Q540"/>
  <sheetViews>
    <sheetView view="pageBreakPreview" topLeftCell="A13" zoomScaleNormal="100" zoomScaleSheetLayoutView="100" workbookViewId="0">
      <selection activeCell="P7" sqref="P7"/>
    </sheetView>
  </sheetViews>
  <sheetFormatPr defaultRowHeight="12.75"/>
  <cols>
    <col min="1" max="1" width="8.28515625" style="121" customWidth="1"/>
    <col min="2" max="2" width="10.5703125" style="121" customWidth="1"/>
    <col min="3" max="3" width="15.140625" style="121" customWidth="1"/>
    <col min="4" max="4" width="12.28515625" style="121" customWidth="1"/>
    <col min="5" max="6" width="12" style="121" customWidth="1"/>
    <col min="7" max="7" width="13.85546875" style="121" customWidth="1"/>
    <col min="8" max="8" width="21.7109375" style="121" customWidth="1"/>
    <col min="9" max="9" width="59.5703125" style="121" customWidth="1"/>
    <col min="10" max="257" width="9.140625" style="121"/>
    <col min="258" max="258" width="8.28515625" style="121" customWidth="1"/>
    <col min="259" max="259" width="10.5703125" style="121" customWidth="1"/>
    <col min="260" max="260" width="15.140625" style="121" customWidth="1"/>
    <col min="261" max="262" width="12" style="121" customWidth="1"/>
    <col min="263" max="264" width="13.85546875" style="121" customWidth="1"/>
    <col min="265" max="265" width="51.5703125" style="121" customWidth="1"/>
    <col min="266" max="513" width="9.140625" style="121"/>
    <col min="514" max="514" width="8.28515625" style="121" customWidth="1"/>
    <col min="515" max="515" width="10.5703125" style="121" customWidth="1"/>
    <col min="516" max="516" width="15.140625" style="121" customWidth="1"/>
    <col min="517" max="518" width="12" style="121" customWidth="1"/>
    <col min="519" max="520" width="13.85546875" style="121" customWidth="1"/>
    <col min="521" max="521" width="51.5703125" style="121" customWidth="1"/>
    <col min="522" max="769" width="9.140625" style="121"/>
    <col min="770" max="770" width="8.28515625" style="121" customWidth="1"/>
    <col min="771" max="771" width="10.5703125" style="121" customWidth="1"/>
    <col min="772" max="772" width="15.140625" style="121" customWidth="1"/>
    <col min="773" max="774" width="12" style="121" customWidth="1"/>
    <col min="775" max="776" width="13.85546875" style="121" customWidth="1"/>
    <col min="777" max="777" width="51.5703125" style="121" customWidth="1"/>
    <col min="778" max="1025" width="9.140625" style="121"/>
    <col min="1026" max="1026" width="8.28515625" style="121" customWidth="1"/>
    <col min="1027" max="1027" width="10.5703125" style="121" customWidth="1"/>
    <col min="1028" max="1028" width="15.140625" style="121" customWidth="1"/>
    <col min="1029" max="1030" width="12" style="121" customWidth="1"/>
    <col min="1031" max="1032" width="13.85546875" style="121" customWidth="1"/>
    <col min="1033" max="1033" width="51.5703125" style="121" customWidth="1"/>
    <col min="1034" max="1281" width="9.140625" style="121"/>
    <col min="1282" max="1282" width="8.28515625" style="121" customWidth="1"/>
    <col min="1283" max="1283" width="10.5703125" style="121" customWidth="1"/>
    <col min="1284" max="1284" width="15.140625" style="121" customWidth="1"/>
    <col min="1285" max="1286" width="12" style="121" customWidth="1"/>
    <col min="1287" max="1288" width="13.85546875" style="121" customWidth="1"/>
    <col min="1289" max="1289" width="51.5703125" style="121" customWidth="1"/>
    <col min="1290" max="1537" width="9.140625" style="121"/>
    <col min="1538" max="1538" width="8.28515625" style="121" customWidth="1"/>
    <col min="1539" max="1539" width="10.5703125" style="121" customWidth="1"/>
    <col min="1540" max="1540" width="15.140625" style="121" customWidth="1"/>
    <col min="1541" max="1542" width="12" style="121" customWidth="1"/>
    <col min="1543" max="1544" width="13.85546875" style="121" customWidth="1"/>
    <col min="1545" max="1545" width="51.5703125" style="121" customWidth="1"/>
    <col min="1546" max="1793" width="9.140625" style="121"/>
    <col min="1794" max="1794" width="8.28515625" style="121" customWidth="1"/>
    <col min="1795" max="1795" width="10.5703125" style="121" customWidth="1"/>
    <col min="1796" max="1796" width="15.140625" style="121" customWidth="1"/>
    <col min="1797" max="1798" width="12" style="121" customWidth="1"/>
    <col min="1799" max="1800" width="13.85546875" style="121" customWidth="1"/>
    <col min="1801" max="1801" width="51.5703125" style="121" customWidth="1"/>
    <col min="1802" max="2049" width="9.140625" style="121"/>
    <col min="2050" max="2050" width="8.28515625" style="121" customWidth="1"/>
    <col min="2051" max="2051" width="10.5703125" style="121" customWidth="1"/>
    <col min="2052" max="2052" width="15.140625" style="121" customWidth="1"/>
    <col min="2053" max="2054" width="12" style="121" customWidth="1"/>
    <col min="2055" max="2056" width="13.85546875" style="121" customWidth="1"/>
    <col min="2057" max="2057" width="51.5703125" style="121" customWidth="1"/>
    <col min="2058" max="2305" width="9.140625" style="121"/>
    <col min="2306" max="2306" width="8.28515625" style="121" customWidth="1"/>
    <col min="2307" max="2307" width="10.5703125" style="121" customWidth="1"/>
    <col min="2308" max="2308" width="15.140625" style="121" customWidth="1"/>
    <col min="2309" max="2310" width="12" style="121" customWidth="1"/>
    <col min="2311" max="2312" width="13.85546875" style="121" customWidth="1"/>
    <col min="2313" max="2313" width="51.5703125" style="121" customWidth="1"/>
    <col min="2314" max="2561" width="9.140625" style="121"/>
    <col min="2562" max="2562" width="8.28515625" style="121" customWidth="1"/>
    <col min="2563" max="2563" width="10.5703125" style="121" customWidth="1"/>
    <col min="2564" max="2564" width="15.140625" style="121" customWidth="1"/>
    <col min="2565" max="2566" width="12" style="121" customWidth="1"/>
    <col min="2567" max="2568" width="13.85546875" style="121" customWidth="1"/>
    <col min="2569" max="2569" width="51.5703125" style="121" customWidth="1"/>
    <col min="2570" max="2817" width="9.140625" style="121"/>
    <col min="2818" max="2818" width="8.28515625" style="121" customWidth="1"/>
    <col min="2819" max="2819" width="10.5703125" style="121" customWidth="1"/>
    <col min="2820" max="2820" width="15.140625" style="121" customWidth="1"/>
    <col min="2821" max="2822" width="12" style="121" customWidth="1"/>
    <col min="2823" max="2824" width="13.85546875" style="121" customWidth="1"/>
    <col min="2825" max="2825" width="51.5703125" style="121" customWidth="1"/>
    <col min="2826" max="3073" width="9.140625" style="121"/>
    <col min="3074" max="3074" width="8.28515625" style="121" customWidth="1"/>
    <col min="3075" max="3075" width="10.5703125" style="121" customWidth="1"/>
    <col min="3076" max="3076" width="15.140625" style="121" customWidth="1"/>
    <col min="3077" max="3078" width="12" style="121" customWidth="1"/>
    <col min="3079" max="3080" width="13.85546875" style="121" customWidth="1"/>
    <col min="3081" max="3081" width="51.5703125" style="121" customWidth="1"/>
    <col min="3082" max="3329" width="9.140625" style="121"/>
    <col min="3330" max="3330" width="8.28515625" style="121" customWidth="1"/>
    <col min="3331" max="3331" width="10.5703125" style="121" customWidth="1"/>
    <col min="3332" max="3332" width="15.140625" style="121" customWidth="1"/>
    <col min="3333" max="3334" width="12" style="121" customWidth="1"/>
    <col min="3335" max="3336" width="13.85546875" style="121" customWidth="1"/>
    <col min="3337" max="3337" width="51.5703125" style="121" customWidth="1"/>
    <col min="3338" max="3585" width="9.140625" style="121"/>
    <col min="3586" max="3586" width="8.28515625" style="121" customWidth="1"/>
    <col min="3587" max="3587" width="10.5703125" style="121" customWidth="1"/>
    <col min="3588" max="3588" width="15.140625" style="121" customWidth="1"/>
    <col min="3589" max="3590" width="12" style="121" customWidth="1"/>
    <col min="3591" max="3592" width="13.85546875" style="121" customWidth="1"/>
    <col min="3593" max="3593" width="51.5703125" style="121" customWidth="1"/>
    <col min="3594" max="3841" width="9.140625" style="121"/>
    <col min="3842" max="3842" width="8.28515625" style="121" customWidth="1"/>
    <col min="3843" max="3843" width="10.5703125" style="121" customWidth="1"/>
    <col min="3844" max="3844" width="15.140625" style="121" customWidth="1"/>
    <col min="3845" max="3846" width="12" style="121" customWidth="1"/>
    <col min="3847" max="3848" width="13.85546875" style="121" customWidth="1"/>
    <col min="3849" max="3849" width="51.5703125" style="121" customWidth="1"/>
    <col min="3850" max="4097" width="9.140625" style="121"/>
    <col min="4098" max="4098" width="8.28515625" style="121" customWidth="1"/>
    <col min="4099" max="4099" width="10.5703125" style="121" customWidth="1"/>
    <col min="4100" max="4100" width="15.140625" style="121" customWidth="1"/>
    <col min="4101" max="4102" width="12" style="121" customWidth="1"/>
    <col min="4103" max="4104" width="13.85546875" style="121" customWidth="1"/>
    <col min="4105" max="4105" width="51.5703125" style="121" customWidth="1"/>
    <col min="4106" max="4353" width="9.140625" style="121"/>
    <col min="4354" max="4354" width="8.28515625" style="121" customWidth="1"/>
    <col min="4355" max="4355" width="10.5703125" style="121" customWidth="1"/>
    <col min="4356" max="4356" width="15.140625" style="121" customWidth="1"/>
    <col min="4357" max="4358" width="12" style="121" customWidth="1"/>
    <col min="4359" max="4360" width="13.85546875" style="121" customWidth="1"/>
    <col min="4361" max="4361" width="51.5703125" style="121" customWidth="1"/>
    <col min="4362" max="4609" width="9.140625" style="121"/>
    <col min="4610" max="4610" width="8.28515625" style="121" customWidth="1"/>
    <col min="4611" max="4611" width="10.5703125" style="121" customWidth="1"/>
    <col min="4612" max="4612" width="15.140625" style="121" customWidth="1"/>
    <col min="4613" max="4614" width="12" style="121" customWidth="1"/>
    <col min="4615" max="4616" width="13.85546875" style="121" customWidth="1"/>
    <col min="4617" max="4617" width="51.5703125" style="121" customWidth="1"/>
    <col min="4618" max="4865" width="9.140625" style="121"/>
    <col min="4866" max="4866" width="8.28515625" style="121" customWidth="1"/>
    <col min="4867" max="4867" width="10.5703125" style="121" customWidth="1"/>
    <col min="4868" max="4868" width="15.140625" style="121" customWidth="1"/>
    <col min="4869" max="4870" width="12" style="121" customWidth="1"/>
    <col min="4871" max="4872" width="13.85546875" style="121" customWidth="1"/>
    <col min="4873" max="4873" width="51.5703125" style="121" customWidth="1"/>
    <col min="4874" max="5121" width="9.140625" style="121"/>
    <col min="5122" max="5122" width="8.28515625" style="121" customWidth="1"/>
    <col min="5123" max="5123" width="10.5703125" style="121" customWidth="1"/>
    <col min="5124" max="5124" width="15.140625" style="121" customWidth="1"/>
    <col min="5125" max="5126" width="12" style="121" customWidth="1"/>
    <col min="5127" max="5128" width="13.85546875" style="121" customWidth="1"/>
    <col min="5129" max="5129" width="51.5703125" style="121" customWidth="1"/>
    <col min="5130" max="5377" width="9.140625" style="121"/>
    <col min="5378" max="5378" width="8.28515625" style="121" customWidth="1"/>
    <col min="5379" max="5379" width="10.5703125" style="121" customWidth="1"/>
    <col min="5380" max="5380" width="15.140625" style="121" customWidth="1"/>
    <col min="5381" max="5382" width="12" style="121" customWidth="1"/>
    <col min="5383" max="5384" width="13.85546875" style="121" customWidth="1"/>
    <col min="5385" max="5385" width="51.5703125" style="121" customWidth="1"/>
    <col min="5386" max="5633" width="9.140625" style="121"/>
    <col min="5634" max="5634" width="8.28515625" style="121" customWidth="1"/>
    <col min="5635" max="5635" width="10.5703125" style="121" customWidth="1"/>
    <col min="5636" max="5636" width="15.140625" style="121" customWidth="1"/>
    <col min="5637" max="5638" width="12" style="121" customWidth="1"/>
    <col min="5639" max="5640" width="13.85546875" style="121" customWidth="1"/>
    <col min="5641" max="5641" width="51.5703125" style="121" customWidth="1"/>
    <col min="5642" max="5889" width="9.140625" style="121"/>
    <col min="5890" max="5890" width="8.28515625" style="121" customWidth="1"/>
    <col min="5891" max="5891" width="10.5703125" style="121" customWidth="1"/>
    <col min="5892" max="5892" width="15.140625" style="121" customWidth="1"/>
    <col min="5893" max="5894" width="12" style="121" customWidth="1"/>
    <col min="5895" max="5896" width="13.85546875" style="121" customWidth="1"/>
    <col min="5897" max="5897" width="51.5703125" style="121" customWidth="1"/>
    <col min="5898" max="6145" width="9.140625" style="121"/>
    <col min="6146" max="6146" width="8.28515625" style="121" customWidth="1"/>
    <col min="6147" max="6147" width="10.5703125" style="121" customWidth="1"/>
    <col min="6148" max="6148" width="15.140625" style="121" customWidth="1"/>
    <col min="6149" max="6150" width="12" style="121" customWidth="1"/>
    <col min="6151" max="6152" width="13.85546875" style="121" customWidth="1"/>
    <col min="6153" max="6153" width="51.5703125" style="121" customWidth="1"/>
    <col min="6154" max="6401" width="9.140625" style="121"/>
    <col min="6402" max="6402" width="8.28515625" style="121" customWidth="1"/>
    <col min="6403" max="6403" width="10.5703125" style="121" customWidth="1"/>
    <col min="6404" max="6404" width="15.140625" style="121" customWidth="1"/>
    <col min="6405" max="6406" width="12" style="121" customWidth="1"/>
    <col min="6407" max="6408" width="13.85546875" style="121" customWidth="1"/>
    <col min="6409" max="6409" width="51.5703125" style="121" customWidth="1"/>
    <col min="6410" max="6657" width="9.140625" style="121"/>
    <col min="6658" max="6658" width="8.28515625" style="121" customWidth="1"/>
    <col min="6659" max="6659" width="10.5703125" style="121" customWidth="1"/>
    <col min="6660" max="6660" width="15.140625" style="121" customWidth="1"/>
    <col min="6661" max="6662" width="12" style="121" customWidth="1"/>
    <col min="6663" max="6664" width="13.85546875" style="121" customWidth="1"/>
    <col min="6665" max="6665" width="51.5703125" style="121" customWidth="1"/>
    <col min="6666" max="6913" width="9.140625" style="121"/>
    <col min="6914" max="6914" width="8.28515625" style="121" customWidth="1"/>
    <col min="6915" max="6915" width="10.5703125" style="121" customWidth="1"/>
    <col min="6916" max="6916" width="15.140625" style="121" customWidth="1"/>
    <col min="6917" max="6918" width="12" style="121" customWidth="1"/>
    <col min="6919" max="6920" width="13.85546875" style="121" customWidth="1"/>
    <col min="6921" max="6921" width="51.5703125" style="121" customWidth="1"/>
    <col min="6922" max="7169" width="9.140625" style="121"/>
    <col min="7170" max="7170" width="8.28515625" style="121" customWidth="1"/>
    <col min="7171" max="7171" width="10.5703125" style="121" customWidth="1"/>
    <col min="7172" max="7172" width="15.140625" style="121" customWidth="1"/>
    <col min="7173" max="7174" width="12" style="121" customWidth="1"/>
    <col min="7175" max="7176" width="13.85546875" style="121" customWidth="1"/>
    <col min="7177" max="7177" width="51.5703125" style="121" customWidth="1"/>
    <col min="7178" max="7425" width="9.140625" style="121"/>
    <col min="7426" max="7426" width="8.28515625" style="121" customWidth="1"/>
    <col min="7427" max="7427" width="10.5703125" style="121" customWidth="1"/>
    <col min="7428" max="7428" width="15.140625" style="121" customWidth="1"/>
    <col min="7429" max="7430" width="12" style="121" customWidth="1"/>
    <col min="7431" max="7432" width="13.85546875" style="121" customWidth="1"/>
    <col min="7433" max="7433" width="51.5703125" style="121" customWidth="1"/>
    <col min="7434" max="7681" width="9.140625" style="121"/>
    <col min="7682" max="7682" width="8.28515625" style="121" customWidth="1"/>
    <col min="7683" max="7683" width="10.5703125" style="121" customWidth="1"/>
    <col min="7684" max="7684" width="15.140625" style="121" customWidth="1"/>
    <col min="7685" max="7686" width="12" style="121" customWidth="1"/>
    <col min="7687" max="7688" width="13.85546875" style="121" customWidth="1"/>
    <col min="7689" max="7689" width="51.5703125" style="121" customWidth="1"/>
    <col min="7690" max="7937" width="9.140625" style="121"/>
    <col min="7938" max="7938" width="8.28515625" style="121" customWidth="1"/>
    <col min="7939" max="7939" width="10.5703125" style="121" customWidth="1"/>
    <col min="7940" max="7940" width="15.140625" style="121" customWidth="1"/>
    <col min="7941" max="7942" width="12" style="121" customWidth="1"/>
    <col min="7943" max="7944" width="13.85546875" style="121" customWidth="1"/>
    <col min="7945" max="7945" width="51.5703125" style="121" customWidth="1"/>
    <col min="7946" max="8193" width="9.140625" style="121"/>
    <col min="8194" max="8194" width="8.28515625" style="121" customWidth="1"/>
    <col min="8195" max="8195" width="10.5703125" style="121" customWidth="1"/>
    <col min="8196" max="8196" width="15.140625" style="121" customWidth="1"/>
    <col min="8197" max="8198" width="12" style="121" customWidth="1"/>
    <col min="8199" max="8200" width="13.85546875" style="121" customWidth="1"/>
    <col min="8201" max="8201" width="51.5703125" style="121" customWidth="1"/>
    <col min="8202" max="8449" width="9.140625" style="121"/>
    <col min="8450" max="8450" width="8.28515625" style="121" customWidth="1"/>
    <col min="8451" max="8451" width="10.5703125" style="121" customWidth="1"/>
    <col min="8452" max="8452" width="15.140625" style="121" customWidth="1"/>
    <col min="8453" max="8454" width="12" style="121" customWidth="1"/>
    <col min="8455" max="8456" width="13.85546875" style="121" customWidth="1"/>
    <col min="8457" max="8457" width="51.5703125" style="121" customWidth="1"/>
    <col min="8458" max="8705" width="9.140625" style="121"/>
    <col min="8706" max="8706" width="8.28515625" style="121" customWidth="1"/>
    <col min="8707" max="8707" width="10.5703125" style="121" customWidth="1"/>
    <col min="8708" max="8708" width="15.140625" style="121" customWidth="1"/>
    <col min="8709" max="8710" width="12" style="121" customWidth="1"/>
    <col min="8711" max="8712" width="13.85546875" style="121" customWidth="1"/>
    <col min="8713" max="8713" width="51.5703125" style="121" customWidth="1"/>
    <col min="8714" max="8961" width="9.140625" style="121"/>
    <col min="8962" max="8962" width="8.28515625" style="121" customWidth="1"/>
    <col min="8963" max="8963" width="10.5703125" style="121" customWidth="1"/>
    <col min="8964" max="8964" width="15.140625" style="121" customWidth="1"/>
    <col min="8965" max="8966" width="12" style="121" customWidth="1"/>
    <col min="8967" max="8968" width="13.85546875" style="121" customWidth="1"/>
    <col min="8969" max="8969" width="51.5703125" style="121" customWidth="1"/>
    <col min="8970" max="9217" width="9.140625" style="121"/>
    <col min="9218" max="9218" width="8.28515625" style="121" customWidth="1"/>
    <col min="9219" max="9219" width="10.5703125" style="121" customWidth="1"/>
    <col min="9220" max="9220" width="15.140625" style="121" customWidth="1"/>
    <col min="9221" max="9222" width="12" style="121" customWidth="1"/>
    <col min="9223" max="9224" width="13.85546875" style="121" customWidth="1"/>
    <col min="9225" max="9225" width="51.5703125" style="121" customWidth="1"/>
    <col min="9226" max="9473" width="9.140625" style="121"/>
    <col min="9474" max="9474" width="8.28515625" style="121" customWidth="1"/>
    <col min="9475" max="9475" width="10.5703125" style="121" customWidth="1"/>
    <col min="9476" max="9476" width="15.140625" style="121" customWidth="1"/>
    <col min="9477" max="9478" width="12" style="121" customWidth="1"/>
    <col min="9479" max="9480" width="13.85546875" style="121" customWidth="1"/>
    <col min="9481" max="9481" width="51.5703125" style="121" customWidth="1"/>
    <col min="9482" max="9729" width="9.140625" style="121"/>
    <col min="9730" max="9730" width="8.28515625" style="121" customWidth="1"/>
    <col min="9731" max="9731" width="10.5703125" style="121" customWidth="1"/>
    <col min="9732" max="9732" width="15.140625" style="121" customWidth="1"/>
    <col min="9733" max="9734" width="12" style="121" customWidth="1"/>
    <col min="9735" max="9736" width="13.85546875" style="121" customWidth="1"/>
    <col min="9737" max="9737" width="51.5703125" style="121" customWidth="1"/>
    <col min="9738" max="9985" width="9.140625" style="121"/>
    <col min="9986" max="9986" width="8.28515625" style="121" customWidth="1"/>
    <col min="9987" max="9987" width="10.5703125" style="121" customWidth="1"/>
    <col min="9988" max="9988" width="15.140625" style="121" customWidth="1"/>
    <col min="9989" max="9990" width="12" style="121" customWidth="1"/>
    <col min="9991" max="9992" width="13.85546875" style="121" customWidth="1"/>
    <col min="9993" max="9993" width="51.5703125" style="121" customWidth="1"/>
    <col min="9994" max="10241" width="9.140625" style="121"/>
    <col min="10242" max="10242" width="8.28515625" style="121" customWidth="1"/>
    <col min="10243" max="10243" width="10.5703125" style="121" customWidth="1"/>
    <col min="10244" max="10244" width="15.140625" style="121" customWidth="1"/>
    <col min="10245" max="10246" width="12" style="121" customWidth="1"/>
    <col min="10247" max="10248" width="13.85546875" style="121" customWidth="1"/>
    <col min="10249" max="10249" width="51.5703125" style="121" customWidth="1"/>
    <col min="10250" max="10497" width="9.140625" style="121"/>
    <col min="10498" max="10498" width="8.28515625" style="121" customWidth="1"/>
    <col min="10499" max="10499" width="10.5703125" style="121" customWidth="1"/>
    <col min="10500" max="10500" width="15.140625" style="121" customWidth="1"/>
    <col min="10501" max="10502" width="12" style="121" customWidth="1"/>
    <col min="10503" max="10504" width="13.85546875" style="121" customWidth="1"/>
    <col min="10505" max="10505" width="51.5703125" style="121" customWidth="1"/>
    <col min="10506" max="10753" width="9.140625" style="121"/>
    <col min="10754" max="10754" width="8.28515625" style="121" customWidth="1"/>
    <col min="10755" max="10755" width="10.5703125" style="121" customWidth="1"/>
    <col min="10756" max="10756" width="15.140625" style="121" customWidth="1"/>
    <col min="10757" max="10758" width="12" style="121" customWidth="1"/>
    <col min="10759" max="10760" width="13.85546875" style="121" customWidth="1"/>
    <col min="10761" max="10761" width="51.5703125" style="121" customWidth="1"/>
    <col min="10762" max="11009" width="9.140625" style="121"/>
    <col min="11010" max="11010" width="8.28515625" style="121" customWidth="1"/>
    <col min="11011" max="11011" width="10.5703125" style="121" customWidth="1"/>
    <col min="11012" max="11012" width="15.140625" style="121" customWidth="1"/>
    <col min="11013" max="11014" width="12" style="121" customWidth="1"/>
    <col min="11015" max="11016" width="13.85546875" style="121" customWidth="1"/>
    <col min="11017" max="11017" width="51.5703125" style="121" customWidth="1"/>
    <col min="11018" max="11265" width="9.140625" style="121"/>
    <col min="11266" max="11266" width="8.28515625" style="121" customWidth="1"/>
    <col min="11267" max="11267" width="10.5703125" style="121" customWidth="1"/>
    <col min="11268" max="11268" width="15.140625" style="121" customWidth="1"/>
    <col min="11269" max="11270" width="12" style="121" customWidth="1"/>
    <col min="11271" max="11272" width="13.85546875" style="121" customWidth="1"/>
    <col min="11273" max="11273" width="51.5703125" style="121" customWidth="1"/>
    <col min="11274" max="11521" width="9.140625" style="121"/>
    <col min="11522" max="11522" width="8.28515625" style="121" customWidth="1"/>
    <col min="11523" max="11523" width="10.5703125" style="121" customWidth="1"/>
    <col min="11524" max="11524" width="15.140625" style="121" customWidth="1"/>
    <col min="11525" max="11526" width="12" style="121" customWidth="1"/>
    <col min="11527" max="11528" width="13.85546875" style="121" customWidth="1"/>
    <col min="11529" max="11529" width="51.5703125" style="121" customWidth="1"/>
    <col min="11530" max="11777" width="9.140625" style="121"/>
    <col min="11778" max="11778" width="8.28515625" style="121" customWidth="1"/>
    <col min="11779" max="11779" width="10.5703125" style="121" customWidth="1"/>
    <col min="11780" max="11780" width="15.140625" style="121" customWidth="1"/>
    <col min="11781" max="11782" width="12" style="121" customWidth="1"/>
    <col min="11783" max="11784" width="13.85546875" style="121" customWidth="1"/>
    <col min="11785" max="11785" width="51.5703125" style="121" customWidth="1"/>
    <col min="11786" max="12033" width="9.140625" style="121"/>
    <col min="12034" max="12034" width="8.28515625" style="121" customWidth="1"/>
    <col min="12035" max="12035" width="10.5703125" style="121" customWidth="1"/>
    <col min="12036" max="12036" width="15.140625" style="121" customWidth="1"/>
    <col min="12037" max="12038" width="12" style="121" customWidth="1"/>
    <col min="12039" max="12040" width="13.85546875" style="121" customWidth="1"/>
    <col min="12041" max="12041" width="51.5703125" style="121" customWidth="1"/>
    <col min="12042" max="12289" width="9.140625" style="121"/>
    <col min="12290" max="12290" width="8.28515625" style="121" customWidth="1"/>
    <col min="12291" max="12291" width="10.5703125" style="121" customWidth="1"/>
    <col min="12292" max="12292" width="15.140625" style="121" customWidth="1"/>
    <col min="12293" max="12294" width="12" style="121" customWidth="1"/>
    <col min="12295" max="12296" width="13.85546875" style="121" customWidth="1"/>
    <col min="12297" max="12297" width="51.5703125" style="121" customWidth="1"/>
    <col min="12298" max="12545" width="9.140625" style="121"/>
    <col min="12546" max="12546" width="8.28515625" style="121" customWidth="1"/>
    <col min="12547" max="12547" width="10.5703125" style="121" customWidth="1"/>
    <col min="12548" max="12548" width="15.140625" style="121" customWidth="1"/>
    <col min="12549" max="12550" width="12" style="121" customWidth="1"/>
    <col min="12551" max="12552" width="13.85546875" style="121" customWidth="1"/>
    <col min="12553" max="12553" width="51.5703125" style="121" customWidth="1"/>
    <col min="12554" max="12801" width="9.140625" style="121"/>
    <col min="12802" max="12802" width="8.28515625" style="121" customWidth="1"/>
    <col min="12803" max="12803" width="10.5703125" style="121" customWidth="1"/>
    <col min="12804" max="12804" width="15.140625" style="121" customWidth="1"/>
    <col min="12805" max="12806" width="12" style="121" customWidth="1"/>
    <col min="12807" max="12808" width="13.85546875" style="121" customWidth="1"/>
    <col min="12809" max="12809" width="51.5703125" style="121" customWidth="1"/>
    <col min="12810" max="13057" width="9.140625" style="121"/>
    <col min="13058" max="13058" width="8.28515625" style="121" customWidth="1"/>
    <col min="13059" max="13059" width="10.5703125" style="121" customWidth="1"/>
    <col min="13060" max="13060" width="15.140625" style="121" customWidth="1"/>
    <col min="13061" max="13062" width="12" style="121" customWidth="1"/>
    <col min="13063" max="13064" width="13.85546875" style="121" customWidth="1"/>
    <col min="13065" max="13065" width="51.5703125" style="121" customWidth="1"/>
    <col min="13066" max="13313" width="9.140625" style="121"/>
    <col min="13314" max="13314" width="8.28515625" style="121" customWidth="1"/>
    <col min="13315" max="13315" width="10.5703125" style="121" customWidth="1"/>
    <col min="13316" max="13316" width="15.140625" style="121" customWidth="1"/>
    <col min="13317" max="13318" width="12" style="121" customWidth="1"/>
    <col min="13319" max="13320" width="13.85546875" style="121" customWidth="1"/>
    <col min="13321" max="13321" width="51.5703125" style="121" customWidth="1"/>
    <col min="13322" max="13569" width="9.140625" style="121"/>
    <col min="13570" max="13570" width="8.28515625" style="121" customWidth="1"/>
    <col min="13571" max="13571" width="10.5703125" style="121" customWidth="1"/>
    <col min="13572" max="13572" width="15.140625" style="121" customWidth="1"/>
    <col min="13573" max="13574" width="12" style="121" customWidth="1"/>
    <col min="13575" max="13576" width="13.85546875" style="121" customWidth="1"/>
    <col min="13577" max="13577" width="51.5703125" style="121" customWidth="1"/>
    <col min="13578" max="13825" width="9.140625" style="121"/>
    <col min="13826" max="13826" width="8.28515625" style="121" customWidth="1"/>
    <col min="13827" max="13827" width="10.5703125" style="121" customWidth="1"/>
    <col min="13828" max="13828" width="15.140625" style="121" customWidth="1"/>
    <col min="13829" max="13830" width="12" style="121" customWidth="1"/>
    <col min="13831" max="13832" width="13.85546875" style="121" customWidth="1"/>
    <col min="13833" max="13833" width="51.5703125" style="121" customWidth="1"/>
    <col min="13834" max="14081" width="9.140625" style="121"/>
    <col min="14082" max="14082" width="8.28515625" style="121" customWidth="1"/>
    <col min="14083" max="14083" width="10.5703125" style="121" customWidth="1"/>
    <col min="14084" max="14084" width="15.140625" style="121" customWidth="1"/>
    <col min="14085" max="14086" width="12" style="121" customWidth="1"/>
    <col min="14087" max="14088" width="13.85546875" style="121" customWidth="1"/>
    <col min="14089" max="14089" width="51.5703125" style="121" customWidth="1"/>
    <col min="14090" max="14337" width="9.140625" style="121"/>
    <col min="14338" max="14338" width="8.28515625" style="121" customWidth="1"/>
    <col min="14339" max="14339" width="10.5703125" style="121" customWidth="1"/>
    <col min="14340" max="14340" width="15.140625" style="121" customWidth="1"/>
    <col min="14341" max="14342" width="12" style="121" customWidth="1"/>
    <col min="14343" max="14344" width="13.85546875" style="121" customWidth="1"/>
    <col min="14345" max="14345" width="51.5703125" style="121" customWidth="1"/>
    <col min="14346" max="14593" width="9.140625" style="121"/>
    <col min="14594" max="14594" width="8.28515625" style="121" customWidth="1"/>
    <col min="14595" max="14595" width="10.5703125" style="121" customWidth="1"/>
    <col min="14596" max="14596" width="15.140625" style="121" customWidth="1"/>
    <col min="14597" max="14598" width="12" style="121" customWidth="1"/>
    <col min="14599" max="14600" width="13.85546875" style="121" customWidth="1"/>
    <col min="14601" max="14601" width="51.5703125" style="121" customWidth="1"/>
    <col min="14602" max="14849" width="9.140625" style="121"/>
    <col min="14850" max="14850" width="8.28515625" style="121" customWidth="1"/>
    <col min="14851" max="14851" width="10.5703125" style="121" customWidth="1"/>
    <col min="14852" max="14852" width="15.140625" style="121" customWidth="1"/>
    <col min="14853" max="14854" width="12" style="121" customWidth="1"/>
    <col min="14855" max="14856" width="13.85546875" style="121" customWidth="1"/>
    <col min="14857" max="14857" width="51.5703125" style="121" customWidth="1"/>
    <col min="14858" max="15105" width="9.140625" style="121"/>
    <col min="15106" max="15106" width="8.28515625" style="121" customWidth="1"/>
    <col min="15107" max="15107" width="10.5703125" style="121" customWidth="1"/>
    <col min="15108" max="15108" width="15.140625" style="121" customWidth="1"/>
    <col min="15109" max="15110" width="12" style="121" customWidth="1"/>
    <col min="15111" max="15112" width="13.85546875" style="121" customWidth="1"/>
    <col min="15113" max="15113" width="51.5703125" style="121" customWidth="1"/>
    <col min="15114" max="15361" width="9.140625" style="121"/>
    <col min="15362" max="15362" width="8.28515625" style="121" customWidth="1"/>
    <col min="15363" max="15363" width="10.5703125" style="121" customWidth="1"/>
    <col min="15364" max="15364" width="15.140625" style="121" customWidth="1"/>
    <col min="15365" max="15366" width="12" style="121" customWidth="1"/>
    <col min="15367" max="15368" width="13.85546875" style="121" customWidth="1"/>
    <col min="15369" max="15369" width="51.5703125" style="121" customWidth="1"/>
    <col min="15370" max="15617" width="9.140625" style="121"/>
    <col min="15618" max="15618" width="8.28515625" style="121" customWidth="1"/>
    <col min="15619" max="15619" width="10.5703125" style="121" customWidth="1"/>
    <col min="15620" max="15620" width="15.140625" style="121" customWidth="1"/>
    <col min="15621" max="15622" width="12" style="121" customWidth="1"/>
    <col min="15623" max="15624" width="13.85546875" style="121" customWidth="1"/>
    <col min="15625" max="15625" width="51.5703125" style="121" customWidth="1"/>
    <col min="15626" max="15873" width="9.140625" style="121"/>
    <col min="15874" max="15874" width="8.28515625" style="121" customWidth="1"/>
    <col min="15875" max="15875" width="10.5703125" style="121" customWidth="1"/>
    <col min="15876" max="15876" width="15.140625" style="121" customWidth="1"/>
    <col min="15877" max="15878" width="12" style="121" customWidth="1"/>
    <col min="15879" max="15880" width="13.85546875" style="121" customWidth="1"/>
    <col min="15881" max="15881" width="51.5703125" style="121" customWidth="1"/>
    <col min="15882" max="16129" width="9.140625" style="121"/>
    <col min="16130" max="16130" width="8.28515625" style="121" customWidth="1"/>
    <col min="16131" max="16131" width="10.5703125" style="121" customWidth="1"/>
    <col min="16132" max="16132" width="15.140625" style="121" customWidth="1"/>
    <col min="16133" max="16134" width="12" style="121" customWidth="1"/>
    <col min="16135" max="16136" width="13.85546875" style="121" customWidth="1"/>
    <col min="16137" max="16137" width="51.5703125" style="121" customWidth="1"/>
    <col min="16138" max="16384" width="9.140625" style="121"/>
  </cols>
  <sheetData>
    <row r="1" spans="1:9" ht="56.25" customHeight="1">
      <c r="A1" s="107"/>
      <c r="B1" s="107"/>
      <c r="C1" s="119" t="s">
        <v>301</v>
      </c>
      <c r="D1" s="119"/>
      <c r="E1" s="120"/>
      <c r="F1" s="120"/>
      <c r="G1" s="120"/>
      <c r="H1" s="7215" t="s">
        <v>1221</v>
      </c>
      <c r="I1" s="7215"/>
    </row>
    <row r="2" spans="1:9" ht="39" customHeight="1">
      <c r="A2" s="7159" t="s">
        <v>302</v>
      </c>
      <c r="B2" s="7159"/>
      <c r="C2" s="7159"/>
      <c r="D2" s="7159"/>
      <c r="E2" s="7159"/>
      <c r="F2" s="7159"/>
      <c r="G2" s="7159"/>
      <c r="H2" s="7159"/>
      <c r="I2" s="7159"/>
    </row>
    <row r="3" spans="1:9" ht="15.75" thickBot="1">
      <c r="A3" s="106"/>
      <c r="B3" s="106"/>
      <c r="C3" s="106"/>
      <c r="D3" s="106"/>
      <c r="E3" s="106"/>
      <c r="F3" s="106"/>
      <c r="G3" s="106"/>
      <c r="H3" s="106"/>
      <c r="I3" s="122" t="s">
        <v>0</v>
      </c>
    </row>
    <row r="4" spans="1:9" ht="15.75" thickBot="1">
      <c r="A4" s="7183" t="s">
        <v>1</v>
      </c>
      <c r="B4" s="7183" t="s">
        <v>272</v>
      </c>
      <c r="C4" s="7187" t="s">
        <v>273</v>
      </c>
      <c r="D4" s="7184" t="s">
        <v>4</v>
      </c>
      <c r="E4" s="7189" t="s">
        <v>303</v>
      </c>
      <c r="F4" s="7191" t="s">
        <v>286</v>
      </c>
      <c r="G4" s="7218"/>
      <c r="H4" s="7189" t="s">
        <v>287</v>
      </c>
      <c r="I4" s="7185" t="s">
        <v>276</v>
      </c>
    </row>
    <row r="5" spans="1:9" ht="15.75" customHeight="1" thickBot="1">
      <c r="A5" s="7183"/>
      <c r="B5" s="7183"/>
      <c r="C5" s="7187"/>
      <c r="D5" s="7216"/>
      <c r="E5" s="7218"/>
      <c r="F5" s="7189" t="s">
        <v>277</v>
      </c>
      <c r="G5" s="7192" t="s">
        <v>278</v>
      </c>
      <c r="H5" s="7189"/>
      <c r="I5" s="7185"/>
    </row>
    <row r="6" spans="1:9" ht="15.75" customHeight="1" thickBot="1">
      <c r="A6" s="7183"/>
      <c r="B6" s="7183"/>
      <c r="C6" s="7187"/>
      <c r="D6" s="7217"/>
      <c r="E6" s="7218"/>
      <c r="F6" s="7189"/>
      <c r="G6" s="7192"/>
      <c r="H6" s="7189"/>
      <c r="I6" s="7185"/>
    </row>
    <row r="7" spans="1:9" ht="33.75" customHeight="1" thickBot="1">
      <c r="A7" s="7147" t="s">
        <v>279</v>
      </c>
      <c r="B7" s="7202" t="s">
        <v>46</v>
      </c>
      <c r="C7" s="7203"/>
      <c r="D7" s="7204"/>
      <c r="E7" s="143">
        <f>SUM(F7:G7)</f>
        <v>1635015</v>
      </c>
      <c r="F7" s="144">
        <f>SUM(F8:F10)</f>
        <v>0</v>
      </c>
      <c r="G7" s="144">
        <f>SUM(G8:G10)</f>
        <v>1635015</v>
      </c>
      <c r="H7" s="145"/>
      <c r="I7" s="146"/>
    </row>
    <row r="8" spans="1:9" ht="49.5" customHeight="1">
      <c r="A8" s="7156"/>
      <c r="B8" s="7205">
        <v>60013</v>
      </c>
      <c r="C8" s="7208" t="s">
        <v>62</v>
      </c>
      <c r="D8" s="7211">
        <v>6610</v>
      </c>
      <c r="E8" s="7213">
        <f>SUM(G8:G9)</f>
        <v>1391065</v>
      </c>
      <c r="F8" s="147">
        <v>0</v>
      </c>
      <c r="G8" s="148">
        <v>1350655</v>
      </c>
      <c r="H8" s="149" t="s">
        <v>304</v>
      </c>
      <c r="I8" s="7141" t="s">
        <v>305</v>
      </c>
    </row>
    <row r="9" spans="1:9" ht="49.5" customHeight="1">
      <c r="A9" s="7156"/>
      <c r="B9" s="7206"/>
      <c r="C9" s="7209"/>
      <c r="D9" s="7212"/>
      <c r="E9" s="7214"/>
      <c r="F9" s="150">
        <v>0</v>
      </c>
      <c r="G9" s="151">
        <v>40410</v>
      </c>
      <c r="H9" s="152" t="s">
        <v>306</v>
      </c>
      <c r="I9" s="7196"/>
    </row>
    <row r="10" spans="1:9" ht="57" customHeight="1" thickBot="1">
      <c r="A10" s="7148"/>
      <c r="B10" s="7207"/>
      <c r="C10" s="7210"/>
      <c r="D10" s="153">
        <v>6620</v>
      </c>
      <c r="E10" s="154">
        <f>SUM(F10:G10)</f>
        <v>243950</v>
      </c>
      <c r="F10" s="155">
        <v>0</v>
      </c>
      <c r="G10" s="156">
        <v>243950</v>
      </c>
      <c r="H10" s="157" t="s">
        <v>307</v>
      </c>
      <c r="I10" s="158" t="s">
        <v>308</v>
      </c>
    </row>
    <row r="11" spans="1:9" ht="33.75" customHeight="1" thickBot="1">
      <c r="A11" s="7147" t="s">
        <v>309</v>
      </c>
      <c r="B11" s="7197" t="s">
        <v>84</v>
      </c>
      <c r="C11" s="7198"/>
      <c r="D11" s="7199"/>
      <c r="E11" s="143">
        <f>SUM(F11:G11)</f>
        <v>330000</v>
      </c>
      <c r="F11" s="144">
        <f>SUM(F12)</f>
        <v>330000</v>
      </c>
      <c r="G11" s="143">
        <f>SUM(G12)</f>
        <v>0</v>
      </c>
      <c r="H11" s="145"/>
      <c r="I11" s="146"/>
    </row>
    <row r="12" spans="1:9" ht="74.25" customHeight="1" thickBot="1">
      <c r="A12" s="7148"/>
      <c r="B12" s="159" t="s">
        <v>310</v>
      </c>
      <c r="C12" s="160" t="s">
        <v>311</v>
      </c>
      <c r="D12" s="161" t="s">
        <v>50</v>
      </c>
      <c r="E12" s="162">
        <f>SUM(F12:G12)</f>
        <v>330000</v>
      </c>
      <c r="F12" s="163">
        <v>330000</v>
      </c>
      <c r="G12" s="164">
        <v>0</v>
      </c>
      <c r="H12" s="165" t="s">
        <v>312</v>
      </c>
      <c r="I12" s="166" t="s">
        <v>313</v>
      </c>
    </row>
    <row r="13" spans="1:9" ht="33.75" customHeight="1" thickBot="1">
      <c r="A13" s="7147" t="s">
        <v>840</v>
      </c>
      <c r="B13" s="7197" t="s">
        <v>1208</v>
      </c>
      <c r="C13" s="7198"/>
      <c r="D13" s="7199"/>
      <c r="E13" s="143">
        <f>SUM(F13:G13)</f>
        <v>103619</v>
      </c>
      <c r="F13" s="144">
        <f>SUM(F14)</f>
        <v>0</v>
      </c>
      <c r="G13" s="143">
        <f>SUM(G14)</f>
        <v>103619</v>
      </c>
      <c r="H13" s="145"/>
      <c r="I13" s="146"/>
    </row>
    <row r="14" spans="1:9" ht="74.25" customHeight="1" thickBot="1">
      <c r="A14" s="7148"/>
      <c r="B14" s="159" t="s">
        <v>865</v>
      </c>
      <c r="C14" s="160" t="s">
        <v>114</v>
      </c>
      <c r="D14" s="161" t="s">
        <v>682</v>
      </c>
      <c r="E14" s="162">
        <f>SUM(F14:G14)</f>
        <v>103619</v>
      </c>
      <c r="F14" s="163">
        <v>0</v>
      </c>
      <c r="G14" s="164">
        <v>103619</v>
      </c>
      <c r="H14" s="165" t="s">
        <v>1209</v>
      </c>
      <c r="I14" s="166" t="s">
        <v>1210</v>
      </c>
    </row>
    <row r="15" spans="1:9" ht="32.25" customHeight="1" thickBot="1">
      <c r="A15" s="7200" t="s">
        <v>300</v>
      </c>
      <c r="B15" s="7200"/>
      <c r="C15" s="7201"/>
      <c r="D15" s="167"/>
      <c r="E15" s="168">
        <f>SUM(E7,E11,E13)</f>
        <v>2068634</v>
      </c>
      <c r="F15" s="168">
        <f t="shared" ref="F15:G15" si="0">SUM(F7,F11,F13)</f>
        <v>330000</v>
      </c>
      <c r="G15" s="168">
        <f t="shared" si="0"/>
        <v>1738634</v>
      </c>
      <c r="H15" s="169"/>
      <c r="I15" s="170"/>
    </row>
    <row r="540" spans="17:17">
      <c r="Q540" s="121">
        <f>P540-O540</f>
        <v>0</v>
      </c>
    </row>
  </sheetData>
  <mergeCells count="24"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  <mergeCell ref="I8:I9"/>
    <mergeCell ref="A11:A12"/>
    <mergeCell ref="B11:D11"/>
    <mergeCell ref="A15:C15"/>
    <mergeCell ref="F5:F6"/>
    <mergeCell ref="G5:G6"/>
    <mergeCell ref="A7:A10"/>
    <mergeCell ref="B7:D7"/>
    <mergeCell ref="B8:B10"/>
    <mergeCell ref="C8:C10"/>
    <mergeCell ref="D8:D9"/>
    <mergeCell ref="E8:E9"/>
    <mergeCell ref="A13:A14"/>
    <mergeCell ref="B13:D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504FF-640C-440F-A9B7-5806AB6D4F0C}">
  <sheetPr>
    <tabColor theme="0" tint="-4.9989318521683403E-2"/>
  </sheetPr>
  <dimension ref="A1:P534"/>
  <sheetViews>
    <sheetView view="pageBreakPreview" topLeftCell="A10" zoomScale="90" zoomScaleNormal="100" zoomScaleSheetLayoutView="90" workbookViewId="0">
      <selection activeCell="G1" sqref="G1:K1"/>
    </sheetView>
  </sheetViews>
  <sheetFormatPr defaultRowHeight="12.75"/>
  <cols>
    <col min="1" max="1" width="9.140625" style="121"/>
    <col min="2" max="2" width="11" style="121" customWidth="1"/>
    <col min="3" max="3" width="11.140625" style="121" customWidth="1"/>
    <col min="4" max="4" width="11.85546875" style="121" customWidth="1"/>
    <col min="5" max="5" width="10.5703125" style="121" customWidth="1"/>
    <col min="6" max="6" width="12.5703125" style="121" customWidth="1"/>
    <col min="7" max="7" width="13.5703125" style="121" customWidth="1"/>
    <col min="8" max="8" width="18.85546875" style="121" customWidth="1"/>
    <col min="9" max="9" width="12.5703125" style="121" customWidth="1"/>
    <col min="10" max="10" width="13" style="121" customWidth="1"/>
    <col min="11" max="11" width="15.140625" style="121" customWidth="1"/>
    <col min="12" max="256" width="9.140625" style="121"/>
    <col min="257" max="257" width="11" style="121" customWidth="1"/>
    <col min="258" max="258" width="11.140625" style="121" customWidth="1"/>
    <col min="259" max="259" width="9.140625" style="121"/>
    <col min="260" max="260" width="10.5703125" style="121" customWidth="1"/>
    <col min="261" max="261" width="11.42578125" style="121" customWidth="1"/>
    <col min="262" max="262" width="12.85546875" style="121" customWidth="1"/>
    <col min="263" max="263" width="18.85546875" style="121" customWidth="1"/>
    <col min="264" max="264" width="12" style="121" customWidth="1"/>
    <col min="265" max="265" width="13" style="121" customWidth="1"/>
    <col min="266" max="266" width="15.140625" style="121" customWidth="1"/>
    <col min="267" max="512" width="9.140625" style="121"/>
    <col min="513" max="513" width="11" style="121" customWidth="1"/>
    <col min="514" max="514" width="11.140625" style="121" customWidth="1"/>
    <col min="515" max="515" width="9.140625" style="121"/>
    <col min="516" max="516" width="10.5703125" style="121" customWidth="1"/>
    <col min="517" max="517" width="11.42578125" style="121" customWidth="1"/>
    <col min="518" max="518" width="12.85546875" style="121" customWidth="1"/>
    <col min="519" max="519" width="18.85546875" style="121" customWidth="1"/>
    <col min="520" max="520" width="12" style="121" customWidth="1"/>
    <col min="521" max="521" width="13" style="121" customWidth="1"/>
    <col min="522" max="522" width="15.140625" style="121" customWidth="1"/>
    <col min="523" max="768" width="9.140625" style="121"/>
    <col min="769" max="769" width="11" style="121" customWidth="1"/>
    <col min="770" max="770" width="11.140625" style="121" customWidth="1"/>
    <col min="771" max="771" width="9.140625" style="121"/>
    <col min="772" max="772" width="10.5703125" style="121" customWidth="1"/>
    <col min="773" max="773" width="11.42578125" style="121" customWidth="1"/>
    <col min="774" max="774" width="12.85546875" style="121" customWidth="1"/>
    <col min="775" max="775" width="18.85546875" style="121" customWidth="1"/>
    <col min="776" max="776" width="12" style="121" customWidth="1"/>
    <col min="777" max="777" width="13" style="121" customWidth="1"/>
    <col min="778" max="778" width="15.140625" style="121" customWidth="1"/>
    <col min="779" max="1024" width="9.140625" style="121"/>
    <col min="1025" max="1025" width="11" style="121" customWidth="1"/>
    <col min="1026" max="1026" width="11.140625" style="121" customWidth="1"/>
    <col min="1027" max="1027" width="9.140625" style="121"/>
    <col min="1028" max="1028" width="10.5703125" style="121" customWidth="1"/>
    <col min="1029" max="1029" width="11.42578125" style="121" customWidth="1"/>
    <col min="1030" max="1030" width="12.85546875" style="121" customWidth="1"/>
    <col min="1031" max="1031" width="18.85546875" style="121" customWidth="1"/>
    <col min="1032" max="1032" width="12" style="121" customWidth="1"/>
    <col min="1033" max="1033" width="13" style="121" customWidth="1"/>
    <col min="1034" max="1034" width="15.140625" style="121" customWidth="1"/>
    <col min="1035" max="1280" width="9.140625" style="121"/>
    <col min="1281" max="1281" width="11" style="121" customWidth="1"/>
    <col min="1282" max="1282" width="11.140625" style="121" customWidth="1"/>
    <col min="1283" max="1283" width="9.140625" style="121"/>
    <col min="1284" max="1284" width="10.5703125" style="121" customWidth="1"/>
    <col min="1285" max="1285" width="11.42578125" style="121" customWidth="1"/>
    <col min="1286" max="1286" width="12.85546875" style="121" customWidth="1"/>
    <col min="1287" max="1287" width="18.85546875" style="121" customWidth="1"/>
    <col min="1288" max="1288" width="12" style="121" customWidth="1"/>
    <col min="1289" max="1289" width="13" style="121" customWidth="1"/>
    <col min="1290" max="1290" width="15.140625" style="121" customWidth="1"/>
    <col min="1291" max="1536" width="9.140625" style="121"/>
    <col min="1537" max="1537" width="11" style="121" customWidth="1"/>
    <col min="1538" max="1538" width="11.140625" style="121" customWidth="1"/>
    <col min="1539" max="1539" width="9.140625" style="121"/>
    <col min="1540" max="1540" width="10.5703125" style="121" customWidth="1"/>
    <col min="1541" max="1541" width="11.42578125" style="121" customWidth="1"/>
    <col min="1542" max="1542" width="12.85546875" style="121" customWidth="1"/>
    <col min="1543" max="1543" width="18.85546875" style="121" customWidth="1"/>
    <col min="1544" max="1544" width="12" style="121" customWidth="1"/>
    <col min="1545" max="1545" width="13" style="121" customWidth="1"/>
    <col min="1546" max="1546" width="15.140625" style="121" customWidth="1"/>
    <col min="1547" max="1792" width="9.140625" style="121"/>
    <col min="1793" max="1793" width="11" style="121" customWidth="1"/>
    <col min="1794" max="1794" width="11.140625" style="121" customWidth="1"/>
    <col min="1795" max="1795" width="9.140625" style="121"/>
    <col min="1796" max="1796" width="10.5703125" style="121" customWidth="1"/>
    <col min="1797" max="1797" width="11.42578125" style="121" customWidth="1"/>
    <col min="1798" max="1798" width="12.85546875" style="121" customWidth="1"/>
    <col min="1799" max="1799" width="18.85546875" style="121" customWidth="1"/>
    <col min="1800" max="1800" width="12" style="121" customWidth="1"/>
    <col min="1801" max="1801" width="13" style="121" customWidth="1"/>
    <col min="1802" max="1802" width="15.140625" style="121" customWidth="1"/>
    <col min="1803" max="2048" width="9.140625" style="121"/>
    <col min="2049" max="2049" width="11" style="121" customWidth="1"/>
    <col min="2050" max="2050" width="11.140625" style="121" customWidth="1"/>
    <col min="2051" max="2051" width="9.140625" style="121"/>
    <col min="2052" max="2052" width="10.5703125" style="121" customWidth="1"/>
    <col min="2053" max="2053" width="11.42578125" style="121" customWidth="1"/>
    <col min="2054" max="2054" width="12.85546875" style="121" customWidth="1"/>
    <col min="2055" max="2055" width="18.85546875" style="121" customWidth="1"/>
    <col min="2056" max="2056" width="12" style="121" customWidth="1"/>
    <col min="2057" max="2057" width="13" style="121" customWidth="1"/>
    <col min="2058" max="2058" width="15.140625" style="121" customWidth="1"/>
    <col min="2059" max="2304" width="9.140625" style="121"/>
    <col min="2305" max="2305" width="11" style="121" customWidth="1"/>
    <col min="2306" max="2306" width="11.140625" style="121" customWidth="1"/>
    <col min="2307" max="2307" width="9.140625" style="121"/>
    <col min="2308" max="2308" width="10.5703125" style="121" customWidth="1"/>
    <col min="2309" max="2309" width="11.42578125" style="121" customWidth="1"/>
    <col min="2310" max="2310" width="12.85546875" style="121" customWidth="1"/>
    <col min="2311" max="2311" width="18.85546875" style="121" customWidth="1"/>
    <col min="2312" max="2312" width="12" style="121" customWidth="1"/>
    <col min="2313" max="2313" width="13" style="121" customWidth="1"/>
    <col min="2314" max="2314" width="15.140625" style="121" customWidth="1"/>
    <col min="2315" max="2560" width="9.140625" style="121"/>
    <col min="2561" max="2561" width="11" style="121" customWidth="1"/>
    <col min="2562" max="2562" width="11.140625" style="121" customWidth="1"/>
    <col min="2563" max="2563" width="9.140625" style="121"/>
    <col min="2564" max="2564" width="10.5703125" style="121" customWidth="1"/>
    <col min="2565" max="2565" width="11.42578125" style="121" customWidth="1"/>
    <col min="2566" max="2566" width="12.85546875" style="121" customWidth="1"/>
    <col min="2567" max="2567" width="18.85546875" style="121" customWidth="1"/>
    <col min="2568" max="2568" width="12" style="121" customWidth="1"/>
    <col min="2569" max="2569" width="13" style="121" customWidth="1"/>
    <col min="2570" max="2570" width="15.140625" style="121" customWidth="1"/>
    <col min="2571" max="2816" width="9.140625" style="121"/>
    <col min="2817" max="2817" width="11" style="121" customWidth="1"/>
    <col min="2818" max="2818" width="11.140625" style="121" customWidth="1"/>
    <col min="2819" max="2819" width="9.140625" style="121"/>
    <col min="2820" max="2820" width="10.5703125" style="121" customWidth="1"/>
    <col min="2821" max="2821" width="11.42578125" style="121" customWidth="1"/>
    <col min="2822" max="2822" width="12.85546875" style="121" customWidth="1"/>
    <col min="2823" max="2823" width="18.85546875" style="121" customWidth="1"/>
    <col min="2824" max="2824" width="12" style="121" customWidth="1"/>
    <col min="2825" max="2825" width="13" style="121" customWidth="1"/>
    <col min="2826" max="2826" width="15.140625" style="121" customWidth="1"/>
    <col min="2827" max="3072" width="9.140625" style="121"/>
    <col min="3073" max="3073" width="11" style="121" customWidth="1"/>
    <col min="3074" max="3074" width="11.140625" style="121" customWidth="1"/>
    <col min="3075" max="3075" width="9.140625" style="121"/>
    <col min="3076" max="3076" width="10.5703125" style="121" customWidth="1"/>
    <col min="3077" max="3077" width="11.42578125" style="121" customWidth="1"/>
    <col min="3078" max="3078" width="12.85546875" style="121" customWidth="1"/>
    <col min="3079" max="3079" width="18.85546875" style="121" customWidth="1"/>
    <col min="3080" max="3080" width="12" style="121" customWidth="1"/>
    <col min="3081" max="3081" width="13" style="121" customWidth="1"/>
    <col min="3082" max="3082" width="15.140625" style="121" customWidth="1"/>
    <col min="3083" max="3328" width="9.140625" style="121"/>
    <col min="3329" max="3329" width="11" style="121" customWidth="1"/>
    <col min="3330" max="3330" width="11.140625" style="121" customWidth="1"/>
    <col min="3331" max="3331" width="9.140625" style="121"/>
    <col min="3332" max="3332" width="10.5703125" style="121" customWidth="1"/>
    <col min="3333" max="3333" width="11.42578125" style="121" customWidth="1"/>
    <col min="3334" max="3334" width="12.85546875" style="121" customWidth="1"/>
    <col min="3335" max="3335" width="18.85546875" style="121" customWidth="1"/>
    <col min="3336" max="3336" width="12" style="121" customWidth="1"/>
    <col min="3337" max="3337" width="13" style="121" customWidth="1"/>
    <col min="3338" max="3338" width="15.140625" style="121" customWidth="1"/>
    <col min="3339" max="3584" width="9.140625" style="121"/>
    <col min="3585" max="3585" width="11" style="121" customWidth="1"/>
    <col min="3586" max="3586" width="11.140625" style="121" customWidth="1"/>
    <col min="3587" max="3587" width="9.140625" style="121"/>
    <col min="3588" max="3588" width="10.5703125" style="121" customWidth="1"/>
    <col min="3589" max="3589" width="11.42578125" style="121" customWidth="1"/>
    <col min="3590" max="3590" width="12.85546875" style="121" customWidth="1"/>
    <col min="3591" max="3591" width="18.85546875" style="121" customWidth="1"/>
    <col min="3592" max="3592" width="12" style="121" customWidth="1"/>
    <col min="3593" max="3593" width="13" style="121" customWidth="1"/>
    <col min="3594" max="3594" width="15.140625" style="121" customWidth="1"/>
    <col min="3595" max="3840" width="9.140625" style="121"/>
    <col min="3841" max="3841" width="11" style="121" customWidth="1"/>
    <col min="3842" max="3842" width="11.140625" style="121" customWidth="1"/>
    <col min="3843" max="3843" width="9.140625" style="121"/>
    <col min="3844" max="3844" width="10.5703125" style="121" customWidth="1"/>
    <col min="3845" max="3845" width="11.42578125" style="121" customWidth="1"/>
    <col min="3846" max="3846" width="12.85546875" style="121" customWidth="1"/>
    <col min="3847" max="3847" width="18.85546875" style="121" customWidth="1"/>
    <col min="3848" max="3848" width="12" style="121" customWidth="1"/>
    <col min="3849" max="3849" width="13" style="121" customWidth="1"/>
    <col min="3850" max="3850" width="15.140625" style="121" customWidth="1"/>
    <col min="3851" max="4096" width="9.140625" style="121"/>
    <col min="4097" max="4097" width="11" style="121" customWidth="1"/>
    <col min="4098" max="4098" width="11.140625" style="121" customWidth="1"/>
    <col min="4099" max="4099" width="9.140625" style="121"/>
    <col min="4100" max="4100" width="10.5703125" style="121" customWidth="1"/>
    <col min="4101" max="4101" width="11.42578125" style="121" customWidth="1"/>
    <col min="4102" max="4102" width="12.85546875" style="121" customWidth="1"/>
    <col min="4103" max="4103" width="18.85546875" style="121" customWidth="1"/>
    <col min="4104" max="4104" width="12" style="121" customWidth="1"/>
    <col min="4105" max="4105" width="13" style="121" customWidth="1"/>
    <col min="4106" max="4106" width="15.140625" style="121" customWidth="1"/>
    <col min="4107" max="4352" width="9.140625" style="121"/>
    <col min="4353" max="4353" width="11" style="121" customWidth="1"/>
    <col min="4354" max="4354" width="11.140625" style="121" customWidth="1"/>
    <col min="4355" max="4355" width="9.140625" style="121"/>
    <col min="4356" max="4356" width="10.5703125" style="121" customWidth="1"/>
    <col min="4357" max="4357" width="11.42578125" style="121" customWidth="1"/>
    <col min="4358" max="4358" width="12.85546875" style="121" customWidth="1"/>
    <col min="4359" max="4359" width="18.85546875" style="121" customWidth="1"/>
    <col min="4360" max="4360" width="12" style="121" customWidth="1"/>
    <col min="4361" max="4361" width="13" style="121" customWidth="1"/>
    <col min="4362" max="4362" width="15.140625" style="121" customWidth="1"/>
    <col min="4363" max="4608" width="9.140625" style="121"/>
    <col min="4609" max="4609" width="11" style="121" customWidth="1"/>
    <col min="4610" max="4610" width="11.140625" style="121" customWidth="1"/>
    <col min="4611" max="4611" width="9.140625" style="121"/>
    <col min="4612" max="4612" width="10.5703125" style="121" customWidth="1"/>
    <col min="4613" max="4613" width="11.42578125" style="121" customWidth="1"/>
    <col min="4614" max="4614" width="12.85546875" style="121" customWidth="1"/>
    <col min="4615" max="4615" width="18.85546875" style="121" customWidth="1"/>
    <col min="4616" max="4616" width="12" style="121" customWidth="1"/>
    <col min="4617" max="4617" width="13" style="121" customWidth="1"/>
    <col min="4618" max="4618" width="15.140625" style="121" customWidth="1"/>
    <col min="4619" max="4864" width="9.140625" style="121"/>
    <col min="4865" max="4865" width="11" style="121" customWidth="1"/>
    <col min="4866" max="4866" width="11.140625" style="121" customWidth="1"/>
    <col min="4867" max="4867" width="9.140625" style="121"/>
    <col min="4868" max="4868" width="10.5703125" style="121" customWidth="1"/>
    <col min="4869" max="4869" width="11.42578125" style="121" customWidth="1"/>
    <col min="4870" max="4870" width="12.85546875" style="121" customWidth="1"/>
    <col min="4871" max="4871" width="18.85546875" style="121" customWidth="1"/>
    <col min="4872" max="4872" width="12" style="121" customWidth="1"/>
    <col min="4873" max="4873" width="13" style="121" customWidth="1"/>
    <col min="4874" max="4874" width="15.140625" style="121" customWidth="1"/>
    <col min="4875" max="5120" width="9.140625" style="121"/>
    <col min="5121" max="5121" width="11" style="121" customWidth="1"/>
    <col min="5122" max="5122" width="11.140625" style="121" customWidth="1"/>
    <col min="5123" max="5123" width="9.140625" style="121"/>
    <col min="5124" max="5124" width="10.5703125" style="121" customWidth="1"/>
    <col min="5125" max="5125" width="11.42578125" style="121" customWidth="1"/>
    <col min="5126" max="5126" width="12.85546875" style="121" customWidth="1"/>
    <col min="5127" max="5127" width="18.85546875" style="121" customWidth="1"/>
    <col min="5128" max="5128" width="12" style="121" customWidth="1"/>
    <col min="5129" max="5129" width="13" style="121" customWidth="1"/>
    <col min="5130" max="5130" width="15.140625" style="121" customWidth="1"/>
    <col min="5131" max="5376" width="9.140625" style="121"/>
    <col min="5377" max="5377" width="11" style="121" customWidth="1"/>
    <col min="5378" max="5378" width="11.140625" style="121" customWidth="1"/>
    <col min="5379" max="5379" width="9.140625" style="121"/>
    <col min="5380" max="5380" width="10.5703125" style="121" customWidth="1"/>
    <col min="5381" max="5381" width="11.42578125" style="121" customWidth="1"/>
    <col min="5382" max="5382" width="12.85546875" style="121" customWidth="1"/>
    <col min="5383" max="5383" width="18.85546875" style="121" customWidth="1"/>
    <col min="5384" max="5384" width="12" style="121" customWidth="1"/>
    <col min="5385" max="5385" width="13" style="121" customWidth="1"/>
    <col min="5386" max="5386" width="15.140625" style="121" customWidth="1"/>
    <col min="5387" max="5632" width="9.140625" style="121"/>
    <col min="5633" max="5633" width="11" style="121" customWidth="1"/>
    <col min="5634" max="5634" width="11.140625" style="121" customWidth="1"/>
    <col min="5635" max="5635" width="9.140625" style="121"/>
    <col min="5636" max="5636" width="10.5703125" style="121" customWidth="1"/>
    <col min="5637" max="5637" width="11.42578125" style="121" customWidth="1"/>
    <col min="5638" max="5638" width="12.85546875" style="121" customWidth="1"/>
    <col min="5639" max="5639" width="18.85546875" style="121" customWidth="1"/>
    <col min="5640" max="5640" width="12" style="121" customWidth="1"/>
    <col min="5641" max="5641" width="13" style="121" customWidth="1"/>
    <col min="5642" max="5642" width="15.140625" style="121" customWidth="1"/>
    <col min="5643" max="5888" width="9.140625" style="121"/>
    <col min="5889" max="5889" width="11" style="121" customWidth="1"/>
    <col min="5890" max="5890" width="11.140625" style="121" customWidth="1"/>
    <col min="5891" max="5891" width="9.140625" style="121"/>
    <col min="5892" max="5892" width="10.5703125" style="121" customWidth="1"/>
    <col min="5893" max="5893" width="11.42578125" style="121" customWidth="1"/>
    <col min="5894" max="5894" width="12.85546875" style="121" customWidth="1"/>
    <col min="5895" max="5895" width="18.85546875" style="121" customWidth="1"/>
    <col min="5896" max="5896" width="12" style="121" customWidth="1"/>
    <col min="5897" max="5897" width="13" style="121" customWidth="1"/>
    <col min="5898" max="5898" width="15.140625" style="121" customWidth="1"/>
    <col min="5899" max="6144" width="9.140625" style="121"/>
    <col min="6145" max="6145" width="11" style="121" customWidth="1"/>
    <col min="6146" max="6146" width="11.140625" style="121" customWidth="1"/>
    <col min="6147" max="6147" width="9.140625" style="121"/>
    <col min="6148" max="6148" width="10.5703125" style="121" customWidth="1"/>
    <col min="6149" max="6149" width="11.42578125" style="121" customWidth="1"/>
    <col min="6150" max="6150" width="12.85546875" style="121" customWidth="1"/>
    <col min="6151" max="6151" width="18.85546875" style="121" customWidth="1"/>
    <col min="6152" max="6152" width="12" style="121" customWidth="1"/>
    <col min="6153" max="6153" width="13" style="121" customWidth="1"/>
    <col min="6154" max="6154" width="15.140625" style="121" customWidth="1"/>
    <col min="6155" max="6400" width="9.140625" style="121"/>
    <col min="6401" max="6401" width="11" style="121" customWidth="1"/>
    <col min="6402" max="6402" width="11.140625" style="121" customWidth="1"/>
    <col min="6403" max="6403" width="9.140625" style="121"/>
    <col min="6404" max="6404" width="10.5703125" style="121" customWidth="1"/>
    <col min="6405" max="6405" width="11.42578125" style="121" customWidth="1"/>
    <col min="6406" max="6406" width="12.85546875" style="121" customWidth="1"/>
    <col min="6407" max="6407" width="18.85546875" style="121" customWidth="1"/>
    <col min="6408" max="6408" width="12" style="121" customWidth="1"/>
    <col min="6409" max="6409" width="13" style="121" customWidth="1"/>
    <col min="6410" max="6410" width="15.140625" style="121" customWidth="1"/>
    <col min="6411" max="6656" width="9.140625" style="121"/>
    <col min="6657" max="6657" width="11" style="121" customWidth="1"/>
    <col min="6658" max="6658" width="11.140625" style="121" customWidth="1"/>
    <col min="6659" max="6659" width="9.140625" style="121"/>
    <col min="6660" max="6660" width="10.5703125" style="121" customWidth="1"/>
    <col min="6661" max="6661" width="11.42578125" style="121" customWidth="1"/>
    <col min="6662" max="6662" width="12.85546875" style="121" customWidth="1"/>
    <col min="6663" max="6663" width="18.85546875" style="121" customWidth="1"/>
    <col min="6664" max="6664" width="12" style="121" customWidth="1"/>
    <col min="6665" max="6665" width="13" style="121" customWidth="1"/>
    <col min="6666" max="6666" width="15.140625" style="121" customWidth="1"/>
    <col min="6667" max="6912" width="9.140625" style="121"/>
    <col min="6913" max="6913" width="11" style="121" customWidth="1"/>
    <col min="6914" max="6914" width="11.140625" style="121" customWidth="1"/>
    <col min="6915" max="6915" width="9.140625" style="121"/>
    <col min="6916" max="6916" width="10.5703125" style="121" customWidth="1"/>
    <col min="6917" max="6917" width="11.42578125" style="121" customWidth="1"/>
    <col min="6918" max="6918" width="12.85546875" style="121" customWidth="1"/>
    <col min="6919" max="6919" width="18.85546875" style="121" customWidth="1"/>
    <col min="6920" max="6920" width="12" style="121" customWidth="1"/>
    <col min="6921" max="6921" width="13" style="121" customWidth="1"/>
    <col min="6922" max="6922" width="15.140625" style="121" customWidth="1"/>
    <col min="6923" max="7168" width="9.140625" style="121"/>
    <col min="7169" max="7169" width="11" style="121" customWidth="1"/>
    <col min="7170" max="7170" width="11.140625" style="121" customWidth="1"/>
    <col min="7171" max="7171" width="9.140625" style="121"/>
    <col min="7172" max="7172" width="10.5703125" style="121" customWidth="1"/>
    <col min="7173" max="7173" width="11.42578125" style="121" customWidth="1"/>
    <col min="7174" max="7174" width="12.85546875" style="121" customWidth="1"/>
    <col min="7175" max="7175" width="18.85546875" style="121" customWidth="1"/>
    <col min="7176" max="7176" width="12" style="121" customWidth="1"/>
    <col min="7177" max="7177" width="13" style="121" customWidth="1"/>
    <col min="7178" max="7178" width="15.140625" style="121" customWidth="1"/>
    <col min="7179" max="7424" width="9.140625" style="121"/>
    <col min="7425" max="7425" width="11" style="121" customWidth="1"/>
    <col min="7426" max="7426" width="11.140625" style="121" customWidth="1"/>
    <col min="7427" max="7427" width="9.140625" style="121"/>
    <col min="7428" max="7428" width="10.5703125" style="121" customWidth="1"/>
    <col min="7429" max="7429" width="11.42578125" style="121" customWidth="1"/>
    <col min="7430" max="7430" width="12.85546875" style="121" customWidth="1"/>
    <col min="7431" max="7431" width="18.85546875" style="121" customWidth="1"/>
    <col min="7432" max="7432" width="12" style="121" customWidth="1"/>
    <col min="7433" max="7433" width="13" style="121" customWidth="1"/>
    <col min="7434" max="7434" width="15.140625" style="121" customWidth="1"/>
    <col min="7435" max="7680" width="9.140625" style="121"/>
    <col min="7681" max="7681" width="11" style="121" customWidth="1"/>
    <col min="7682" max="7682" width="11.140625" style="121" customWidth="1"/>
    <col min="7683" max="7683" width="9.140625" style="121"/>
    <col min="7684" max="7684" width="10.5703125" style="121" customWidth="1"/>
    <col min="7685" max="7685" width="11.42578125" style="121" customWidth="1"/>
    <col min="7686" max="7686" width="12.85546875" style="121" customWidth="1"/>
    <col min="7687" max="7687" width="18.85546875" style="121" customWidth="1"/>
    <col min="7688" max="7688" width="12" style="121" customWidth="1"/>
    <col min="7689" max="7689" width="13" style="121" customWidth="1"/>
    <col min="7690" max="7690" width="15.140625" style="121" customWidth="1"/>
    <col min="7691" max="7936" width="9.140625" style="121"/>
    <col min="7937" max="7937" width="11" style="121" customWidth="1"/>
    <col min="7938" max="7938" width="11.140625" style="121" customWidth="1"/>
    <col min="7939" max="7939" width="9.140625" style="121"/>
    <col min="7940" max="7940" width="10.5703125" style="121" customWidth="1"/>
    <col min="7941" max="7941" width="11.42578125" style="121" customWidth="1"/>
    <col min="7942" max="7942" width="12.85546875" style="121" customWidth="1"/>
    <col min="7943" max="7943" width="18.85546875" style="121" customWidth="1"/>
    <col min="7944" max="7944" width="12" style="121" customWidth="1"/>
    <col min="7945" max="7945" width="13" style="121" customWidth="1"/>
    <col min="7946" max="7946" width="15.140625" style="121" customWidth="1"/>
    <col min="7947" max="8192" width="9.140625" style="121"/>
    <col min="8193" max="8193" width="11" style="121" customWidth="1"/>
    <col min="8194" max="8194" width="11.140625" style="121" customWidth="1"/>
    <col min="8195" max="8195" width="9.140625" style="121"/>
    <col min="8196" max="8196" width="10.5703125" style="121" customWidth="1"/>
    <col min="8197" max="8197" width="11.42578125" style="121" customWidth="1"/>
    <col min="8198" max="8198" width="12.85546875" style="121" customWidth="1"/>
    <col min="8199" max="8199" width="18.85546875" style="121" customWidth="1"/>
    <col min="8200" max="8200" width="12" style="121" customWidth="1"/>
    <col min="8201" max="8201" width="13" style="121" customWidth="1"/>
    <col min="8202" max="8202" width="15.140625" style="121" customWidth="1"/>
    <col min="8203" max="8448" width="9.140625" style="121"/>
    <col min="8449" max="8449" width="11" style="121" customWidth="1"/>
    <col min="8450" max="8450" width="11.140625" style="121" customWidth="1"/>
    <col min="8451" max="8451" width="9.140625" style="121"/>
    <col min="8452" max="8452" width="10.5703125" style="121" customWidth="1"/>
    <col min="8453" max="8453" width="11.42578125" style="121" customWidth="1"/>
    <col min="8454" max="8454" width="12.85546875" style="121" customWidth="1"/>
    <col min="8455" max="8455" width="18.85546875" style="121" customWidth="1"/>
    <col min="8456" max="8456" width="12" style="121" customWidth="1"/>
    <col min="8457" max="8457" width="13" style="121" customWidth="1"/>
    <col min="8458" max="8458" width="15.140625" style="121" customWidth="1"/>
    <col min="8459" max="8704" width="9.140625" style="121"/>
    <col min="8705" max="8705" width="11" style="121" customWidth="1"/>
    <col min="8706" max="8706" width="11.140625" style="121" customWidth="1"/>
    <col min="8707" max="8707" width="9.140625" style="121"/>
    <col min="8708" max="8708" width="10.5703125" style="121" customWidth="1"/>
    <col min="8709" max="8709" width="11.42578125" style="121" customWidth="1"/>
    <col min="8710" max="8710" width="12.85546875" style="121" customWidth="1"/>
    <col min="8711" max="8711" width="18.85546875" style="121" customWidth="1"/>
    <col min="8712" max="8712" width="12" style="121" customWidth="1"/>
    <col min="8713" max="8713" width="13" style="121" customWidth="1"/>
    <col min="8714" max="8714" width="15.140625" style="121" customWidth="1"/>
    <col min="8715" max="8960" width="9.140625" style="121"/>
    <col min="8961" max="8961" width="11" style="121" customWidth="1"/>
    <col min="8962" max="8962" width="11.140625" style="121" customWidth="1"/>
    <col min="8963" max="8963" width="9.140625" style="121"/>
    <col min="8964" max="8964" width="10.5703125" style="121" customWidth="1"/>
    <col min="8965" max="8965" width="11.42578125" style="121" customWidth="1"/>
    <col min="8966" max="8966" width="12.85546875" style="121" customWidth="1"/>
    <col min="8967" max="8967" width="18.85546875" style="121" customWidth="1"/>
    <col min="8968" max="8968" width="12" style="121" customWidth="1"/>
    <col min="8969" max="8969" width="13" style="121" customWidth="1"/>
    <col min="8970" max="8970" width="15.140625" style="121" customWidth="1"/>
    <col min="8971" max="9216" width="9.140625" style="121"/>
    <col min="9217" max="9217" width="11" style="121" customWidth="1"/>
    <col min="9218" max="9218" width="11.140625" style="121" customWidth="1"/>
    <col min="9219" max="9219" width="9.140625" style="121"/>
    <col min="9220" max="9220" width="10.5703125" style="121" customWidth="1"/>
    <col min="9221" max="9221" width="11.42578125" style="121" customWidth="1"/>
    <col min="9222" max="9222" width="12.85546875" style="121" customWidth="1"/>
    <col min="9223" max="9223" width="18.85546875" style="121" customWidth="1"/>
    <col min="9224" max="9224" width="12" style="121" customWidth="1"/>
    <col min="9225" max="9225" width="13" style="121" customWidth="1"/>
    <col min="9226" max="9226" width="15.140625" style="121" customWidth="1"/>
    <col min="9227" max="9472" width="9.140625" style="121"/>
    <col min="9473" max="9473" width="11" style="121" customWidth="1"/>
    <col min="9474" max="9474" width="11.140625" style="121" customWidth="1"/>
    <col min="9475" max="9475" width="9.140625" style="121"/>
    <col min="9476" max="9476" width="10.5703125" style="121" customWidth="1"/>
    <col min="9477" max="9477" width="11.42578125" style="121" customWidth="1"/>
    <col min="9478" max="9478" width="12.85546875" style="121" customWidth="1"/>
    <col min="9479" max="9479" width="18.85546875" style="121" customWidth="1"/>
    <col min="9480" max="9480" width="12" style="121" customWidth="1"/>
    <col min="9481" max="9481" width="13" style="121" customWidth="1"/>
    <col min="9482" max="9482" width="15.140625" style="121" customWidth="1"/>
    <col min="9483" max="9728" width="9.140625" style="121"/>
    <col min="9729" max="9729" width="11" style="121" customWidth="1"/>
    <col min="9730" max="9730" width="11.140625" style="121" customWidth="1"/>
    <col min="9731" max="9731" width="9.140625" style="121"/>
    <col min="9732" max="9732" width="10.5703125" style="121" customWidth="1"/>
    <col min="9733" max="9733" width="11.42578125" style="121" customWidth="1"/>
    <col min="9734" max="9734" width="12.85546875" style="121" customWidth="1"/>
    <col min="9735" max="9735" width="18.85546875" style="121" customWidth="1"/>
    <col min="9736" max="9736" width="12" style="121" customWidth="1"/>
    <col min="9737" max="9737" width="13" style="121" customWidth="1"/>
    <col min="9738" max="9738" width="15.140625" style="121" customWidth="1"/>
    <col min="9739" max="9984" width="9.140625" style="121"/>
    <col min="9985" max="9985" width="11" style="121" customWidth="1"/>
    <col min="9986" max="9986" width="11.140625" style="121" customWidth="1"/>
    <col min="9987" max="9987" width="9.140625" style="121"/>
    <col min="9988" max="9988" width="10.5703125" style="121" customWidth="1"/>
    <col min="9989" max="9989" width="11.42578125" style="121" customWidth="1"/>
    <col min="9990" max="9990" width="12.85546875" style="121" customWidth="1"/>
    <col min="9991" max="9991" width="18.85546875" style="121" customWidth="1"/>
    <col min="9992" max="9992" width="12" style="121" customWidth="1"/>
    <col min="9993" max="9993" width="13" style="121" customWidth="1"/>
    <col min="9994" max="9994" width="15.140625" style="121" customWidth="1"/>
    <col min="9995" max="10240" width="9.140625" style="121"/>
    <col min="10241" max="10241" width="11" style="121" customWidth="1"/>
    <col min="10242" max="10242" width="11.140625" style="121" customWidth="1"/>
    <col min="10243" max="10243" width="9.140625" style="121"/>
    <col min="10244" max="10244" width="10.5703125" style="121" customWidth="1"/>
    <col min="10245" max="10245" width="11.42578125" style="121" customWidth="1"/>
    <col min="10246" max="10246" width="12.85546875" style="121" customWidth="1"/>
    <col min="10247" max="10247" width="18.85546875" style="121" customWidth="1"/>
    <col min="10248" max="10248" width="12" style="121" customWidth="1"/>
    <col min="10249" max="10249" width="13" style="121" customWidth="1"/>
    <col min="10250" max="10250" width="15.140625" style="121" customWidth="1"/>
    <col min="10251" max="10496" width="9.140625" style="121"/>
    <col min="10497" max="10497" width="11" style="121" customWidth="1"/>
    <col min="10498" max="10498" width="11.140625" style="121" customWidth="1"/>
    <col min="10499" max="10499" width="9.140625" style="121"/>
    <col min="10500" max="10500" width="10.5703125" style="121" customWidth="1"/>
    <col min="10501" max="10501" width="11.42578125" style="121" customWidth="1"/>
    <col min="10502" max="10502" width="12.85546875" style="121" customWidth="1"/>
    <col min="10503" max="10503" width="18.85546875" style="121" customWidth="1"/>
    <col min="10504" max="10504" width="12" style="121" customWidth="1"/>
    <col min="10505" max="10505" width="13" style="121" customWidth="1"/>
    <col min="10506" max="10506" width="15.140625" style="121" customWidth="1"/>
    <col min="10507" max="10752" width="9.140625" style="121"/>
    <col min="10753" max="10753" width="11" style="121" customWidth="1"/>
    <col min="10754" max="10754" width="11.140625" style="121" customWidth="1"/>
    <col min="10755" max="10755" width="9.140625" style="121"/>
    <col min="10756" max="10756" width="10.5703125" style="121" customWidth="1"/>
    <col min="10757" max="10757" width="11.42578125" style="121" customWidth="1"/>
    <col min="10758" max="10758" width="12.85546875" style="121" customWidth="1"/>
    <col min="10759" max="10759" width="18.85546875" style="121" customWidth="1"/>
    <col min="10760" max="10760" width="12" style="121" customWidth="1"/>
    <col min="10761" max="10761" width="13" style="121" customWidth="1"/>
    <col min="10762" max="10762" width="15.140625" style="121" customWidth="1"/>
    <col min="10763" max="11008" width="9.140625" style="121"/>
    <col min="11009" max="11009" width="11" style="121" customWidth="1"/>
    <col min="11010" max="11010" width="11.140625" style="121" customWidth="1"/>
    <col min="11011" max="11011" width="9.140625" style="121"/>
    <col min="11012" max="11012" width="10.5703125" style="121" customWidth="1"/>
    <col min="11013" max="11013" width="11.42578125" style="121" customWidth="1"/>
    <col min="11014" max="11014" width="12.85546875" style="121" customWidth="1"/>
    <col min="11015" max="11015" width="18.85546875" style="121" customWidth="1"/>
    <col min="11016" max="11016" width="12" style="121" customWidth="1"/>
    <col min="11017" max="11017" width="13" style="121" customWidth="1"/>
    <col min="11018" max="11018" width="15.140625" style="121" customWidth="1"/>
    <col min="11019" max="11264" width="9.140625" style="121"/>
    <col min="11265" max="11265" width="11" style="121" customWidth="1"/>
    <col min="11266" max="11266" width="11.140625" style="121" customWidth="1"/>
    <col min="11267" max="11267" width="9.140625" style="121"/>
    <col min="11268" max="11268" width="10.5703125" style="121" customWidth="1"/>
    <col min="11269" max="11269" width="11.42578125" style="121" customWidth="1"/>
    <col min="11270" max="11270" width="12.85546875" style="121" customWidth="1"/>
    <col min="11271" max="11271" width="18.85546875" style="121" customWidth="1"/>
    <col min="11272" max="11272" width="12" style="121" customWidth="1"/>
    <col min="11273" max="11273" width="13" style="121" customWidth="1"/>
    <col min="11274" max="11274" width="15.140625" style="121" customWidth="1"/>
    <col min="11275" max="11520" width="9.140625" style="121"/>
    <col min="11521" max="11521" width="11" style="121" customWidth="1"/>
    <col min="11522" max="11522" width="11.140625" style="121" customWidth="1"/>
    <col min="11523" max="11523" width="9.140625" style="121"/>
    <col min="11524" max="11524" width="10.5703125" style="121" customWidth="1"/>
    <col min="11525" max="11525" width="11.42578125" style="121" customWidth="1"/>
    <col min="11526" max="11526" width="12.85546875" style="121" customWidth="1"/>
    <col min="11527" max="11527" width="18.85546875" style="121" customWidth="1"/>
    <col min="11528" max="11528" width="12" style="121" customWidth="1"/>
    <col min="11529" max="11529" width="13" style="121" customWidth="1"/>
    <col min="11530" max="11530" width="15.140625" style="121" customWidth="1"/>
    <col min="11531" max="11776" width="9.140625" style="121"/>
    <col min="11777" max="11777" width="11" style="121" customWidth="1"/>
    <col min="11778" max="11778" width="11.140625" style="121" customWidth="1"/>
    <col min="11779" max="11779" width="9.140625" style="121"/>
    <col min="11780" max="11780" width="10.5703125" style="121" customWidth="1"/>
    <col min="11781" max="11781" width="11.42578125" style="121" customWidth="1"/>
    <col min="11782" max="11782" width="12.85546875" style="121" customWidth="1"/>
    <col min="11783" max="11783" width="18.85546875" style="121" customWidth="1"/>
    <col min="11784" max="11784" width="12" style="121" customWidth="1"/>
    <col min="11785" max="11785" width="13" style="121" customWidth="1"/>
    <col min="11786" max="11786" width="15.140625" style="121" customWidth="1"/>
    <col min="11787" max="12032" width="9.140625" style="121"/>
    <col min="12033" max="12033" width="11" style="121" customWidth="1"/>
    <col min="12034" max="12034" width="11.140625" style="121" customWidth="1"/>
    <col min="12035" max="12035" width="9.140625" style="121"/>
    <col min="12036" max="12036" width="10.5703125" style="121" customWidth="1"/>
    <col min="12037" max="12037" width="11.42578125" style="121" customWidth="1"/>
    <col min="12038" max="12038" width="12.85546875" style="121" customWidth="1"/>
    <col min="12039" max="12039" width="18.85546875" style="121" customWidth="1"/>
    <col min="12040" max="12040" width="12" style="121" customWidth="1"/>
    <col min="12041" max="12041" width="13" style="121" customWidth="1"/>
    <col min="12042" max="12042" width="15.140625" style="121" customWidth="1"/>
    <col min="12043" max="12288" width="9.140625" style="121"/>
    <col min="12289" max="12289" width="11" style="121" customWidth="1"/>
    <col min="12290" max="12290" width="11.140625" style="121" customWidth="1"/>
    <col min="12291" max="12291" width="9.140625" style="121"/>
    <col min="12292" max="12292" width="10.5703125" style="121" customWidth="1"/>
    <col min="12293" max="12293" width="11.42578125" style="121" customWidth="1"/>
    <col min="12294" max="12294" width="12.85546875" style="121" customWidth="1"/>
    <col min="12295" max="12295" width="18.85546875" style="121" customWidth="1"/>
    <col min="12296" max="12296" width="12" style="121" customWidth="1"/>
    <col min="12297" max="12297" width="13" style="121" customWidth="1"/>
    <col min="12298" max="12298" width="15.140625" style="121" customWidth="1"/>
    <col min="12299" max="12544" width="9.140625" style="121"/>
    <col min="12545" max="12545" width="11" style="121" customWidth="1"/>
    <col min="12546" max="12546" width="11.140625" style="121" customWidth="1"/>
    <col min="12547" max="12547" width="9.140625" style="121"/>
    <col min="12548" max="12548" width="10.5703125" style="121" customWidth="1"/>
    <col min="12549" max="12549" width="11.42578125" style="121" customWidth="1"/>
    <col min="12550" max="12550" width="12.85546875" style="121" customWidth="1"/>
    <col min="12551" max="12551" width="18.85546875" style="121" customWidth="1"/>
    <col min="12552" max="12552" width="12" style="121" customWidth="1"/>
    <col min="12553" max="12553" width="13" style="121" customWidth="1"/>
    <col min="12554" max="12554" width="15.140625" style="121" customWidth="1"/>
    <col min="12555" max="12800" width="9.140625" style="121"/>
    <col min="12801" max="12801" width="11" style="121" customWidth="1"/>
    <col min="12802" max="12802" width="11.140625" style="121" customWidth="1"/>
    <col min="12803" max="12803" width="9.140625" style="121"/>
    <col min="12804" max="12804" width="10.5703125" style="121" customWidth="1"/>
    <col min="12805" max="12805" width="11.42578125" style="121" customWidth="1"/>
    <col min="12806" max="12806" width="12.85546875" style="121" customWidth="1"/>
    <col min="12807" max="12807" width="18.85546875" style="121" customWidth="1"/>
    <col min="12808" max="12808" width="12" style="121" customWidth="1"/>
    <col min="12809" max="12809" width="13" style="121" customWidth="1"/>
    <col min="12810" max="12810" width="15.140625" style="121" customWidth="1"/>
    <col min="12811" max="13056" width="9.140625" style="121"/>
    <col min="13057" max="13057" width="11" style="121" customWidth="1"/>
    <col min="13058" max="13058" width="11.140625" style="121" customWidth="1"/>
    <col min="13059" max="13059" width="9.140625" style="121"/>
    <col min="13060" max="13060" width="10.5703125" style="121" customWidth="1"/>
    <col min="13061" max="13061" width="11.42578125" style="121" customWidth="1"/>
    <col min="13062" max="13062" width="12.85546875" style="121" customWidth="1"/>
    <col min="13063" max="13063" width="18.85546875" style="121" customWidth="1"/>
    <col min="13064" max="13064" width="12" style="121" customWidth="1"/>
    <col min="13065" max="13065" width="13" style="121" customWidth="1"/>
    <col min="13066" max="13066" width="15.140625" style="121" customWidth="1"/>
    <col min="13067" max="13312" width="9.140625" style="121"/>
    <col min="13313" max="13313" width="11" style="121" customWidth="1"/>
    <col min="13314" max="13314" width="11.140625" style="121" customWidth="1"/>
    <col min="13315" max="13315" width="9.140625" style="121"/>
    <col min="13316" max="13316" width="10.5703125" style="121" customWidth="1"/>
    <col min="13317" max="13317" width="11.42578125" style="121" customWidth="1"/>
    <col min="13318" max="13318" width="12.85546875" style="121" customWidth="1"/>
    <col min="13319" max="13319" width="18.85546875" style="121" customWidth="1"/>
    <col min="13320" max="13320" width="12" style="121" customWidth="1"/>
    <col min="13321" max="13321" width="13" style="121" customWidth="1"/>
    <col min="13322" max="13322" width="15.140625" style="121" customWidth="1"/>
    <col min="13323" max="13568" width="9.140625" style="121"/>
    <col min="13569" max="13569" width="11" style="121" customWidth="1"/>
    <col min="13570" max="13570" width="11.140625" style="121" customWidth="1"/>
    <col min="13571" max="13571" width="9.140625" style="121"/>
    <col min="13572" max="13572" width="10.5703125" style="121" customWidth="1"/>
    <col min="13573" max="13573" width="11.42578125" style="121" customWidth="1"/>
    <col min="13574" max="13574" width="12.85546875" style="121" customWidth="1"/>
    <col min="13575" max="13575" width="18.85546875" style="121" customWidth="1"/>
    <col min="13576" max="13576" width="12" style="121" customWidth="1"/>
    <col min="13577" max="13577" width="13" style="121" customWidth="1"/>
    <col min="13578" max="13578" width="15.140625" style="121" customWidth="1"/>
    <col min="13579" max="13824" width="9.140625" style="121"/>
    <col min="13825" max="13825" width="11" style="121" customWidth="1"/>
    <col min="13826" max="13826" width="11.140625" style="121" customWidth="1"/>
    <col min="13827" max="13827" width="9.140625" style="121"/>
    <col min="13828" max="13828" width="10.5703125" style="121" customWidth="1"/>
    <col min="13829" max="13829" width="11.42578125" style="121" customWidth="1"/>
    <col min="13830" max="13830" width="12.85546875" style="121" customWidth="1"/>
    <col min="13831" max="13831" width="18.85546875" style="121" customWidth="1"/>
    <col min="13832" max="13832" width="12" style="121" customWidth="1"/>
    <col min="13833" max="13833" width="13" style="121" customWidth="1"/>
    <col min="13834" max="13834" width="15.140625" style="121" customWidth="1"/>
    <col min="13835" max="14080" width="9.140625" style="121"/>
    <col min="14081" max="14081" width="11" style="121" customWidth="1"/>
    <col min="14082" max="14082" width="11.140625" style="121" customWidth="1"/>
    <col min="14083" max="14083" width="9.140625" style="121"/>
    <col min="14084" max="14084" width="10.5703125" style="121" customWidth="1"/>
    <col min="14085" max="14085" width="11.42578125" style="121" customWidth="1"/>
    <col min="14086" max="14086" width="12.85546875" style="121" customWidth="1"/>
    <col min="14087" max="14087" width="18.85546875" style="121" customWidth="1"/>
    <col min="14088" max="14088" width="12" style="121" customWidth="1"/>
    <col min="14089" max="14089" width="13" style="121" customWidth="1"/>
    <col min="14090" max="14090" width="15.140625" style="121" customWidth="1"/>
    <col min="14091" max="14336" width="9.140625" style="121"/>
    <col min="14337" max="14337" width="11" style="121" customWidth="1"/>
    <col min="14338" max="14338" width="11.140625" style="121" customWidth="1"/>
    <col min="14339" max="14339" width="9.140625" style="121"/>
    <col min="14340" max="14340" width="10.5703125" style="121" customWidth="1"/>
    <col min="14341" max="14341" width="11.42578125" style="121" customWidth="1"/>
    <col min="14342" max="14342" width="12.85546875" style="121" customWidth="1"/>
    <col min="14343" max="14343" width="18.85546875" style="121" customWidth="1"/>
    <col min="14344" max="14344" width="12" style="121" customWidth="1"/>
    <col min="14345" max="14345" width="13" style="121" customWidth="1"/>
    <col min="14346" max="14346" width="15.140625" style="121" customWidth="1"/>
    <col min="14347" max="14592" width="9.140625" style="121"/>
    <col min="14593" max="14593" width="11" style="121" customWidth="1"/>
    <col min="14594" max="14594" width="11.140625" style="121" customWidth="1"/>
    <col min="14595" max="14595" width="9.140625" style="121"/>
    <col min="14596" max="14596" width="10.5703125" style="121" customWidth="1"/>
    <col min="14597" max="14597" width="11.42578125" style="121" customWidth="1"/>
    <col min="14598" max="14598" width="12.85546875" style="121" customWidth="1"/>
    <col min="14599" max="14599" width="18.85546875" style="121" customWidth="1"/>
    <col min="14600" max="14600" width="12" style="121" customWidth="1"/>
    <col min="14601" max="14601" width="13" style="121" customWidth="1"/>
    <col min="14602" max="14602" width="15.140625" style="121" customWidth="1"/>
    <col min="14603" max="14848" width="9.140625" style="121"/>
    <col min="14849" max="14849" width="11" style="121" customWidth="1"/>
    <col min="14850" max="14850" width="11.140625" style="121" customWidth="1"/>
    <col min="14851" max="14851" width="9.140625" style="121"/>
    <col min="14852" max="14852" width="10.5703125" style="121" customWidth="1"/>
    <col min="14853" max="14853" width="11.42578125" style="121" customWidth="1"/>
    <col min="14854" max="14854" width="12.85546875" style="121" customWidth="1"/>
    <col min="14855" max="14855" width="18.85546875" style="121" customWidth="1"/>
    <col min="14856" max="14856" width="12" style="121" customWidth="1"/>
    <col min="14857" max="14857" width="13" style="121" customWidth="1"/>
    <col min="14858" max="14858" width="15.140625" style="121" customWidth="1"/>
    <col min="14859" max="15104" width="9.140625" style="121"/>
    <col min="15105" max="15105" width="11" style="121" customWidth="1"/>
    <col min="15106" max="15106" width="11.140625" style="121" customWidth="1"/>
    <col min="15107" max="15107" width="9.140625" style="121"/>
    <col min="15108" max="15108" width="10.5703125" style="121" customWidth="1"/>
    <col min="15109" max="15109" width="11.42578125" style="121" customWidth="1"/>
    <col min="15110" max="15110" width="12.85546875" style="121" customWidth="1"/>
    <col min="15111" max="15111" width="18.85546875" style="121" customWidth="1"/>
    <col min="15112" max="15112" width="12" style="121" customWidth="1"/>
    <col min="15113" max="15113" width="13" style="121" customWidth="1"/>
    <col min="15114" max="15114" width="15.140625" style="121" customWidth="1"/>
    <col min="15115" max="15360" width="9.140625" style="121"/>
    <col min="15361" max="15361" width="11" style="121" customWidth="1"/>
    <col min="15362" max="15362" width="11.140625" style="121" customWidth="1"/>
    <col min="15363" max="15363" width="9.140625" style="121"/>
    <col min="15364" max="15364" width="10.5703125" style="121" customWidth="1"/>
    <col min="15365" max="15365" width="11.42578125" style="121" customWidth="1"/>
    <col min="15366" max="15366" width="12.85546875" style="121" customWidth="1"/>
    <col min="15367" max="15367" width="18.85546875" style="121" customWidth="1"/>
    <col min="15368" max="15368" width="12" style="121" customWidth="1"/>
    <col min="15369" max="15369" width="13" style="121" customWidth="1"/>
    <col min="15370" max="15370" width="15.140625" style="121" customWidth="1"/>
    <col min="15371" max="15616" width="9.140625" style="121"/>
    <col min="15617" max="15617" width="11" style="121" customWidth="1"/>
    <col min="15618" max="15618" width="11.140625" style="121" customWidth="1"/>
    <col min="15619" max="15619" width="9.140625" style="121"/>
    <col min="15620" max="15620" width="10.5703125" style="121" customWidth="1"/>
    <col min="15621" max="15621" width="11.42578125" style="121" customWidth="1"/>
    <col min="15622" max="15622" width="12.85546875" style="121" customWidth="1"/>
    <col min="15623" max="15623" width="18.85546875" style="121" customWidth="1"/>
    <col min="15624" max="15624" width="12" style="121" customWidth="1"/>
    <col min="15625" max="15625" width="13" style="121" customWidth="1"/>
    <col min="15626" max="15626" width="15.140625" style="121" customWidth="1"/>
    <col min="15627" max="15872" width="9.140625" style="121"/>
    <col min="15873" max="15873" width="11" style="121" customWidth="1"/>
    <col min="15874" max="15874" width="11.140625" style="121" customWidth="1"/>
    <col min="15875" max="15875" width="9.140625" style="121"/>
    <col min="15876" max="15876" width="10.5703125" style="121" customWidth="1"/>
    <col min="15877" max="15877" width="11.42578125" style="121" customWidth="1"/>
    <col min="15878" max="15878" width="12.85546875" style="121" customWidth="1"/>
    <col min="15879" max="15879" width="18.85546875" style="121" customWidth="1"/>
    <col min="15880" max="15880" width="12" style="121" customWidth="1"/>
    <col min="15881" max="15881" width="13" style="121" customWidth="1"/>
    <col min="15882" max="15882" width="15.140625" style="121" customWidth="1"/>
    <col min="15883" max="16128" width="9.140625" style="121"/>
    <col min="16129" max="16129" width="11" style="121" customWidth="1"/>
    <col min="16130" max="16130" width="11.140625" style="121" customWidth="1"/>
    <col min="16131" max="16131" width="9.140625" style="121"/>
    <col min="16132" max="16132" width="10.5703125" style="121" customWidth="1"/>
    <col min="16133" max="16133" width="11.42578125" style="121" customWidth="1"/>
    <col min="16134" max="16134" width="12.85546875" style="121" customWidth="1"/>
    <col min="16135" max="16135" width="18.85546875" style="121" customWidth="1"/>
    <col min="16136" max="16136" width="12" style="121" customWidth="1"/>
    <col min="16137" max="16137" width="13" style="121" customWidth="1"/>
    <col min="16138" max="16138" width="15.140625" style="121" customWidth="1"/>
    <col min="16139" max="16384" width="9.140625" style="121"/>
  </cols>
  <sheetData>
    <row r="1" spans="1:11" ht="57.75" customHeight="1">
      <c r="A1" s="7157"/>
      <c r="B1" s="7157"/>
      <c r="C1" s="7158"/>
      <c r="D1" s="7157"/>
      <c r="E1" s="7157"/>
      <c r="F1" s="7157"/>
      <c r="G1" s="7290" t="s">
        <v>1222</v>
      </c>
      <c r="H1" s="7290"/>
      <c r="I1" s="7290"/>
      <c r="J1" s="7290"/>
      <c r="K1" s="7290"/>
    </row>
    <row r="2" spans="1:11" ht="56.25" customHeight="1">
      <c r="A2" s="7159" t="s">
        <v>314</v>
      </c>
      <c r="B2" s="7159"/>
      <c r="C2" s="7159"/>
      <c r="D2" s="7159"/>
      <c r="E2" s="7159"/>
      <c r="F2" s="7159"/>
      <c r="G2" s="7159"/>
      <c r="H2" s="7159"/>
      <c r="I2" s="7159"/>
      <c r="J2" s="7159"/>
      <c r="K2" s="7159"/>
    </row>
    <row r="3" spans="1:11" ht="19.5" customHeight="1" thickBot="1">
      <c r="A3" s="171"/>
      <c r="B3" s="171"/>
      <c r="C3" s="171"/>
      <c r="D3" s="171"/>
      <c r="E3" s="171"/>
      <c r="F3" s="172"/>
      <c r="G3" s="172"/>
      <c r="H3" s="172"/>
      <c r="I3" s="172"/>
      <c r="J3" s="172"/>
      <c r="K3" s="173" t="s">
        <v>0</v>
      </c>
    </row>
    <row r="4" spans="1:11" ht="38.25" customHeight="1" thickBot="1">
      <c r="A4" s="7241" t="s">
        <v>315</v>
      </c>
      <c r="B4" s="7242"/>
      <c r="C4" s="7242"/>
      <c r="D4" s="7242"/>
      <c r="E4" s="7242"/>
      <c r="F4" s="7242"/>
      <c r="G4" s="7242"/>
      <c r="H4" s="7242"/>
      <c r="I4" s="7242"/>
      <c r="J4" s="7242"/>
      <c r="K4" s="7243"/>
    </row>
    <row r="5" spans="1:11" ht="23.25" customHeight="1" thickBot="1">
      <c r="A5" s="142" t="s">
        <v>1</v>
      </c>
      <c r="B5" s="142" t="s">
        <v>316</v>
      </c>
      <c r="C5" s="123" t="s">
        <v>4</v>
      </c>
      <c r="D5" s="7291" t="s">
        <v>273</v>
      </c>
      <c r="E5" s="7292"/>
      <c r="F5" s="7292"/>
      <c r="G5" s="7292"/>
      <c r="H5" s="7292"/>
      <c r="I5" s="7293"/>
      <c r="J5" s="7187" t="s">
        <v>317</v>
      </c>
      <c r="K5" s="7185"/>
    </row>
    <row r="6" spans="1:11" ht="14.1" customHeight="1">
      <c r="A6" s="7277">
        <v>855</v>
      </c>
      <c r="B6" s="174"/>
      <c r="C6" s="7280" t="s">
        <v>137</v>
      </c>
      <c r="D6" s="7280"/>
      <c r="E6" s="7280"/>
      <c r="F6" s="7280"/>
      <c r="G6" s="7280"/>
      <c r="H6" s="7280"/>
      <c r="I6" s="7281"/>
      <c r="J6" s="7282">
        <f>SUM(J7)</f>
        <v>8169865</v>
      </c>
      <c r="K6" s="7283"/>
    </row>
    <row r="7" spans="1:11" ht="14.1" customHeight="1">
      <c r="A7" s="7278"/>
      <c r="B7" s="7284">
        <v>85510</v>
      </c>
      <c r="C7" s="7286" t="s">
        <v>318</v>
      </c>
      <c r="D7" s="7286"/>
      <c r="E7" s="7286"/>
      <c r="F7" s="7286"/>
      <c r="G7" s="7286"/>
      <c r="H7" s="7286"/>
      <c r="I7" s="7287"/>
      <c r="J7" s="7267">
        <v>8169865</v>
      </c>
      <c r="K7" s="7268"/>
    </row>
    <row r="8" spans="1:11" ht="19.5" customHeight="1" thickBot="1">
      <c r="A8" s="7279"/>
      <c r="B8" s="7285"/>
      <c r="C8" s="176">
        <v>2320</v>
      </c>
      <c r="D8" s="7288"/>
      <c r="E8" s="7288"/>
      <c r="F8" s="7288"/>
      <c r="G8" s="7288"/>
      <c r="H8" s="7288"/>
      <c r="I8" s="7289"/>
      <c r="J8" s="7275"/>
      <c r="K8" s="7276"/>
    </row>
    <row r="9" spans="1:11" ht="15">
      <c r="A9" s="7255" t="s">
        <v>319</v>
      </c>
      <c r="B9" s="7258" t="s">
        <v>158</v>
      </c>
      <c r="C9" s="7259"/>
      <c r="D9" s="7259"/>
      <c r="E9" s="7259"/>
      <c r="F9" s="7259"/>
      <c r="G9" s="7259"/>
      <c r="H9" s="7259"/>
      <c r="I9" s="7260"/>
      <c r="J9" s="7261">
        <f>SUM(J10)</f>
        <v>85000</v>
      </c>
      <c r="K9" s="7262"/>
    </row>
    <row r="10" spans="1:11" ht="14.25">
      <c r="A10" s="7256"/>
      <c r="B10" s="7263" t="s">
        <v>320</v>
      </c>
      <c r="C10" s="7265" t="s">
        <v>321</v>
      </c>
      <c r="D10" s="7265"/>
      <c r="E10" s="7265"/>
      <c r="F10" s="7265"/>
      <c r="G10" s="7265"/>
      <c r="H10" s="7265"/>
      <c r="I10" s="7266"/>
      <c r="J10" s="7267">
        <v>85000</v>
      </c>
      <c r="K10" s="7268"/>
    </row>
    <row r="11" spans="1:11" ht="15" hidden="1">
      <c r="A11" s="7256"/>
      <c r="B11" s="7263"/>
      <c r="C11" s="179">
        <v>2310</v>
      </c>
      <c r="D11" s="7269"/>
      <c r="E11" s="7269"/>
      <c r="F11" s="7269"/>
      <c r="G11" s="7269"/>
      <c r="H11" s="7269"/>
      <c r="I11" s="7270"/>
      <c r="J11" s="7271"/>
      <c r="K11" s="7272"/>
    </row>
    <row r="12" spans="1:11" ht="15.75" thickBot="1">
      <c r="A12" s="7257"/>
      <c r="B12" s="7264"/>
      <c r="C12" s="180">
        <v>2320</v>
      </c>
      <c r="D12" s="7273"/>
      <c r="E12" s="7273"/>
      <c r="F12" s="7273"/>
      <c r="G12" s="7273"/>
      <c r="H12" s="7273"/>
      <c r="I12" s="7274"/>
      <c r="J12" s="7275"/>
      <c r="K12" s="7276"/>
    </row>
    <row r="13" spans="1:11" ht="16.5" thickBot="1">
      <c r="A13" s="7236" t="s">
        <v>164</v>
      </c>
      <c r="B13" s="7237"/>
      <c r="C13" s="7237"/>
      <c r="D13" s="7237"/>
      <c r="E13" s="7237"/>
      <c r="F13" s="7237"/>
      <c r="G13" s="7237"/>
      <c r="H13" s="7237"/>
      <c r="I13" s="7238"/>
      <c r="J13" s="7239">
        <f>J9+J6</f>
        <v>8254865</v>
      </c>
      <c r="K13" s="7240"/>
    </row>
    <row r="14" spans="1:11" ht="15.75" thickBot="1">
      <c r="A14" s="181"/>
      <c r="B14" s="181"/>
      <c r="C14" s="182"/>
      <c r="D14" s="183"/>
      <c r="E14" s="183"/>
      <c r="F14" s="183"/>
      <c r="G14" s="183"/>
      <c r="H14" s="183"/>
      <c r="I14" s="183"/>
      <c r="J14" s="182"/>
      <c r="K14" s="184" t="s">
        <v>0</v>
      </c>
    </row>
    <row r="15" spans="1:11" ht="37.5" customHeight="1" thickBot="1">
      <c r="A15" s="7241" t="s">
        <v>322</v>
      </c>
      <c r="B15" s="7242"/>
      <c r="C15" s="7242"/>
      <c r="D15" s="7242"/>
      <c r="E15" s="7242"/>
      <c r="F15" s="7242"/>
      <c r="G15" s="7242"/>
      <c r="H15" s="7242"/>
      <c r="I15" s="7242"/>
      <c r="J15" s="7242"/>
      <c r="K15" s="7243"/>
    </row>
    <row r="16" spans="1:11" ht="15">
      <c r="A16" s="7244" t="s">
        <v>1</v>
      </c>
      <c r="B16" s="7246" t="s">
        <v>272</v>
      </c>
      <c r="C16" s="7244" t="s">
        <v>273</v>
      </c>
      <c r="D16" s="7244"/>
      <c r="E16" s="7188" t="s">
        <v>4</v>
      </c>
      <c r="F16" s="7249" t="s">
        <v>323</v>
      </c>
      <c r="G16" s="7251" t="s">
        <v>324</v>
      </c>
      <c r="H16" s="7252" t="s">
        <v>165</v>
      </c>
      <c r="I16" s="7253"/>
      <c r="J16" s="7254"/>
      <c r="K16" s="7220" t="s">
        <v>325</v>
      </c>
    </row>
    <row r="17" spans="1:11" ht="51" customHeight="1" thickBot="1">
      <c r="A17" s="7245"/>
      <c r="B17" s="7247"/>
      <c r="C17" s="7245"/>
      <c r="D17" s="7245"/>
      <c r="E17" s="7248"/>
      <c r="F17" s="7250"/>
      <c r="G17" s="7245"/>
      <c r="H17" s="185" t="s">
        <v>326</v>
      </c>
      <c r="I17" s="186" t="s">
        <v>327</v>
      </c>
      <c r="J17" s="187" t="s">
        <v>328</v>
      </c>
      <c r="K17" s="7221"/>
    </row>
    <row r="18" spans="1:11" ht="15" customHeight="1">
      <c r="A18" s="7222">
        <v>855</v>
      </c>
      <c r="B18" s="7224" t="s">
        <v>137</v>
      </c>
      <c r="C18" s="7225"/>
      <c r="D18" s="7225"/>
      <c r="E18" s="7226"/>
      <c r="F18" s="175">
        <f t="shared" ref="F18:K18" si="0">F19</f>
        <v>8169865</v>
      </c>
      <c r="G18" s="188">
        <f t="shared" si="0"/>
        <v>8169865</v>
      </c>
      <c r="H18" s="189">
        <f t="shared" si="0"/>
        <v>0</v>
      </c>
      <c r="I18" s="190">
        <f t="shared" si="0"/>
        <v>8169865</v>
      </c>
      <c r="J18" s="191">
        <f t="shared" si="0"/>
        <v>0</v>
      </c>
      <c r="K18" s="192">
        <f t="shared" si="0"/>
        <v>0</v>
      </c>
    </row>
    <row r="19" spans="1:11" ht="47.25" customHeight="1" thickBot="1">
      <c r="A19" s="7223"/>
      <c r="B19" s="193">
        <v>85510</v>
      </c>
      <c r="C19" s="7227" t="s">
        <v>318</v>
      </c>
      <c r="D19" s="7228"/>
      <c r="E19" s="194">
        <v>2360</v>
      </c>
      <c r="F19" s="133">
        <f>G19+K19</f>
        <v>8169865</v>
      </c>
      <c r="G19" s="134">
        <f>H19+I19+J19</f>
        <v>8169865</v>
      </c>
      <c r="H19" s="195">
        <v>0</v>
      </c>
      <c r="I19" s="196">
        <v>8169865</v>
      </c>
      <c r="J19" s="197">
        <v>0</v>
      </c>
      <c r="K19" s="198">
        <v>0</v>
      </c>
    </row>
    <row r="20" spans="1:11" ht="30" customHeight="1">
      <c r="A20" s="7156" t="s">
        <v>319</v>
      </c>
      <c r="B20" s="7229" t="s">
        <v>329</v>
      </c>
      <c r="C20" s="7230"/>
      <c r="D20" s="7230"/>
      <c r="E20" s="7231"/>
      <c r="F20" s="177">
        <f t="shared" ref="F20:K20" si="1">F21+F22</f>
        <v>85000</v>
      </c>
      <c r="G20" s="199">
        <f t="shared" si="1"/>
        <v>85000</v>
      </c>
      <c r="H20" s="200">
        <f t="shared" si="1"/>
        <v>0</v>
      </c>
      <c r="I20" s="201">
        <f t="shared" si="1"/>
        <v>85000</v>
      </c>
      <c r="J20" s="202">
        <f t="shared" si="1"/>
        <v>0</v>
      </c>
      <c r="K20" s="178">
        <f t="shared" si="1"/>
        <v>0</v>
      </c>
    </row>
    <row r="21" spans="1:11" ht="22.5" hidden="1" customHeight="1">
      <c r="A21" s="7156"/>
      <c r="B21" s="7232" t="s">
        <v>320</v>
      </c>
      <c r="C21" s="7234" t="s">
        <v>321</v>
      </c>
      <c r="D21" s="7234"/>
      <c r="E21" s="203">
        <v>2480</v>
      </c>
      <c r="F21" s="204">
        <f>G21+K21</f>
        <v>0</v>
      </c>
      <c r="G21" s="205">
        <f>H21+I21+J21</f>
        <v>0</v>
      </c>
      <c r="H21" s="206">
        <v>0</v>
      </c>
      <c r="I21" s="207"/>
      <c r="J21" s="208">
        <v>0</v>
      </c>
      <c r="K21" s="209">
        <v>0</v>
      </c>
    </row>
    <row r="22" spans="1:11" ht="21" customHeight="1" thickBot="1">
      <c r="A22" s="7148"/>
      <c r="B22" s="7233"/>
      <c r="C22" s="7235"/>
      <c r="D22" s="7235"/>
      <c r="E22" s="203">
        <v>2800</v>
      </c>
      <c r="F22" s="204">
        <f>G22+K22</f>
        <v>85000</v>
      </c>
      <c r="G22" s="205">
        <f>H22+I22+J22</f>
        <v>85000</v>
      </c>
      <c r="H22" s="206">
        <v>0</v>
      </c>
      <c r="I22" s="207">
        <v>85000</v>
      </c>
      <c r="J22" s="208">
        <v>0</v>
      </c>
      <c r="K22" s="209">
        <v>0</v>
      </c>
    </row>
    <row r="23" spans="1:11" ht="22.5" customHeight="1" thickBot="1">
      <c r="A23" s="7201" t="s">
        <v>300</v>
      </c>
      <c r="B23" s="7219"/>
      <c r="C23" s="7219"/>
      <c r="D23" s="7219"/>
      <c r="E23" s="7219"/>
      <c r="F23" s="168">
        <f t="shared" ref="F23:K23" si="2">F20+F18</f>
        <v>8254865</v>
      </c>
      <c r="G23" s="210">
        <f t="shared" si="2"/>
        <v>8254865</v>
      </c>
      <c r="H23" s="211">
        <f t="shared" si="2"/>
        <v>0</v>
      </c>
      <c r="I23" s="210">
        <f t="shared" si="2"/>
        <v>8254865</v>
      </c>
      <c r="J23" s="210">
        <f t="shared" si="2"/>
        <v>0</v>
      </c>
      <c r="K23" s="211">
        <f t="shared" si="2"/>
        <v>0</v>
      </c>
    </row>
    <row r="534" spans="16:16">
      <c r="P534" s="121">
        <f>O534-N534</f>
        <v>0</v>
      </c>
    </row>
  </sheetData>
  <mergeCells count="43">
    <mergeCell ref="A1:F1"/>
    <mergeCell ref="G1:K1"/>
    <mergeCell ref="A2:K2"/>
    <mergeCell ref="A4:K4"/>
    <mergeCell ref="D5:I5"/>
    <mergeCell ref="J5:K5"/>
    <mergeCell ref="A6:A8"/>
    <mergeCell ref="C6:I6"/>
    <mergeCell ref="J6:K6"/>
    <mergeCell ref="B7:B8"/>
    <mergeCell ref="C7:I7"/>
    <mergeCell ref="J7:K7"/>
    <mergeCell ref="D8:I8"/>
    <mergeCell ref="J8:K8"/>
    <mergeCell ref="A9:A12"/>
    <mergeCell ref="B9:I9"/>
    <mergeCell ref="J9:K9"/>
    <mergeCell ref="B10:B12"/>
    <mergeCell ref="C10:I10"/>
    <mergeCell ref="J10:K10"/>
    <mergeCell ref="D11:I11"/>
    <mergeCell ref="J11:K11"/>
    <mergeCell ref="D12:I12"/>
    <mergeCell ref="J12:K12"/>
    <mergeCell ref="A13:I13"/>
    <mergeCell ref="J13:K13"/>
    <mergeCell ref="A15:K15"/>
    <mergeCell ref="A16:A17"/>
    <mergeCell ref="B16:B17"/>
    <mergeCell ref="C16:D17"/>
    <mergeCell ref="E16:E17"/>
    <mergeCell ref="F16:F17"/>
    <mergeCell ref="G16:G17"/>
    <mergeCell ref="H16:J16"/>
    <mergeCell ref="A23:E23"/>
    <mergeCell ref="K16:K17"/>
    <mergeCell ref="A18:A19"/>
    <mergeCell ref="B18:E18"/>
    <mergeCell ref="C19:D19"/>
    <mergeCell ref="A20:A22"/>
    <mergeCell ref="B20:E20"/>
    <mergeCell ref="B21:B22"/>
    <mergeCell ref="C21:D22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90" fitToHeight="0" orientation="landscape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826BE-C0FB-4DAF-B285-45F9818CE2F5}">
  <sheetPr>
    <tabColor theme="0" tint="-4.9989318521683403E-2"/>
  </sheetPr>
  <dimension ref="A1:L44"/>
  <sheetViews>
    <sheetView view="pageBreakPreview" topLeftCell="A19" zoomScaleSheetLayoutView="100" workbookViewId="0">
      <selection activeCell="G1" sqref="G1"/>
    </sheetView>
  </sheetViews>
  <sheetFormatPr defaultRowHeight="12.75"/>
  <cols>
    <col min="1" max="1" width="8" style="105" customWidth="1"/>
    <col min="2" max="2" width="9.5703125" style="105" customWidth="1"/>
    <col min="3" max="3" width="9.42578125" style="105" customWidth="1"/>
    <col min="4" max="6" width="12.7109375" style="105" customWidth="1"/>
    <col min="7" max="7" width="92.5703125" style="105" customWidth="1"/>
    <col min="8" max="8" width="19.7109375" style="121" customWidth="1"/>
    <col min="9" max="9" width="9.140625" style="121"/>
    <col min="10" max="10" width="11.140625" style="121" bestFit="1" customWidth="1"/>
    <col min="11" max="256" width="9.140625" style="121"/>
    <col min="257" max="257" width="7.7109375" style="121" customWidth="1"/>
    <col min="258" max="258" width="10.5703125" style="121" customWidth="1"/>
    <col min="259" max="259" width="11.140625" style="121" bestFit="1" customWidth="1"/>
    <col min="260" max="260" width="22.140625" style="121" bestFit="1" customWidth="1"/>
    <col min="261" max="261" width="12.28515625" style="121" customWidth="1"/>
    <col min="262" max="262" width="12.5703125" style="121" customWidth="1"/>
    <col min="263" max="263" width="12.140625" style="121" customWidth="1"/>
    <col min="264" max="264" width="19.7109375" style="121" customWidth="1"/>
    <col min="265" max="512" width="9.140625" style="121"/>
    <col min="513" max="513" width="7.7109375" style="121" customWidth="1"/>
    <col min="514" max="514" width="10.5703125" style="121" customWidth="1"/>
    <col min="515" max="515" width="11.140625" style="121" bestFit="1" customWidth="1"/>
    <col min="516" max="516" width="22.140625" style="121" bestFit="1" customWidth="1"/>
    <col min="517" max="517" width="12.28515625" style="121" customWidth="1"/>
    <col min="518" max="518" width="12.5703125" style="121" customWidth="1"/>
    <col min="519" max="519" width="12.140625" style="121" customWidth="1"/>
    <col min="520" max="520" width="19.7109375" style="121" customWidth="1"/>
    <col min="521" max="768" width="9.140625" style="121"/>
    <col min="769" max="769" width="7.7109375" style="121" customWidth="1"/>
    <col min="770" max="770" width="10.5703125" style="121" customWidth="1"/>
    <col min="771" max="771" width="11.140625" style="121" bestFit="1" customWidth="1"/>
    <col min="772" max="772" width="22.140625" style="121" bestFit="1" customWidth="1"/>
    <col min="773" max="773" width="12.28515625" style="121" customWidth="1"/>
    <col min="774" max="774" width="12.5703125" style="121" customWidth="1"/>
    <col min="775" max="775" width="12.140625" style="121" customWidth="1"/>
    <col min="776" max="776" width="19.7109375" style="121" customWidth="1"/>
    <col min="777" max="1024" width="9.140625" style="121"/>
    <col min="1025" max="1025" width="7.7109375" style="121" customWidth="1"/>
    <col min="1026" max="1026" width="10.5703125" style="121" customWidth="1"/>
    <col min="1027" max="1027" width="11.140625" style="121" bestFit="1" customWidth="1"/>
    <col min="1028" max="1028" width="22.140625" style="121" bestFit="1" customWidth="1"/>
    <col min="1029" max="1029" width="12.28515625" style="121" customWidth="1"/>
    <col min="1030" max="1030" width="12.5703125" style="121" customWidth="1"/>
    <col min="1031" max="1031" width="12.140625" style="121" customWidth="1"/>
    <col min="1032" max="1032" width="19.7109375" style="121" customWidth="1"/>
    <col min="1033" max="1280" width="9.140625" style="121"/>
    <col min="1281" max="1281" width="7.7109375" style="121" customWidth="1"/>
    <col min="1282" max="1282" width="10.5703125" style="121" customWidth="1"/>
    <col min="1283" max="1283" width="11.140625" style="121" bestFit="1" customWidth="1"/>
    <col min="1284" max="1284" width="22.140625" style="121" bestFit="1" customWidth="1"/>
    <col min="1285" max="1285" width="12.28515625" style="121" customWidth="1"/>
    <col min="1286" max="1286" width="12.5703125" style="121" customWidth="1"/>
    <col min="1287" max="1287" width="12.140625" style="121" customWidth="1"/>
    <col min="1288" max="1288" width="19.7109375" style="121" customWidth="1"/>
    <col min="1289" max="1536" width="9.140625" style="121"/>
    <col min="1537" max="1537" width="7.7109375" style="121" customWidth="1"/>
    <col min="1538" max="1538" width="10.5703125" style="121" customWidth="1"/>
    <col min="1539" max="1539" width="11.140625" style="121" bestFit="1" customWidth="1"/>
    <col min="1540" max="1540" width="22.140625" style="121" bestFit="1" customWidth="1"/>
    <col min="1541" max="1541" width="12.28515625" style="121" customWidth="1"/>
    <col min="1542" max="1542" width="12.5703125" style="121" customWidth="1"/>
    <col min="1543" max="1543" width="12.140625" style="121" customWidth="1"/>
    <col min="1544" max="1544" width="19.7109375" style="121" customWidth="1"/>
    <col min="1545" max="1792" width="9.140625" style="121"/>
    <col min="1793" max="1793" width="7.7109375" style="121" customWidth="1"/>
    <col min="1794" max="1794" width="10.5703125" style="121" customWidth="1"/>
    <col min="1795" max="1795" width="11.140625" style="121" bestFit="1" customWidth="1"/>
    <col min="1796" max="1796" width="22.140625" style="121" bestFit="1" customWidth="1"/>
    <col min="1797" max="1797" width="12.28515625" style="121" customWidth="1"/>
    <col min="1798" max="1798" width="12.5703125" style="121" customWidth="1"/>
    <col min="1799" max="1799" width="12.140625" style="121" customWidth="1"/>
    <col min="1800" max="1800" width="19.7109375" style="121" customWidth="1"/>
    <col min="1801" max="2048" width="9.140625" style="121"/>
    <col min="2049" max="2049" width="7.7109375" style="121" customWidth="1"/>
    <col min="2050" max="2050" width="10.5703125" style="121" customWidth="1"/>
    <col min="2051" max="2051" width="11.140625" style="121" bestFit="1" customWidth="1"/>
    <col min="2052" max="2052" width="22.140625" style="121" bestFit="1" customWidth="1"/>
    <col min="2053" max="2053" width="12.28515625" style="121" customWidth="1"/>
    <col min="2054" max="2054" width="12.5703125" style="121" customWidth="1"/>
    <col min="2055" max="2055" width="12.140625" style="121" customWidth="1"/>
    <col min="2056" max="2056" width="19.7109375" style="121" customWidth="1"/>
    <col min="2057" max="2304" width="9.140625" style="121"/>
    <col min="2305" max="2305" width="7.7109375" style="121" customWidth="1"/>
    <col min="2306" max="2306" width="10.5703125" style="121" customWidth="1"/>
    <col min="2307" max="2307" width="11.140625" style="121" bestFit="1" customWidth="1"/>
    <col min="2308" max="2308" width="22.140625" style="121" bestFit="1" customWidth="1"/>
    <col min="2309" max="2309" width="12.28515625" style="121" customWidth="1"/>
    <col min="2310" max="2310" width="12.5703125" style="121" customWidth="1"/>
    <col min="2311" max="2311" width="12.140625" style="121" customWidth="1"/>
    <col min="2312" max="2312" width="19.7109375" style="121" customWidth="1"/>
    <col min="2313" max="2560" width="9.140625" style="121"/>
    <col min="2561" max="2561" width="7.7109375" style="121" customWidth="1"/>
    <col min="2562" max="2562" width="10.5703125" style="121" customWidth="1"/>
    <col min="2563" max="2563" width="11.140625" style="121" bestFit="1" customWidth="1"/>
    <col min="2564" max="2564" width="22.140625" style="121" bestFit="1" customWidth="1"/>
    <col min="2565" max="2565" width="12.28515625" style="121" customWidth="1"/>
    <col min="2566" max="2566" width="12.5703125" style="121" customWidth="1"/>
    <col min="2567" max="2567" width="12.140625" style="121" customWidth="1"/>
    <col min="2568" max="2568" width="19.7109375" style="121" customWidth="1"/>
    <col min="2569" max="2816" width="9.140625" style="121"/>
    <col min="2817" max="2817" width="7.7109375" style="121" customWidth="1"/>
    <col min="2818" max="2818" width="10.5703125" style="121" customWidth="1"/>
    <col min="2819" max="2819" width="11.140625" style="121" bestFit="1" customWidth="1"/>
    <col min="2820" max="2820" width="22.140625" style="121" bestFit="1" customWidth="1"/>
    <col min="2821" max="2821" width="12.28515625" style="121" customWidth="1"/>
    <col min="2822" max="2822" width="12.5703125" style="121" customWidth="1"/>
    <col min="2823" max="2823" width="12.140625" style="121" customWidth="1"/>
    <col min="2824" max="2824" width="19.7109375" style="121" customWidth="1"/>
    <col min="2825" max="3072" width="9.140625" style="121"/>
    <col min="3073" max="3073" width="7.7109375" style="121" customWidth="1"/>
    <col min="3074" max="3074" width="10.5703125" style="121" customWidth="1"/>
    <col min="3075" max="3075" width="11.140625" style="121" bestFit="1" customWidth="1"/>
    <col min="3076" max="3076" width="22.140625" style="121" bestFit="1" customWidth="1"/>
    <col min="3077" max="3077" width="12.28515625" style="121" customWidth="1"/>
    <col min="3078" max="3078" width="12.5703125" style="121" customWidth="1"/>
    <col min="3079" max="3079" width="12.140625" style="121" customWidth="1"/>
    <col min="3080" max="3080" width="19.7109375" style="121" customWidth="1"/>
    <col min="3081" max="3328" width="9.140625" style="121"/>
    <col min="3329" max="3329" width="7.7109375" style="121" customWidth="1"/>
    <col min="3330" max="3330" width="10.5703125" style="121" customWidth="1"/>
    <col min="3331" max="3331" width="11.140625" style="121" bestFit="1" customWidth="1"/>
    <col min="3332" max="3332" width="22.140625" style="121" bestFit="1" customWidth="1"/>
    <col min="3333" max="3333" width="12.28515625" style="121" customWidth="1"/>
    <col min="3334" max="3334" width="12.5703125" style="121" customWidth="1"/>
    <col min="3335" max="3335" width="12.140625" style="121" customWidth="1"/>
    <col min="3336" max="3336" width="19.7109375" style="121" customWidth="1"/>
    <col min="3337" max="3584" width="9.140625" style="121"/>
    <col min="3585" max="3585" width="7.7109375" style="121" customWidth="1"/>
    <col min="3586" max="3586" width="10.5703125" style="121" customWidth="1"/>
    <col min="3587" max="3587" width="11.140625" style="121" bestFit="1" customWidth="1"/>
    <col min="3588" max="3588" width="22.140625" style="121" bestFit="1" customWidth="1"/>
    <col min="3589" max="3589" width="12.28515625" style="121" customWidth="1"/>
    <col min="3590" max="3590" width="12.5703125" style="121" customWidth="1"/>
    <col min="3591" max="3591" width="12.140625" style="121" customWidth="1"/>
    <col min="3592" max="3592" width="19.7109375" style="121" customWidth="1"/>
    <col min="3593" max="3840" width="9.140625" style="121"/>
    <col min="3841" max="3841" width="7.7109375" style="121" customWidth="1"/>
    <col min="3842" max="3842" width="10.5703125" style="121" customWidth="1"/>
    <col min="3843" max="3843" width="11.140625" style="121" bestFit="1" customWidth="1"/>
    <col min="3844" max="3844" width="22.140625" style="121" bestFit="1" customWidth="1"/>
    <col min="3845" max="3845" width="12.28515625" style="121" customWidth="1"/>
    <col min="3846" max="3846" width="12.5703125" style="121" customWidth="1"/>
    <col min="3847" max="3847" width="12.140625" style="121" customWidth="1"/>
    <col min="3848" max="3848" width="19.7109375" style="121" customWidth="1"/>
    <col min="3849" max="4096" width="9.140625" style="121"/>
    <col min="4097" max="4097" width="7.7109375" style="121" customWidth="1"/>
    <col min="4098" max="4098" width="10.5703125" style="121" customWidth="1"/>
    <col min="4099" max="4099" width="11.140625" style="121" bestFit="1" customWidth="1"/>
    <col min="4100" max="4100" width="22.140625" style="121" bestFit="1" customWidth="1"/>
    <col min="4101" max="4101" width="12.28515625" style="121" customWidth="1"/>
    <col min="4102" max="4102" width="12.5703125" style="121" customWidth="1"/>
    <col min="4103" max="4103" width="12.140625" style="121" customWidth="1"/>
    <col min="4104" max="4104" width="19.7109375" style="121" customWidth="1"/>
    <col min="4105" max="4352" width="9.140625" style="121"/>
    <col min="4353" max="4353" width="7.7109375" style="121" customWidth="1"/>
    <col min="4354" max="4354" width="10.5703125" style="121" customWidth="1"/>
    <col min="4355" max="4355" width="11.140625" style="121" bestFit="1" customWidth="1"/>
    <col min="4356" max="4356" width="22.140625" style="121" bestFit="1" customWidth="1"/>
    <col min="4357" max="4357" width="12.28515625" style="121" customWidth="1"/>
    <col min="4358" max="4358" width="12.5703125" style="121" customWidth="1"/>
    <col min="4359" max="4359" width="12.140625" style="121" customWidth="1"/>
    <col min="4360" max="4360" width="19.7109375" style="121" customWidth="1"/>
    <col min="4361" max="4608" width="9.140625" style="121"/>
    <col min="4609" max="4609" width="7.7109375" style="121" customWidth="1"/>
    <col min="4610" max="4610" width="10.5703125" style="121" customWidth="1"/>
    <col min="4611" max="4611" width="11.140625" style="121" bestFit="1" customWidth="1"/>
    <col min="4612" max="4612" width="22.140625" style="121" bestFit="1" customWidth="1"/>
    <col min="4613" max="4613" width="12.28515625" style="121" customWidth="1"/>
    <col min="4614" max="4614" width="12.5703125" style="121" customWidth="1"/>
    <col min="4615" max="4615" width="12.140625" style="121" customWidth="1"/>
    <col min="4616" max="4616" width="19.7109375" style="121" customWidth="1"/>
    <col min="4617" max="4864" width="9.140625" style="121"/>
    <col min="4865" max="4865" width="7.7109375" style="121" customWidth="1"/>
    <col min="4866" max="4866" width="10.5703125" style="121" customWidth="1"/>
    <col min="4867" max="4867" width="11.140625" style="121" bestFit="1" customWidth="1"/>
    <col min="4868" max="4868" width="22.140625" style="121" bestFit="1" customWidth="1"/>
    <col min="4869" max="4869" width="12.28515625" style="121" customWidth="1"/>
    <col min="4870" max="4870" width="12.5703125" style="121" customWidth="1"/>
    <col min="4871" max="4871" width="12.140625" style="121" customWidth="1"/>
    <col min="4872" max="4872" width="19.7109375" style="121" customWidth="1"/>
    <col min="4873" max="5120" width="9.140625" style="121"/>
    <col min="5121" max="5121" width="7.7109375" style="121" customWidth="1"/>
    <col min="5122" max="5122" width="10.5703125" style="121" customWidth="1"/>
    <col min="5123" max="5123" width="11.140625" style="121" bestFit="1" customWidth="1"/>
    <col min="5124" max="5124" width="22.140625" style="121" bestFit="1" customWidth="1"/>
    <col min="5125" max="5125" width="12.28515625" style="121" customWidth="1"/>
    <col min="5126" max="5126" width="12.5703125" style="121" customWidth="1"/>
    <col min="5127" max="5127" width="12.140625" style="121" customWidth="1"/>
    <col min="5128" max="5128" width="19.7109375" style="121" customWidth="1"/>
    <col min="5129" max="5376" width="9.140625" style="121"/>
    <col min="5377" max="5377" width="7.7109375" style="121" customWidth="1"/>
    <col min="5378" max="5378" width="10.5703125" style="121" customWidth="1"/>
    <col min="5379" max="5379" width="11.140625" style="121" bestFit="1" customWidth="1"/>
    <col min="5380" max="5380" width="22.140625" style="121" bestFit="1" customWidth="1"/>
    <col min="5381" max="5381" width="12.28515625" style="121" customWidth="1"/>
    <col min="5382" max="5382" width="12.5703125" style="121" customWidth="1"/>
    <col min="5383" max="5383" width="12.140625" style="121" customWidth="1"/>
    <col min="5384" max="5384" width="19.7109375" style="121" customWidth="1"/>
    <col min="5385" max="5632" width="9.140625" style="121"/>
    <col min="5633" max="5633" width="7.7109375" style="121" customWidth="1"/>
    <col min="5634" max="5634" width="10.5703125" style="121" customWidth="1"/>
    <col min="5635" max="5635" width="11.140625" style="121" bestFit="1" customWidth="1"/>
    <col min="5636" max="5636" width="22.140625" style="121" bestFit="1" customWidth="1"/>
    <col min="5637" max="5637" width="12.28515625" style="121" customWidth="1"/>
    <col min="5638" max="5638" width="12.5703125" style="121" customWidth="1"/>
    <col min="5639" max="5639" width="12.140625" style="121" customWidth="1"/>
    <col min="5640" max="5640" width="19.7109375" style="121" customWidth="1"/>
    <col min="5641" max="5888" width="9.140625" style="121"/>
    <col min="5889" max="5889" width="7.7109375" style="121" customWidth="1"/>
    <col min="5890" max="5890" width="10.5703125" style="121" customWidth="1"/>
    <col min="5891" max="5891" width="11.140625" style="121" bestFit="1" customWidth="1"/>
    <col min="5892" max="5892" width="22.140625" style="121" bestFit="1" customWidth="1"/>
    <col min="5893" max="5893" width="12.28515625" style="121" customWidth="1"/>
    <col min="5894" max="5894" width="12.5703125" style="121" customWidth="1"/>
    <col min="5895" max="5895" width="12.140625" style="121" customWidth="1"/>
    <col min="5896" max="5896" width="19.7109375" style="121" customWidth="1"/>
    <col min="5897" max="6144" width="9.140625" style="121"/>
    <col min="6145" max="6145" width="7.7109375" style="121" customWidth="1"/>
    <col min="6146" max="6146" width="10.5703125" style="121" customWidth="1"/>
    <col min="6147" max="6147" width="11.140625" style="121" bestFit="1" customWidth="1"/>
    <col min="6148" max="6148" width="22.140625" style="121" bestFit="1" customWidth="1"/>
    <col min="6149" max="6149" width="12.28515625" style="121" customWidth="1"/>
    <col min="6150" max="6150" width="12.5703125" style="121" customWidth="1"/>
    <col min="6151" max="6151" width="12.140625" style="121" customWidth="1"/>
    <col min="6152" max="6152" width="19.7109375" style="121" customWidth="1"/>
    <col min="6153" max="6400" width="9.140625" style="121"/>
    <col min="6401" max="6401" width="7.7109375" style="121" customWidth="1"/>
    <col min="6402" max="6402" width="10.5703125" style="121" customWidth="1"/>
    <col min="6403" max="6403" width="11.140625" style="121" bestFit="1" customWidth="1"/>
    <col min="6404" max="6404" width="22.140625" style="121" bestFit="1" customWidth="1"/>
    <col min="6405" max="6405" width="12.28515625" style="121" customWidth="1"/>
    <col min="6406" max="6406" width="12.5703125" style="121" customWidth="1"/>
    <col min="6407" max="6407" width="12.140625" style="121" customWidth="1"/>
    <col min="6408" max="6408" width="19.7109375" style="121" customWidth="1"/>
    <col min="6409" max="6656" width="9.140625" style="121"/>
    <col min="6657" max="6657" width="7.7109375" style="121" customWidth="1"/>
    <col min="6658" max="6658" width="10.5703125" style="121" customWidth="1"/>
    <col min="6659" max="6659" width="11.140625" style="121" bestFit="1" customWidth="1"/>
    <col min="6660" max="6660" width="22.140625" style="121" bestFit="1" customWidth="1"/>
    <col min="6661" max="6661" width="12.28515625" style="121" customWidth="1"/>
    <col min="6662" max="6662" width="12.5703125" style="121" customWidth="1"/>
    <col min="6663" max="6663" width="12.140625" style="121" customWidth="1"/>
    <col min="6664" max="6664" width="19.7109375" style="121" customWidth="1"/>
    <col min="6665" max="6912" width="9.140625" style="121"/>
    <col min="6913" max="6913" width="7.7109375" style="121" customWidth="1"/>
    <col min="6914" max="6914" width="10.5703125" style="121" customWidth="1"/>
    <col min="6915" max="6915" width="11.140625" style="121" bestFit="1" customWidth="1"/>
    <col min="6916" max="6916" width="22.140625" style="121" bestFit="1" customWidth="1"/>
    <col min="6917" max="6917" width="12.28515625" style="121" customWidth="1"/>
    <col min="6918" max="6918" width="12.5703125" style="121" customWidth="1"/>
    <col min="6919" max="6919" width="12.140625" style="121" customWidth="1"/>
    <col min="6920" max="6920" width="19.7109375" style="121" customWidth="1"/>
    <col min="6921" max="7168" width="9.140625" style="121"/>
    <col min="7169" max="7169" width="7.7109375" style="121" customWidth="1"/>
    <col min="7170" max="7170" width="10.5703125" style="121" customWidth="1"/>
    <col min="7171" max="7171" width="11.140625" style="121" bestFit="1" customWidth="1"/>
    <col min="7172" max="7172" width="22.140625" style="121" bestFit="1" customWidth="1"/>
    <col min="7173" max="7173" width="12.28515625" style="121" customWidth="1"/>
    <col min="7174" max="7174" width="12.5703125" style="121" customWidth="1"/>
    <col min="7175" max="7175" width="12.140625" style="121" customWidth="1"/>
    <col min="7176" max="7176" width="19.7109375" style="121" customWidth="1"/>
    <col min="7177" max="7424" width="9.140625" style="121"/>
    <col min="7425" max="7425" width="7.7109375" style="121" customWidth="1"/>
    <col min="7426" max="7426" width="10.5703125" style="121" customWidth="1"/>
    <col min="7427" max="7427" width="11.140625" style="121" bestFit="1" customWidth="1"/>
    <col min="7428" max="7428" width="22.140625" style="121" bestFit="1" customWidth="1"/>
    <col min="7429" max="7429" width="12.28515625" style="121" customWidth="1"/>
    <col min="7430" max="7430" width="12.5703125" style="121" customWidth="1"/>
    <col min="7431" max="7431" width="12.140625" style="121" customWidth="1"/>
    <col min="7432" max="7432" width="19.7109375" style="121" customWidth="1"/>
    <col min="7433" max="7680" width="9.140625" style="121"/>
    <col min="7681" max="7681" width="7.7109375" style="121" customWidth="1"/>
    <col min="7682" max="7682" width="10.5703125" style="121" customWidth="1"/>
    <col min="7683" max="7683" width="11.140625" style="121" bestFit="1" customWidth="1"/>
    <col min="7684" max="7684" width="22.140625" style="121" bestFit="1" customWidth="1"/>
    <col min="7685" max="7685" width="12.28515625" style="121" customWidth="1"/>
    <col min="7686" max="7686" width="12.5703125" style="121" customWidth="1"/>
    <col min="7687" max="7687" width="12.140625" style="121" customWidth="1"/>
    <col min="7688" max="7688" width="19.7109375" style="121" customWidth="1"/>
    <col min="7689" max="7936" width="9.140625" style="121"/>
    <col min="7937" max="7937" width="7.7109375" style="121" customWidth="1"/>
    <col min="7938" max="7938" width="10.5703125" style="121" customWidth="1"/>
    <col min="7939" max="7939" width="11.140625" style="121" bestFit="1" customWidth="1"/>
    <col min="7940" max="7940" width="22.140625" style="121" bestFit="1" customWidth="1"/>
    <col min="7941" max="7941" width="12.28515625" style="121" customWidth="1"/>
    <col min="7942" max="7942" width="12.5703125" style="121" customWidth="1"/>
    <col min="7943" max="7943" width="12.140625" style="121" customWidth="1"/>
    <col min="7944" max="7944" width="19.7109375" style="121" customWidth="1"/>
    <col min="7945" max="8192" width="9.140625" style="121"/>
    <col min="8193" max="8193" width="7.7109375" style="121" customWidth="1"/>
    <col min="8194" max="8194" width="10.5703125" style="121" customWidth="1"/>
    <col min="8195" max="8195" width="11.140625" style="121" bestFit="1" customWidth="1"/>
    <col min="8196" max="8196" width="22.140625" style="121" bestFit="1" customWidth="1"/>
    <col min="8197" max="8197" width="12.28515625" style="121" customWidth="1"/>
    <col min="8198" max="8198" width="12.5703125" style="121" customWidth="1"/>
    <col min="8199" max="8199" width="12.140625" style="121" customWidth="1"/>
    <col min="8200" max="8200" width="19.7109375" style="121" customWidth="1"/>
    <col min="8201" max="8448" width="9.140625" style="121"/>
    <col min="8449" max="8449" width="7.7109375" style="121" customWidth="1"/>
    <col min="8450" max="8450" width="10.5703125" style="121" customWidth="1"/>
    <col min="8451" max="8451" width="11.140625" style="121" bestFit="1" customWidth="1"/>
    <col min="8452" max="8452" width="22.140625" style="121" bestFit="1" customWidth="1"/>
    <col min="8453" max="8453" width="12.28515625" style="121" customWidth="1"/>
    <col min="8454" max="8454" width="12.5703125" style="121" customWidth="1"/>
    <col min="8455" max="8455" width="12.140625" style="121" customWidth="1"/>
    <col min="8456" max="8456" width="19.7109375" style="121" customWidth="1"/>
    <col min="8457" max="8704" width="9.140625" style="121"/>
    <col min="8705" max="8705" width="7.7109375" style="121" customWidth="1"/>
    <col min="8706" max="8706" width="10.5703125" style="121" customWidth="1"/>
    <col min="8707" max="8707" width="11.140625" style="121" bestFit="1" customWidth="1"/>
    <col min="8708" max="8708" width="22.140625" style="121" bestFit="1" customWidth="1"/>
    <col min="8709" max="8709" width="12.28515625" style="121" customWidth="1"/>
    <col min="8710" max="8710" width="12.5703125" style="121" customWidth="1"/>
    <col min="8711" max="8711" width="12.140625" style="121" customWidth="1"/>
    <col min="8712" max="8712" width="19.7109375" style="121" customWidth="1"/>
    <col min="8713" max="8960" width="9.140625" style="121"/>
    <col min="8961" max="8961" width="7.7109375" style="121" customWidth="1"/>
    <col min="8962" max="8962" width="10.5703125" style="121" customWidth="1"/>
    <col min="8963" max="8963" width="11.140625" style="121" bestFit="1" customWidth="1"/>
    <col min="8964" max="8964" width="22.140625" style="121" bestFit="1" customWidth="1"/>
    <col min="8965" max="8965" width="12.28515625" style="121" customWidth="1"/>
    <col min="8966" max="8966" width="12.5703125" style="121" customWidth="1"/>
    <col min="8967" max="8967" width="12.140625" style="121" customWidth="1"/>
    <col min="8968" max="8968" width="19.7109375" style="121" customWidth="1"/>
    <col min="8969" max="9216" width="9.140625" style="121"/>
    <col min="9217" max="9217" width="7.7109375" style="121" customWidth="1"/>
    <col min="9218" max="9218" width="10.5703125" style="121" customWidth="1"/>
    <col min="9219" max="9219" width="11.140625" style="121" bestFit="1" customWidth="1"/>
    <col min="9220" max="9220" width="22.140625" style="121" bestFit="1" customWidth="1"/>
    <col min="9221" max="9221" width="12.28515625" style="121" customWidth="1"/>
    <col min="9222" max="9222" width="12.5703125" style="121" customWidth="1"/>
    <col min="9223" max="9223" width="12.140625" style="121" customWidth="1"/>
    <col min="9224" max="9224" width="19.7109375" style="121" customWidth="1"/>
    <col min="9225" max="9472" width="9.140625" style="121"/>
    <col min="9473" max="9473" width="7.7109375" style="121" customWidth="1"/>
    <col min="9474" max="9474" width="10.5703125" style="121" customWidth="1"/>
    <col min="9475" max="9475" width="11.140625" style="121" bestFit="1" customWidth="1"/>
    <col min="9476" max="9476" width="22.140625" style="121" bestFit="1" customWidth="1"/>
    <col min="9477" max="9477" width="12.28515625" style="121" customWidth="1"/>
    <col min="9478" max="9478" width="12.5703125" style="121" customWidth="1"/>
    <col min="9479" max="9479" width="12.140625" style="121" customWidth="1"/>
    <col min="9480" max="9480" width="19.7109375" style="121" customWidth="1"/>
    <col min="9481" max="9728" width="9.140625" style="121"/>
    <col min="9729" max="9729" width="7.7109375" style="121" customWidth="1"/>
    <col min="9730" max="9730" width="10.5703125" style="121" customWidth="1"/>
    <col min="9731" max="9731" width="11.140625" style="121" bestFit="1" customWidth="1"/>
    <col min="9732" max="9732" width="22.140625" style="121" bestFit="1" customWidth="1"/>
    <col min="9733" max="9733" width="12.28515625" style="121" customWidth="1"/>
    <col min="9734" max="9734" width="12.5703125" style="121" customWidth="1"/>
    <col min="9735" max="9735" width="12.140625" style="121" customWidth="1"/>
    <col min="9736" max="9736" width="19.7109375" style="121" customWidth="1"/>
    <col min="9737" max="9984" width="9.140625" style="121"/>
    <col min="9985" max="9985" width="7.7109375" style="121" customWidth="1"/>
    <col min="9986" max="9986" width="10.5703125" style="121" customWidth="1"/>
    <col min="9987" max="9987" width="11.140625" style="121" bestFit="1" customWidth="1"/>
    <col min="9988" max="9988" width="22.140625" style="121" bestFit="1" customWidth="1"/>
    <col min="9989" max="9989" width="12.28515625" style="121" customWidth="1"/>
    <col min="9990" max="9990" width="12.5703125" style="121" customWidth="1"/>
    <col min="9991" max="9991" width="12.140625" style="121" customWidth="1"/>
    <col min="9992" max="9992" width="19.7109375" style="121" customWidth="1"/>
    <col min="9993" max="10240" width="9.140625" style="121"/>
    <col min="10241" max="10241" width="7.7109375" style="121" customWidth="1"/>
    <col min="10242" max="10242" width="10.5703125" style="121" customWidth="1"/>
    <col min="10243" max="10243" width="11.140625" style="121" bestFit="1" customWidth="1"/>
    <col min="10244" max="10244" width="22.140625" style="121" bestFit="1" customWidth="1"/>
    <col min="10245" max="10245" width="12.28515625" style="121" customWidth="1"/>
    <col min="10246" max="10246" width="12.5703125" style="121" customWidth="1"/>
    <col min="10247" max="10247" width="12.140625" style="121" customWidth="1"/>
    <col min="10248" max="10248" width="19.7109375" style="121" customWidth="1"/>
    <col min="10249" max="10496" width="9.140625" style="121"/>
    <col min="10497" max="10497" width="7.7109375" style="121" customWidth="1"/>
    <col min="10498" max="10498" width="10.5703125" style="121" customWidth="1"/>
    <col min="10499" max="10499" width="11.140625" style="121" bestFit="1" customWidth="1"/>
    <col min="10500" max="10500" width="22.140625" style="121" bestFit="1" customWidth="1"/>
    <col min="10501" max="10501" width="12.28515625" style="121" customWidth="1"/>
    <col min="10502" max="10502" width="12.5703125" style="121" customWidth="1"/>
    <col min="10503" max="10503" width="12.140625" style="121" customWidth="1"/>
    <col min="10504" max="10504" width="19.7109375" style="121" customWidth="1"/>
    <col min="10505" max="10752" width="9.140625" style="121"/>
    <col min="10753" max="10753" width="7.7109375" style="121" customWidth="1"/>
    <col min="10754" max="10754" width="10.5703125" style="121" customWidth="1"/>
    <col min="10755" max="10755" width="11.140625" style="121" bestFit="1" customWidth="1"/>
    <col min="10756" max="10756" width="22.140625" style="121" bestFit="1" customWidth="1"/>
    <col min="10757" max="10757" width="12.28515625" style="121" customWidth="1"/>
    <col min="10758" max="10758" width="12.5703125" style="121" customWidth="1"/>
    <col min="10759" max="10759" width="12.140625" style="121" customWidth="1"/>
    <col min="10760" max="10760" width="19.7109375" style="121" customWidth="1"/>
    <col min="10761" max="11008" width="9.140625" style="121"/>
    <col min="11009" max="11009" width="7.7109375" style="121" customWidth="1"/>
    <col min="11010" max="11010" width="10.5703125" style="121" customWidth="1"/>
    <col min="11011" max="11011" width="11.140625" style="121" bestFit="1" customWidth="1"/>
    <col min="11012" max="11012" width="22.140625" style="121" bestFit="1" customWidth="1"/>
    <col min="11013" max="11013" width="12.28515625" style="121" customWidth="1"/>
    <col min="11014" max="11014" width="12.5703125" style="121" customWidth="1"/>
    <col min="11015" max="11015" width="12.140625" style="121" customWidth="1"/>
    <col min="11016" max="11016" width="19.7109375" style="121" customWidth="1"/>
    <col min="11017" max="11264" width="9.140625" style="121"/>
    <col min="11265" max="11265" width="7.7109375" style="121" customWidth="1"/>
    <col min="11266" max="11266" width="10.5703125" style="121" customWidth="1"/>
    <col min="11267" max="11267" width="11.140625" style="121" bestFit="1" customWidth="1"/>
    <col min="11268" max="11268" width="22.140625" style="121" bestFit="1" customWidth="1"/>
    <col min="11269" max="11269" width="12.28515625" style="121" customWidth="1"/>
    <col min="11270" max="11270" width="12.5703125" style="121" customWidth="1"/>
    <col min="11271" max="11271" width="12.140625" style="121" customWidth="1"/>
    <col min="11272" max="11272" width="19.7109375" style="121" customWidth="1"/>
    <col min="11273" max="11520" width="9.140625" style="121"/>
    <col min="11521" max="11521" width="7.7109375" style="121" customWidth="1"/>
    <col min="11522" max="11522" width="10.5703125" style="121" customWidth="1"/>
    <col min="11523" max="11523" width="11.140625" style="121" bestFit="1" customWidth="1"/>
    <col min="11524" max="11524" width="22.140625" style="121" bestFit="1" customWidth="1"/>
    <col min="11525" max="11525" width="12.28515625" style="121" customWidth="1"/>
    <col min="11526" max="11526" width="12.5703125" style="121" customWidth="1"/>
    <col min="11527" max="11527" width="12.140625" style="121" customWidth="1"/>
    <col min="11528" max="11528" width="19.7109375" style="121" customWidth="1"/>
    <col min="11529" max="11776" width="9.140625" style="121"/>
    <col min="11777" max="11777" width="7.7109375" style="121" customWidth="1"/>
    <col min="11778" max="11778" width="10.5703125" style="121" customWidth="1"/>
    <col min="11779" max="11779" width="11.140625" style="121" bestFit="1" customWidth="1"/>
    <col min="11780" max="11780" width="22.140625" style="121" bestFit="1" customWidth="1"/>
    <col min="11781" max="11781" width="12.28515625" style="121" customWidth="1"/>
    <col min="11782" max="11782" width="12.5703125" style="121" customWidth="1"/>
    <col min="11783" max="11783" width="12.140625" style="121" customWidth="1"/>
    <col min="11784" max="11784" width="19.7109375" style="121" customWidth="1"/>
    <col min="11785" max="12032" width="9.140625" style="121"/>
    <col min="12033" max="12033" width="7.7109375" style="121" customWidth="1"/>
    <col min="12034" max="12034" width="10.5703125" style="121" customWidth="1"/>
    <col min="12035" max="12035" width="11.140625" style="121" bestFit="1" customWidth="1"/>
    <col min="12036" max="12036" width="22.140625" style="121" bestFit="1" customWidth="1"/>
    <col min="12037" max="12037" width="12.28515625" style="121" customWidth="1"/>
    <col min="12038" max="12038" width="12.5703125" style="121" customWidth="1"/>
    <col min="12039" max="12039" width="12.140625" style="121" customWidth="1"/>
    <col min="12040" max="12040" width="19.7109375" style="121" customWidth="1"/>
    <col min="12041" max="12288" width="9.140625" style="121"/>
    <col min="12289" max="12289" width="7.7109375" style="121" customWidth="1"/>
    <col min="12290" max="12290" width="10.5703125" style="121" customWidth="1"/>
    <col min="12291" max="12291" width="11.140625" style="121" bestFit="1" customWidth="1"/>
    <col min="12292" max="12292" width="22.140625" style="121" bestFit="1" customWidth="1"/>
    <col min="12293" max="12293" width="12.28515625" style="121" customWidth="1"/>
    <col min="12294" max="12294" width="12.5703125" style="121" customWidth="1"/>
    <col min="12295" max="12295" width="12.140625" style="121" customWidth="1"/>
    <col min="12296" max="12296" width="19.7109375" style="121" customWidth="1"/>
    <col min="12297" max="12544" width="9.140625" style="121"/>
    <col min="12545" max="12545" width="7.7109375" style="121" customWidth="1"/>
    <col min="12546" max="12546" width="10.5703125" style="121" customWidth="1"/>
    <col min="12547" max="12547" width="11.140625" style="121" bestFit="1" customWidth="1"/>
    <col min="12548" max="12548" width="22.140625" style="121" bestFit="1" customWidth="1"/>
    <col min="12549" max="12549" width="12.28515625" style="121" customWidth="1"/>
    <col min="12550" max="12550" width="12.5703125" style="121" customWidth="1"/>
    <col min="12551" max="12551" width="12.140625" style="121" customWidth="1"/>
    <col min="12552" max="12552" width="19.7109375" style="121" customWidth="1"/>
    <col min="12553" max="12800" width="9.140625" style="121"/>
    <col min="12801" max="12801" width="7.7109375" style="121" customWidth="1"/>
    <col min="12802" max="12802" width="10.5703125" style="121" customWidth="1"/>
    <col min="12803" max="12803" width="11.140625" style="121" bestFit="1" customWidth="1"/>
    <col min="12804" max="12804" width="22.140625" style="121" bestFit="1" customWidth="1"/>
    <col min="12805" max="12805" width="12.28515625" style="121" customWidth="1"/>
    <col min="12806" max="12806" width="12.5703125" style="121" customWidth="1"/>
    <col min="12807" max="12807" width="12.140625" style="121" customWidth="1"/>
    <col min="12808" max="12808" width="19.7109375" style="121" customWidth="1"/>
    <col min="12809" max="13056" width="9.140625" style="121"/>
    <col min="13057" max="13057" width="7.7109375" style="121" customWidth="1"/>
    <col min="13058" max="13058" width="10.5703125" style="121" customWidth="1"/>
    <col min="13059" max="13059" width="11.140625" style="121" bestFit="1" customWidth="1"/>
    <col min="13060" max="13060" width="22.140625" style="121" bestFit="1" customWidth="1"/>
    <col min="13061" max="13061" width="12.28515625" style="121" customWidth="1"/>
    <col min="13062" max="13062" width="12.5703125" style="121" customWidth="1"/>
    <col min="13063" max="13063" width="12.140625" style="121" customWidth="1"/>
    <col min="13064" max="13064" width="19.7109375" style="121" customWidth="1"/>
    <col min="13065" max="13312" width="9.140625" style="121"/>
    <col min="13313" max="13313" width="7.7109375" style="121" customWidth="1"/>
    <col min="13314" max="13314" width="10.5703125" style="121" customWidth="1"/>
    <col min="13315" max="13315" width="11.140625" style="121" bestFit="1" customWidth="1"/>
    <col min="13316" max="13316" width="22.140625" style="121" bestFit="1" customWidth="1"/>
    <col min="13317" max="13317" width="12.28515625" style="121" customWidth="1"/>
    <col min="13318" max="13318" width="12.5703125" style="121" customWidth="1"/>
    <col min="13319" max="13319" width="12.140625" style="121" customWidth="1"/>
    <col min="13320" max="13320" width="19.7109375" style="121" customWidth="1"/>
    <col min="13321" max="13568" width="9.140625" style="121"/>
    <col min="13569" max="13569" width="7.7109375" style="121" customWidth="1"/>
    <col min="13570" max="13570" width="10.5703125" style="121" customWidth="1"/>
    <col min="13571" max="13571" width="11.140625" style="121" bestFit="1" customWidth="1"/>
    <col min="13572" max="13572" width="22.140625" style="121" bestFit="1" customWidth="1"/>
    <col min="13573" max="13573" width="12.28515625" style="121" customWidth="1"/>
    <col min="13574" max="13574" width="12.5703125" style="121" customWidth="1"/>
    <col min="13575" max="13575" width="12.140625" style="121" customWidth="1"/>
    <col min="13576" max="13576" width="19.7109375" style="121" customWidth="1"/>
    <col min="13577" max="13824" width="9.140625" style="121"/>
    <col min="13825" max="13825" width="7.7109375" style="121" customWidth="1"/>
    <col min="13826" max="13826" width="10.5703125" style="121" customWidth="1"/>
    <col min="13827" max="13827" width="11.140625" style="121" bestFit="1" customWidth="1"/>
    <col min="13828" max="13828" width="22.140625" style="121" bestFit="1" customWidth="1"/>
    <col min="13829" max="13829" width="12.28515625" style="121" customWidth="1"/>
    <col min="13830" max="13830" width="12.5703125" style="121" customWidth="1"/>
    <col min="13831" max="13831" width="12.140625" style="121" customWidth="1"/>
    <col min="13832" max="13832" width="19.7109375" style="121" customWidth="1"/>
    <col min="13833" max="14080" width="9.140625" style="121"/>
    <col min="14081" max="14081" width="7.7109375" style="121" customWidth="1"/>
    <col min="14082" max="14082" width="10.5703125" style="121" customWidth="1"/>
    <col min="14083" max="14083" width="11.140625" style="121" bestFit="1" customWidth="1"/>
    <col min="14084" max="14084" width="22.140625" style="121" bestFit="1" customWidth="1"/>
    <col min="14085" max="14085" width="12.28515625" style="121" customWidth="1"/>
    <col min="14086" max="14086" width="12.5703125" style="121" customWidth="1"/>
    <col min="14087" max="14087" width="12.140625" style="121" customWidth="1"/>
    <col min="14088" max="14088" width="19.7109375" style="121" customWidth="1"/>
    <col min="14089" max="14336" width="9.140625" style="121"/>
    <col min="14337" max="14337" width="7.7109375" style="121" customWidth="1"/>
    <col min="14338" max="14338" width="10.5703125" style="121" customWidth="1"/>
    <col min="14339" max="14339" width="11.140625" style="121" bestFit="1" customWidth="1"/>
    <col min="14340" max="14340" width="22.140625" style="121" bestFit="1" customWidth="1"/>
    <col min="14341" max="14341" width="12.28515625" style="121" customWidth="1"/>
    <col min="14342" max="14342" width="12.5703125" style="121" customWidth="1"/>
    <col min="14343" max="14343" width="12.140625" style="121" customWidth="1"/>
    <col min="14344" max="14344" width="19.7109375" style="121" customWidth="1"/>
    <col min="14345" max="14592" width="9.140625" style="121"/>
    <col min="14593" max="14593" width="7.7109375" style="121" customWidth="1"/>
    <col min="14594" max="14594" width="10.5703125" style="121" customWidth="1"/>
    <col min="14595" max="14595" width="11.140625" style="121" bestFit="1" customWidth="1"/>
    <col min="14596" max="14596" width="22.140625" style="121" bestFit="1" customWidth="1"/>
    <col min="14597" max="14597" width="12.28515625" style="121" customWidth="1"/>
    <col min="14598" max="14598" width="12.5703125" style="121" customWidth="1"/>
    <col min="14599" max="14599" width="12.140625" style="121" customWidth="1"/>
    <col min="14600" max="14600" width="19.7109375" style="121" customWidth="1"/>
    <col min="14601" max="14848" width="9.140625" style="121"/>
    <col min="14849" max="14849" width="7.7109375" style="121" customWidth="1"/>
    <col min="14850" max="14850" width="10.5703125" style="121" customWidth="1"/>
    <col min="14851" max="14851" width="11.140625" style="121" bestFit="1" customWidth="1"/>
    <col min="14852" max="14852" width="22.140625" style="121" bestFit="1" customWidth="1"/>
    <col min="14853" max="14853" width="12.28515625" style="121" customWidth="1"/>
    <col min="14854" max="14854" width="12.5703125" style="121" customWidth="1"/>
    <col min="14855" max="14855" width="12.140625" style="121" customWidth="1"/>
    <col min="14856" max="14856" width="19.7109375" style="121" customWidth="1"/>
    <col min="14857" max="15104" width="9.140625" style="121"/>
    <col min="15105" max="15105" width="7.7109375" style="121" customWidth="1"/>
    <col min="15106" max="15106" width="10.5703125" style="121" customWidth="1"/>
    <col min="15107" max="15107" width="11.140625" style="121" bestFit="1" customWidth="1"/>
    <col min="15108" max="15108" width="22.140625" style="121" bestFit="1" customWidth="1"/>
    <col min="15109" max="15109" width="12.28515625" style="121" customWidth="1"/>
    <col min="15110" max="15110" width="12.5703125" style="121" customWidth="1"/>
    <col min="15111" max="15111" width="12.140625" style="121" customWidth="1"/>
    <col min="15112" max="15112" width="19.7109375" style="121" customWidth="1"/>
    <col min="15113" max="15360" width="9.140625" style="121"/>
    <col min="15361" max="15361" width="7.7109375" style="121" customWidth="1"/>
    <col min="15362" max="15362" width="10.5703125" style="121" customWidth="1"/>
    <col min="15363" max="15363" width="11.140625" style="121" bestFit="1" customWidth="1"/>
    <col min="15364" max="15364" width="22.140625" style="121" bestFit="1" customWidth="1"/>
    <col min="15365" max="15365" width="12.28515625" style="121" customWidth="1"/>
    <col min="15366" max="15366" width="12.5703125" style="121" customWidth="1"/>
    <col min="15367" max="15367" width="12.140625" style="121" customWidth="1"/>
    <col min="15368" max="15368" width="19.7109375" style="121" customWidth="1"/>
    <col min="15369" max="15616" width="9.140625" style="121"/>
    <col min="15617" max="15617" width="7.7109375" style="121" customWidth="1"/>
    <col min="15618" max="15618" width="10.5703125" style="121" customWidth="1"/>
    <col min="15619" max="15619" width="11.140625" style="121" bestFit="1" customWidth="1"/>
    <col min="15620" max="15620" width="22.140625" style="121" bestFit="1" customWidth="1"/>
    <col min="15621" max="15621" width="12.28515625" style="121" customWidth="1"/>
    <col min="15622" max="15622" width="12.5703125" style="121" customWidth="1"/>
    <col min="15623" max="15623" width="12.140625" style="121" customWidth="1"/>
    <col min="15624" max="15624" width="19.7109375" style="121" customWidth="1"/>
    <col min="15625" max="15872" width="9.140625" style="121"/>
    <col min="15873" max="15873" width="7.7109375" style="121" customWidth="1"/>
    <col min="15874" max="15874" width="10.5703125" style="121" customWidth="1"/>
    <col min="15875" max="15875" width="11.140625" style="121" bestFit="1" customWidth="1"/>
    <col min="15876" max="15876" width="22.140625" style="121" bestFit="1" customWidth="1"/>
    <col min="15877" max="15877" width="12.28515625" style="121" customWidth="1"/>
    <col min="15878" max="15878" width="12.5703125" style="121" customWidth="1"/>
    <col min="15879" max="15879" width="12.140625" style="121" customWidth="1"/>
    <col min="15880" max="15880" width="19.7109375" style="121" customWidth="1"/>
    <col min="15881" max="16128" width="9.140625" style="121"/>
    <col min="16129" max="16129" width="7.7109375" style="121" customWidth="1"/>
    <col min="16130" max="16130" width="10.5703125" style="121" customWidth="1"/>
    <col min="16131" max="16131" width="11.140625" style="121" bestFit="1" customWidth="1"/>
    <col min="16132" max="16132" width="22.140625" style="121" bestFit="1" customWidth="1"/>
    <col min="16133" max="16133" width="12.28515625" style="121" customWidth="1"/>
    <col min="16134" max="16134" width="12.5703125" style="121" customWidth="1"/>
    <col min="16135" max="16135" width="12.140625" style="121" customWidth="1"/>
    <col min="16136" max="16136" width="19.7109375" style="121" customWidth="1"/>
    <col min="16137" max="16384" width="9.140625" style="121"/>
  </cols>
  <sheetData>
    <row r="1" spans="1:12" ht="48.75" customHeight="1">
      <c r="A1" s="428"/>
      <c r="B1" s="428"/>
      <c r="C1" s="428"/>
      <c r="D1" s="428"/>
      <c r="E1" s="428"/>
      <c r="F1" s="428"/>
      <c r="G1" s="250" t="s">
        <v>1223</v>
      </c>
    </row>
    <row r="2" spans="1:12" ht="31.5" customHeight="1">
      <c r="A2" s="7159" t="s">
        <v>1156</v>
      </c>
      <c r="B2" s="7159"/>
      <c r="C2" s="7159"/>
      <c r="D2" s="7159"/>
      <c r="E2" s="7159"/>
      <c r="F2" s="7159"/>
      <c r="G2" s="7159"/>
    </row>
    <row r="3" spans="1:12" ht="12" customHeight="1">
      <c r="A3" s="106"/>
      <c r="B3" s="106"/>
      <c r="C3" s="106"/>
      <c r="D3" s="106"/>
      <c r="E3" s="106"/>
      <c r="F3" s="106"/>
      <c r="G3" s="122" t="s">
        <v>0</v>
      </c>
    </row>
    <row r="4" spans="1:12" s="6157" customFormat="1" ht="20.100000000000001" customHeight="1" thickBot="1">
      <c r="A4" s="7307" t="s">
        <v>1157</v>
      </c>
      <c r="B4" s="7307"/>
      <c r="C4" s="7307"/>
      <c r="D4" s="7307"/>
      <c r="E4" s="7307"/>
      <c r="F4" s="7307"/>
      <c r="G4" s="7307"/>
    </row>
    <row r="5" spans="1:12" ht="15.75" customHeight="1">
      <c r="A5" s="7308" t="s">
        <v>1</v>
      </c>
      <c r="B5" s="7310" t="s">
        <v>272</v>
      </c>
      <c r="C5" s="7310" t="s">
        <v>4</v>
      </c>
      <c r="D5" s="7312" t="s">
        <v>1158</v>
      </c>
      <c r="E5" s="7314" t="s">
        <v>165</v>
      </c>
      <c r="F5" s="7314"/>
      <c r="G5" s="7315" t="s">
        <v>436</v>
      </c>
    </row>
    <row r="6" spans="1:12" ht="15.75" customHeight="1">
      <c r="A6" s="7309"/>
      <c r="B6" s="7311"/>
      <c r="C6" s="7311"/>
      <c r="D6" s="7322"/>
      <c r="E6" s="6158" t="s">
        <v>277</v>
      </c>
      <c r="F6" s="6158" t="s">
        <v>278</v>
      </c>
      <c r="G6" s="7316"/>
    </row>
    <row r="7" spans="1:12" s="105" customFormat="1" ht="26.25" customHeight="1">
      <c r="A7" s="6159">
        <v>150</v>
      </c>
      <c r="B7" s="6160">
        <v>15011</v>
      </c>
      <c r="C7" s="6160">
        <v>2057</v>
      </c>
      <c r="D7" s="6161">
        <f>SUM(E7:F7)</f>
        <v>853875</v>
      </c>
      <c r="E7" s="6162">
        <v>853875</v>
      </c>
      <c r="F7" s="6162">
        <v>0</v>
      </c>
      <c r="G7" s="6163" t="s">
        <v>1181</v>
      </c>
    </row>
    <row r="8" spans="1:12" s="105" customFormat="1" ht="20.100000000000001" customHeight="1">
      <c r="A8" s="7297">
        <v>801</v>
      </c>
      <c r="B8" s="7299">
        <v>80146</v>
      </c>
      <c r="C8" s="6160">
        <v>2007</v>
      </c>
      <c r="D8" s="6161">
        <f t="shared" ref="D8:D23" si="0">SUM(E8:F8)</f>
        <v>1831776</v>
      </c>
      <c r="E8" s="6162">
        <v>1831776</v>
      </c>
      <c r="F8" s="6162">
        <v>0</v>
      </c>
      <c r="G8" s="7318" t="s">
        <v>1159</v>
      </c>
    </row>
    <row r="9" spans="1:12" s="105" customFormat="1" ht="20.100000000000001" customHeight="1">
      <c r="A9" s="7298"/>
      <c r="B9" s="7304"/>
      <c r="C9" s="6160">
        <v>2009</v>
      </c>
      <c r="D9" s="6161">
        <f t="shared" si="0"/>
        <v>323254</v>
      </c>
      <c r="E9" s="6162">
        <v>323254</v>
      </c>
      <c r="F9" s="6162">
        <v>0</v>
      </c>
      <c r="G9" s="7319"/>
      <c r="L9" s="323"/>
    </row>
    <row r="10" spans="1:12" s="105" customFormat="1" ht="20.100000000000001" customHeight="1">
      <c r="A10" s="7298"/>
      <c r="B10" s="7304"/>
      <c r="C10" s="6160">
        <v>2057</v>
      </c>
      <c r="D10" s="6161">
        <f t="shared" si="0"/>
        <v>19824</v>
      </c>
      <c r="E10" s="6162">
        <v>19824</v>
      </c>
      <c r="F10" s="6162">
        <v>0</v>
      </c>
      <c r="G10" s="7319"/>
      <c r="L10" s="323"/>
    </row>
    <row r="11" spans="1:12" s="105" customFormat="1" ht="20.100000000000001" customHeight="1">
      <c r="A11" s="7298"/>
      <c r="B11" s="7300"/>
      <c r="C11" s="6160">
        <v>2059</v>
      </c>
      <c r="D11" s="6161">
        <f t="shared" si="0"/>
        <v>3500</v>
      </c>
      <c r="E11" s="6162">
        <v>3500</v>
      </c>
      <c r="F11" s="6162">
        <v>0</v>
      </c>
      <c r="G11" s="7319"/>
    </row>
    <row r="12" spans="1:12" s="105" customFormat="1" ht="20.100000000000001" customHeight="1">
      <c r="A12" s="7298"/>
      <c r="B12" s="7320">
        <v>80195</v>
      </c>
      <c r="C12" s="6160">
        <v>2059</v>
      </c>
      <c r="D12" s="6161">
        <f t="shared" si="0"/>
        <v>3520928</v>
      </c>
      <c r="E12" s="6162">
        <v>3520928</v>
      </c>
      <c r="F12" s="6162">
        <v>0</v>
      </c>
      <c r="G12" s="7318" t="s">
        <v>1160</v>
      </c>
    </row>
    <row r="13" spans="1:12" s="105" customFormat="1" ht="20.100000000000001" customHeight="1">
      <c r="A13" s="7298"/>
      <c r="B13" s="7320"/>
      <c r="C13" s="6160">
        <v>2009</v>
      </c>
      <c r="D13" s="6161">
        <f t="shared" si="0"/>
        <v>237958</v>
      </c>
      <c r="E13" s="6162">
        <v>237958</v>
      </c>
      <c r="F13" s="6162">
        <v>0</v>
      </c>
      <c r="G13" s="7319"/>
    </row>
    <row r="14" spans="1:12" s="105" customFormat="1" ht="20.100000000000001" customHeight="1">
      <c r="A14" s="7298"/>
      <c r="B14" s="7320"/>
      <c r="C14" s="6160">
        <v>6209</v>
      </c>
      <c r="D14" s="6161">
        <f t="shared" si="0"/>
        <v>27778</v>
      </c>
      <c r="E14" s="6162">
        <v>0</v>
      </c>
      <c r="F14" s="6162">
        <v>27778</v>
      </c>
      <c r="G14" s="7319"/>
    </row>
    <row r="15" spans="1:12" s="105" customFormat="1" ht="20.100000000000001" customHeight="1">
      <c r="A15" s="7303"/>
      <c r="B15" s="7320"/>
      <c r="C15" s="6160">
        <v>6259</v>
      </c>
      <c r="D15" s="6161">
        <f t="shared" si="0"/>
        <v>3472507</v>
      </c>
      <c r="E15" s="6162">
        <v>0</v>
      </c>
      <c r="F15" s="6162">
        <v>3472507</v>
      </c>
      <c r="G15" s="7319"/>
      <c r="L15" s="323"/>
    </row>
    <row r="16" spans="1:12" s="105" customFormat="1" ht="20.100000000000001" customHeight="1">
      <c r="A16" s="7297">
        <v>851</v>
      </c>
      <c r="B16" s="7299">
        <v>85195</v>
      </c>
      <c r="C16" s="6160">
        <v>2059</v>
      </c>
      <c r="D16" s="6161">
        <f t="shared" si="0"/>
        <v>102033</v>
      </c>
      <c r="E16" s="6162">
        <v>102033</v>
      </c>
      <c r="F16" s="6162">
        <v>0</v>
      </c>
      <c r="G16" s="7319"/>
      <c r="L16" s="323"/>
    </row>
    <row r="17" spans="1:12" s="105" customFormat="1" ht="20.100000000000001" customHeight="1">
      <c r="A17" s="7298"/>
      <c r="B17" s="7304"/>
      <c r="C17" s="6160">
        <v>6209</v>
      </c>
      <c r="D17" s="6161">
        <f t="shared" si="0"/>
        <v>29284</v>
      </c>
      <c r="E17" s="6162">
        <v>0</v>
      </c>
      <c r="F17" s="6162">
        <v>29284</v>
      </c>
      <c r="G17" s="7319"/>
      <c r="L17" s="323"/>
    </row>
    <row r="18" spans="1:12" s="105" customFormat="1" ht="20.100000000000001" customHeight="1">
      <c r="A18" s="7303"/>
      <c r="B18" s="7300"/>
      <c r="C18" s="6160">
        <v>6259</v>
      </c>
      <c r="D18" s="6161">
        <f t="shared" si="0"/>
        <v>5169</v>
      </c>
      <c r="E18" s="6162">
        <v>0</v>
      </c>
      <c r="F18" s="6162">
        <v>5169</v>
      </c>
      <c r="G18" s="7321"/>
    </row>
    <row r="19" spans="1:12" s="105" customFormat="1" ht="20.100000000000001" customHeight="1">
      <c r="A19" s="7297">
        <v>852</v>
      </c>
      <c r="B19" s="7299">
        <v>85295</v>
      </c>
      <c r="C19" s="6160">
        <v>2057</v>
      </c>
      <c r="D19" s="6161">
        <f t="shared" si="0"/>
        <v>1396060</v>
      </c>
      <c r="E19" s="6162">
        <v>1396060</v>
      </c>
      <c r="F19" s="6162">
        <v>0</v>
      </c>
      <c r="G19" s="7318" t="s">
        <v>1161</v>
      </c>
    </row>
    <row r="20" spans="1:12" s="105" customFormat="1" ht="20.100000000000001" customHeight="1">
      <c r="A20" s="7298"/>
      <c r="B20" s="7304"/>
      <c r="C20" s="6160">
        <v>2059</v>
      </c>
      <c r="D20" s="6161">
        <f t="shared" si="0"/>
        <v>162918</v>
      </c>
      <c r="E20" s="6162">
        <v>162918</v>
      </c>
      <c r="F20" s="6162">
        <v>0</v>
      </c>
      <c r="G20" s="7319"/>
    </row>
    <row r="21" spans="1:12" s="105" customFormat="1" ht="20.100000000000001" customHeight="1">
      <c r="A21" s="7298"/>
      <c r="B21" s="7304"/>
      <c r="C21" s="6160">
        <v>2059</v>
      </c>
      <c r="D21" s="6162">
        <f t="shared" si="0"/>
        <v>4700102</v>
      </c>
      <c r="E21" s="6162">
        <v>4700102</v>
      </c>
      <c r="F21" s="6161">
        <v>0</v>
      </c>
      <c r="G21" s="7318" t="s">
        <v>1160</v>
      </c>
      <c r="H21" s="6164"/>
      <c r="I21" s="320"/>
      <c r="J21" s="320"/>
    </row>
    <row r="22" spans="1:12" s="105" customFormat="1" ht="20.100000000000001" customHeight="1">
      <c r="A22" s="7298"/>
      <c r="B22" s="7304"/>
      <c r="C22" s="6160">
        <v>2009</v>
      </c>
      <c r="D22" s="6162">
        <f t="shared" si="0"/>
        <v>9782</v>
      </c>
      <c r="E22" s="6162">
        <v>9782</v>
      </c>
      <c r="F22" s="6161">
        <v>0</v>
      </c>
      <c r="G22" s="7319"/>
      <c r="H22" s="6164"/>
      <c r="I22" s="320"/>
      <c r="J22" s="320"/>
    </row>
    <row r="23" spans="1:12" s="105" customFormat="1" ht="20.100000000000001" customHeight="1">
      <c r="A23" s="7303"/>
      <c r="B23" s="7300"/>
      <c r="C23" s="6160">
        <v>6259</v>
      </c>
      <c r="D23" s="6162">
        <f t="shared" si="0"/>
        <v>963838</v>
      </c>
      <c r="E23" s="6162">
        <v>0</v>
      </c>
      <c r="F23" s="6161">
        <v>963838</v>
      </c>
      <c r="G23" s="7319"/>
      <c r="H23" s="6164"/>
      <c r="I23" s="320"/>
      <c r="J23" s="320"/>
    </row>
    <row r="24" spans="1:12" ht="20.100000000000001" customHeight="1" thickBot="1">
      <c r="A24" s="7294" t="s">
        <v>303</v>
      </c>
      <c r="B24" s="7295"/>
      <c r="C24" s="7296"/>
      <c r="D24" s="6165">
        <f>SUM(D7:D23)</f>
        <v>17660586</v>
      </c>
      <c r="E24" s="6165">
        <f>SUM(E7:E23)</f>
        <v>13162010</v>
      </c>
      <c r="F24" s="6165">
        <f>SUM(F7:F23)</f>
        <v>4498576</v>
      </c>
      <c r="G24" s="6166"/>
      <c r="H24" s="6146"/>
      <c r="I24" s="129"/>
      <c r="J24" s="129"/>
    </row>
    <row r="25" spans="1:12" ht="13.5" customHeight="1">
      <c r="A25" s="7317"/>
      <c r="B25" s="7317"/>
      <c r="C25" s="7317"/>
      <c r="D25" s="7317"/>
      <c r="E25" s="7317"/>
      <c r="F25" s="7317"/>
      <c r="G25" s="7317"/>
      <c r="H25" s="6146"/>
      <c r="I25" s="129"/>
      <c r="J25" s="129"/>
    </row>
    <row r="26" spans="1:12" ht="20.100000000000001" customHeight="1" thickBot="1">
      <c r="A26" s="7307" t="s">
        <v>423</v>
      </c>
      <c r="B26" s="7307"/>
      <c r="C26" s="7307"/>
      <c r="D26" s="7307"/>
      <c r="E26" s="7307"/>
      <c r="F26" s="7307"/>
      <c r="G26" s="7307"/>
      <c r="H26" s="6146"/>
      <c r="I26" s="129"/>
      <c r="J26" s="129"/>
      <c r="K26" s="6064"/>
    </row>
    <row r="27" spans="1:12" ht="15.75" customHeight="1">
      <c r="A27" s="7308" t="s">
        <v>1</v>
      </c>
      <c r="B27" s="7310" t="s">
        <v>272</v>
      </c>
      <c r="C27" s="7310" t="s">
        <v>4</v>
      </c>
      <c r="D27" s="7312" t="s">
        <v>1158</v>
      </c>
      <c r="E27" s="7314" t="s">
        <v>165</v>
      </c>
      <c r="F27" s="7314"/>
      <c r="G27" s="7315" t="s">
        <v>436</v>
      </c>
      <c r="H27" s="6146"/>
      <c r="I27" s="129"/>
      <c r="J27" s="129"/>
    </row>
    <row r="28" spans="1:12" ht="15.75" customHeight="1">
      <c r="A28" s="7309"/>
      <c r="B28" s="7311"/>
      <c r="C28" s="7311"/>
      <c r="D28" s="7313"/>
      <c r="E28" s="6167" t="s">
        <v>277</v>
      </c>
      <c r="F28" s="6167" t="s">
        <v>278</v>
      </c>
      <c r="G28" s="7316"/>
      <c r="H28" s="129"/>
      <c r="I28" s="129"/>
      <c r="J28" s="129"/>
    </row>
    <row r="29" spans="1:12" ht="20.100000000000001" customHeight="1">
      <c r="A29" s="7297">
        <v>150</v>
      </c>
      <c r="B29" s="7299">
        <v>15011</v>
      </c>
      <c r="C29" s="6168">
        <v>2007</v>
      </c>
      <c r="D29" s="6169">
        <f t="shared" ref="D29:D37" si="1">SUM(E29:F29)</f>
        <v>11701656</v>
      </c>
      <c r="E29" s="6170">
        <v>11701656</v>
      </c>
      <c r="F29" s="6171">
        <v>0</v>
      </c>
      <c r="G29" s="7301" t="s">
        <v>1182</v>
      </c>
      <c r="H29" s="129"/>
      <c r="I29" s="129"/>
      <c r="J29" s="129"/>
    </row>
    <row r="30" spans="1:12" ht="20.100000000000001" customHeight="1">
      <c r="A30" s="7298"/>
      <c r="B30" s="7300"/>
      <c r="C30" s="6172">
        <v>6207</v>
      </c>
      <c r="D30" s="6169">
        <f t="shared" si="1"/>
        <v>7801104</v>
      </c>
      <c r="E30" s="6170">
        <v>0</v>
      </c>
      <c r="F30" s="6171">
        <v>7801104</v>
      </c>
      <c r="G30" s="7302"/>
      <c r="H30" s="129"/>
      <c r="I30" s="129"/>
      <c r="J30" s="129"/>
    </row>
    <row r="31" spans="1:12" ht="20.100000000000001" customHeight="1">
      <c r="A31" s="7298"/>
      <c r="B31" s="438">
        <v>15013</v>
      </c>
      <c r="C31" s="6172">
        <v>2009</v>
      </c>
      <c r="D31" s="6173">
        <f t="shared" si="1"/>
        <v>4274668</v>
      </c>
      <c r="E31" s="6169">
        <v>4274668</v>
      </c>
      <c r="F31" s="6170">
        <v>0</v>
      </c>
      <c r="G31" s="7301" t="s">
        <v>1160</v>
      </c>
      <c r="H31" s="129"/>
      <c r="I31" s="129"/>
      <c r="J31" s="129"/>
    </row>
    <row r="32" spans="1:12" ht="20.100000000000001" customHeight="1">
      <c r="A32" s="6159">
        <v>801</v>
      </c>
      <c r="B32" s="438">
        <v>80195</v>
      </c>
      <c r="C32" s="6172">
        <v>2009</v>
      </c>
      <c r="D32" s="6173">
        <f t="shared" si="1"/>
        <v>13574304</v>
      </c>
      <c r="E32" s="6169">
        <v>13574304</v>
      </c>
      <c r="F32" s="6170">
        <v>0</v>
      </c>
      <c r="G32" s="7306"/>
      <c r="H32" s="129"/>
      <c r="I32" s="129"/>
      <c r="J32" s="129"/>
    </row>
    <row r="33" spans="1:12" s="105" customFormat="1" ht="20.100000000000001" customHeight="1">
      <c r="A33" s="6159">
        <v>851</v>
      </c>
      <c r="B33" s="438">
        <v>85195</v>
      </c>
      <c r="C33" s="6168">
        <v>2009</v>
      </c>
      <c r="D33" s="6170">
        <f t="shared" si="1"/>
        <v>585688</v>
      </c>
      <c r="E33" s="6169">
        <v>585688</v>
      </c>
      <c r="F33" s="6169">
        <v>0</v>
      </c>
      <c r="G33" s="7302"/>
      <c r="L33" s="323"/>
    </row>
    <row r="34" spans="1:12" s="105" customFormat="1" ht="20.100000000000001" customHeight="1">
      <c r="A34" s="7297">
        <v>852</v>
      </c>
      <c r="B34" s="7299">
        <v>85295</v>
      </c>
      <c r="C34" s="6172">
        <v>2007</v>
      </c>
      <c r="D34" s="6170">
        <f t="shared" si="1"/>
        <v>1910756</v>
      </c>
      <c r="E34" s="6169">
        <v>1910756</v>
      </c>
      <c r="F34" s="6169">
        <v>0</v>
      </c>
      <c r="G34" s="7301" t="s">
        <v>1161</v>
      </c>
    </row>
    <row r="35" spans="1:12" s="105" customFormat="1" ht="20.100000000000001" customHeight="1">
      <c r="A35" s="7298"/>
      <c r="B35" s="7304"/>
      <c r="C35" s="6172">
        <v>2009</v>
      </c>
      <c r="D35" s="6170">
        <f t="shared" si="1"/>
        <v>222981</v>
      </c>
      <c r="E35" s="6169">
        <v>222981</v>
      </c>
      <c r="F35" s="6169">
        <v>0</v>
      </c>
      <c r="G35" s="7302"/>
    </row>
    <row r="36" spans="1:12" s="105" customFormat="1" ht="20.100000000000001" customHeight="1">
      <c r="A36" s="7298"/>
      <c r="B36" s="7304"/>
      <c r="C36" s="6172">
        <v>2009</v>
      </c>
      <c r="D36" s="6170">
        <f t="shared" si="1"/>
        <v>20238941</v>
      </c>
      <c r="E36" s="6169">
        <v>20238941</v>
      </c>
      <c r="F36" s="6169">
        <v>0</v>
      </c>
      <c r="G36" s="7305" t="s">
        <v>1160</v>
      </c>
    </row>
    <row r="37" spans="1:12" ht="20.100000000000001" customHeight="1">
      <c r="A37" s="7303"/>
      <c r="B37" s="7300"/>
      <c r="C37" s="6172">
        <v>6209</v>
      </c>
      <c r="D37" s="6173">
        <f t="shared" si="1"/>
        <v>1166424</v>
      </c>
      <c r="E37" s="6169">
        <v>0</v>
      </c>
      <c r="F37" s="6170">
        <v>1166424</v>
      </c>
      <c r="G37" s="7305"/>
      <c r="H37" s="129"/>
      <c r="I37" s="129"/>
      <c r="J37" s="129"/>
    </row>
    <row r="38" spans="1:12" ht="20.100000000000001" customHeight="1">
      <c r="A38" s="6174">
        <v>853</v>
      </c>
      <c r="B38" s="6168">
        <v>85395</v>
      </c>
      <c r="C38" s="6168">
        <v>2009</v>
      </c>
      <c r="D38" s="6169">
        <f>SUM(E38:F38)</f>
        <v>2111349</v>
      </c>
      <c r="E38" s="6169">
        <v>2111349</v>
      </c>
      <c r="F38" s="6170">
        <v>0</v>
      </c>
      <c r="G38" s="7302"/>
      <c r="H38" s="129"/>
      <c r="I38" s="129"/>
      <c r="J38" s="129"/>
    </row>
    <row r="39" spans="1:12" s="6175" customFormat="1" ht="20.100000000000001" customHeight="1" thickBot="1">
      <c r="A39" s="7294" t="s">
        <v>303</v>
      </c>
      <c r="B39" s="7295"/>
      <c r="C39" s="7296"/>
      <c r="D39" s="6165">
        <f>SUM(D29:D38)</f>
        <v>63587871</v>
      </c>
      <c r="E39" s="6165">
        <f>SUM(E29:E38)</f>
        <v>54620343</v>
      </c>
      <c r="F39" s="6165">
        <f>SUM(F29:F38)</f>
        <v>8967528</v>
      </c>
      <c r="G39" s="6166"/>
    </row>
    <row r="40" spans="1:12">
      <c r="B40" s="6176"/>
      <c r="C40" s="6177"/>
      <c r="D40" s="320"/>
      <c r="E40" s="320"/>
      <c r="F40" s="320"/>
    </row>
    <row r="41" spans="1:12">
      <c r="C41" s="6178"/>
      <c r="D41" s="320"/>
      <c r="E41" s="320"/>
      <c r="F41" s="320"/>
    </row>
    <row r="42" spans="1:12">
      <c r="C42" s="320"/>
      <c r="D42" s="320"/>
      <c r="E42" s="320"/>
      <c r="F42" s="320"/>
    </row>
    <row r="43" spans="1:12">
      <c r="C43" s="320"/>
      <c r="D43" s="320"/>
      <c r="E43" s="320"/>
      <c r="F43" s="320"/>
    </row>
    <row r="44" spans="1:12">
      <c r="C44" s="320"/>
    </row>
  </sheetData>
  <mergeCells count="37">
    <mergeCell ref="A2:G2"/>
    <mergeCell ref="A4:G4"/>
    <mergeCell ref="A5:A6"/>
    <mergeCell ref="B5:B6"/>
    <mergeCell ref="C5:C6"/>
    <mergeCell ref="D5:D6"/>
    <mergeCell ref="E5:F5"/>
    <mergeCell ref="G5:G6"/>
    <mergeCell ref="A25:G25"/>
    <mergeCell ref="A8:A15"/>
    <mergeCell ref="B8:B11"/>
    <mergeCell ref="G8:G11"/>
    <mergeCell ref="B12:B15"/>
    <mergeCell ref="G12:G18"/>
    <mergeCell ref="A16:A18"/>
    <mergeCell ref="B16:B18"/>
    <mergeCell ref="A19:A23"/>
    <mergeCell ref="B19:B23"/>
    <mergeCell ref="G19:G20"/>
    <mergeCell ref="G21:G23"/>
    <mergeCell ref="A24:C24"/>
    <mergeCell ref="A26:G26"/>
    <mergeCell ref="A27:A28"/>
    <mergeCell ref="B27:B28"/>
    <mergeCell ref="C27:C28"/>
    <mergeCell ref="D27:D28"/>
    <mergeCell ref="E27:F27"/>
    <mergeCell ref="G27:G28"/>
    <mergeCell ref="A39:C39"/>
    <mergeCell ref="A29:A31"/>
    <mergeCell ref="B29:B30"/>
    <mergeCell ref="G29:G30"/>
    <mergeCell ref="A34:A37"/>
    <mergeCell ref="B34:B37"/>
    <mergeCell ref="G34:G35"/>
    <mergeCell ref="G36:G38"/>
    <mergeCell ref="G31:G33"/>
  </mergeCells>
  <printOptions horizontalCentered="1"/>
  <pageMargins left="0.19685039370078741" right="0.19685039370078741" top="0.19685039370078741" bottom="0.19685039370078741" header="0.51181102362204722" footer="0.11811023622047245"/>
  <pageSetup paperSize="9" scale="70" orientation="landscape" r:id="rId1"/>
  <headerFooter alignWithMargins="0"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FD6E-9D9D-44F9-AF6F-006FEABFA7EB}">
  <sheetPr>
    <tabColor theme="0" tint="-4.9989318521683403E-2"/>
  </sheetPr>
  <dimension ref="A1:J24"/>
  <sheetViews>
    <sheetView view="pageBreakPreview" topLeftCell="A10" zoomScaleSheetLayoutView="100" workbookViewId="0">
      <selection activeCell="K16" sqref="K16"/>
    </sheetView>
  </sheetViews>
  <sheetFormatPr defaultRowHeight="12.75"/>
  <cols>
    <col min="1" max="6" width="12.7109375" style="105" customWidth="1"/>
    <col min="7" max="7" width="60.7109375" style="105" customWidth="1"/>
    <col min="8" max="8" width="10.140625" style="121" bestFit="1" customWidth="1"/>
    <col min="9" max="9" width="10.7109375" style="121" bestFit="1" customWidth="1"/>
    <col min="10" max="256" width="9.140625" style="121"/>
    <col min="257" max="257" width="7.7109375" style="121" customWidth="1"/>
    <col min="258" max="258" width="10.5703125" style="121" customWidth="1"/>
    <col min="259" max="259" width="11.140625" style="121" bestFit="1" customWidth="1"/>
    <col min="260" max="260" width="22.140625" style="121" bestFit="1" customWidth="1"/>
    <col min="261" max="261" width="12.28515625" style="121" customWidth="1"/>
    <col min="262" max="262" width="12.5703125" style="121" customWidth="1"/>
    <col min="263" max="263" width="12.140625" style="121" customWidth="1"/>
    <col min="264" max="264" width="19.7109375" style="121" customWidth="1"/>
    <col min="265" max="512" width="9.140625" style="121"/>
    <col min="513" max="513" width="7.7109375" style="121" customWidth="1"/>
    <col min="514" max="514" width="10.5703125" style="121" customWidth="1"/>
    <col min="515" max="515" width="11.140625" style="121" bestFit="1" customWidth="1"/>
    <col min="516" max="516" width="22.140625" style="121" bestFit="1" customWidth="1"/>
    <col min="517" max="517" width="12.28515625" style="121" customWidth="1"/>
    <col min="518" max="518" width="12.5703125" style="121" customWidth="1"/>
    <col min="519" max="519" width="12.140625" style="121" customWidth="1"/>
    <col min="520" max="520" width="19.7109375" style="121" customWidth="1"/>
    <col min="521" max="768" width="9.140625" style="121"/>
    <col min="769" max="769" width="7.7109375" style="121" customWidth="1"/>
    <col min="770" max="770" width="10.5703125" style="121" customWidth="1"/>
    <col min="771" max="771" width="11.140625" style="121" bestFit="1" customWidth="1"/>
    <col min="772" max="772" width="22.140625" style="121" bestFit="1" customWidth="1"/>
    <col min="773" max="773" width="12.28515625" style="121" customWidth="1"/>
    <col min="774" max="774" width="12.5703125" style="121" customWidth="1"/>
    <col min="775" max="775" width="12.140625" style="121" customWidth="1"/>
    <col min="776" max="776" width="19.7109375" style="121" customWidth="1"/>
    <col min="777" max="1024" width="9.140625" style="121"/>
    <col min="1025" max="1025" width="7.7109375" style="121" customWidth="1"/>
    <col min="1026" max="1026" width="10.5703125" style="121" customWidth="1"/>
    <col min="1027" max="1027" width="11.140625" style="121" bestFit="1" customWidth="1"/>
    <col min="1028" max="1028" width="22.140625" style="121" bestFit="1" customWidth="1"/>
    <col min="1029" max="1029" width="12.28515625" style="121" customWidth="1"/>
    <col min="1030" max="1030" width="12.5703125" style="121" customWidth="1"/>
    <col min="1031" max="1031" width="12.140625" style="121" customWidth="1"/>
    <col min="1032" max="1032" width="19.7109375" style="121" customWidth="1"/>
    <col min="1033" max="1280" width="9.140625" style="121"/>
    <col min="1281" max="1281" width="7.7109375" style="121" customWidth="1"/>
    <col min="1282" max="1282" width="10.5703125" style="121" customWidth="1"/>
    <col min="1283" max="1283" width="11.140625" style="121" bestFit="1" customWidth="1"/>
    <col min="1284" max="1284" width="22.140625" style="121" bestFit="1" customWidth="1"/>
    <col min="1285" max="1285" width="12.28515625" style="121" customWidth="1"/>
    <col min="1286" max="1286" width="12.5703125" style="121" customWidth="1"/>
    <col min="1287" max="1287" width="12.140625" style="121" customWidth="1"/>
    <col min="1288" max="1288" width="19.7109375" style="121" customWidth="1"/>
    <col min="1289" max="1536" width="9.140625" style="121"/>
    <col min="1537" max="1537" width="7.7109375" style="121" customWidth="1"/>
    <col min="1538" max="1538" width="10.5703125" style="121" customWidth="1"/>
    <col min="1539" max="1539" width="11.140625" style="121" bestFit="1" customWidth="1"/>
    <col min="1540" max="1540" width="22.140625" style="121" bestFit="1" customWidth="1"/>
    <col min="1541" max="1541" width="12.28515625" style="121" customWidth="1"/>
    <col min="1542" max="1542" width="12.5703125" style="121" customWidth="1"/>
    <col min="1543" max="1543" width="12.140625" style="121" customWidth="1"/>
    <col min="1544" max="1544" width="19.7109375" style="121" customWidth="1"/>
    <col min="1545" max="1792" width="9.140625" style="121"/>
    <col min="1793" max="1793" width="7.7109375" style="121" customWidth="1"/>
    <col min="1794" max="1794" width="10.5703125" style="121" customWidth="1"/>
    <col min="1795" max="1795" width="11.140625" style="121" bestFit="1" customWidth="1"/>
    <col min="1796" max="1796" width="22.140625" style="121" bestFit="1" customWidth="1"/>
    <col min="1797" max="1797" width="12.28515625" style="121" customWidth="1"/>
    <col min="1798" max="1798" width="12.5703125" style="121" customWidth="1"/>
    <col min="1799" max="1799" width="12.140625" style="121" customWidth="1"/>
    <col min="1800" max="1800" width="19.7109375" style="121" customWidth="1"/>
    <col min="1801" max="2048" width="9.140625" style="121"/>
    <col min="2049" max="2049" width="7.7109375" style="121" customWidth="1"/>
    <col min="2050" max="2050" width="10.5703125" style="121" customWidth="1"/>
    <col min="2051" max="2051" width="11.140625" style="121" bestFit="1" customWidth="1"/>
    <col min="2052" max="2052" width="22.140625" style="121" bestFit="1" customWidth="1"/>
    <col min="2053" max="2053" width="12.28515625" style="121" customWidth="1"/>
    <col min="2054" max="2054" width="12.5703125" style="121" customWidth="1"/>
    <col min="2055" max="2055" width="12.140625" style="121" customWidth="1"/>
    <col min="2056" max="2056" width="19.7109375" style="121" customWidth="1"/>
    <col min="2057" max="2304" width="9.140625" style="121"/>
    <col min="2305" max="2305" width="7.7109375" style="121" customWidth="1"/>
    <col min="2306" max="2306" width="10.5703125" style="121" customWidth="1"/>
    <col min="2307" max="2307" width="11.140625" style="121" bestFit="1" customWidth="1"/>
    <col min="2308" max="2308" width="22.140625" style="121" bestFit="1" customWidth="1"/>
    <col min="2309" max="2309" width="12.28515625" style="121" customWidth="1"/>
    <col min="2310" max="2310" width="12.5703125" style="121" customWidth="1"/>
    <col min="2311" max="2311" width="12.140625" style="121" customWidth="1"/>
    <col min="2312" max="2312" width="19.7109375" style="121" customWidth="1"/>
    <col min="2313" max="2560" width="9.140625" style="121"/>
    <col min="2561" max="2561" width="7.7109375" style="121" customWidth="1"/>
    <col min="2562" max="2562" width="10.5703125" style="121" customWidth="1"/>
    <col min="2563" max="2563" width="11.140625" style="121" bestFit="1" customWidth="1"/>
    <col min="2564" max="2564" width="22.140625" style="121" bestFit="1" customWidth="1"/>
    <col min="2565" max="2565" width="12.28515625" style="121" customWidth="1"/>
    <col min="2566" max="2566" width="12.5703125" style="121" customWidth="1"/>
    <col min="2567" max="2567" width="12.140625" style="121" customWidth="1"/>
    <col min="2568" max="2568" width="19.7109375" style="121" customWidth="1"/>
    <col min="2569" max="2816" width="9.140625" style="121"/>
    <col min="2817" max="2817" width="7.7109375" style="121" customWidth="1"/>
    <col min="2818" max="2818" width="10.5703125" style="121" customWidth="1"/>
    <col min="2819" max="2819" width="11.140625" style="121" bestFit="1" customWidth="1"/>
    <col min="2820" max="2820" width="22.140625" style="121" bestFit="1" customWidth="1"/>
    <col min="2821" max="2821" width="12.28515625" style="121" customWidth="1"/>
    <col min="2822" max="2822" width="12.5703125" style="121" customWidth="1"/>
    <col min="2823" max="2823" width="12.140625" style="121" customWidth="1"/>
    <col min="2824" max="2824" width="19.7109375" style="121" customWidth="1"/>
    <col min="2825" max="3072" width="9.140625" style="121"/>
    <col min="3073" max="3073" width="7.7109375" style="121" customWidth="1"/>
    <col min="3074" max="3074" width="10.5703125" style="121" customWidth="1"/>
    <col min="3075" max="3075" width="11.140625" style="121" bestFit="1" customWidth="1"/>
    <col min="3076" max="3076" width="22.140625" style="121" bestFit="1" customWidth="1"/>
    <col min="3077" max="3077" width="12.28515625" style="121" customWidth="1"/>
    <col min="3078" max="3078" width="12.5703125" style="121" customWidth="1"/>
    <col min="3079" max="3079" width="12.140625" style="121" customWidth="1"/>
    <col min="3080" max="3080" width="19.7109375" style="121" customWidth="1"/>
    <col min="3081" max="3328" width="9.140625" style="121"/>
    <col min="3329" max="3329" width="7.7109375" style="121" customWidth="1"/>
    <col min="3330" max="3330" width="10.5703125" style="121" customWidth="1"/>
    <col min="3331" max="3331" width="11.140625" style="121" bestFit="1" customWidth="1"/>
    <col min="3332" max="3332" width="22.140625" style="121" bestFit="1" customWidth="1"/>
    <col min="3333" max="3333" width="12.28515625" style="121" customWidth="1"/>
    <col min="3334" max="3334" width="12.5703125" style="121" customWidth="1"/>
    <col min="3335" max="3335" width="12.140625" style="121" customWidth="1"/>
    <col min="3336" max="3336" width="19.7109375" style="121" customWidth="1"/>
    <col min="3337" max="3584" width="9.140625" style="121"/>
    <col min="3585" max="3585" width="7.7109375" style="121" customWidth="1"/>
    <col min="3586" max="3586" width="10.5703125" style="121" customWidth="1"/>
    <col min="3587" max="3587" width="11.140625" style="121" bestFit="1" customWidth="1"/>
    <col min="3588" max="3588" width="22.140625" style="121" bestFit="1" customWidth="1"/>
    <col min="3589" max="3589" width="12.28515625" style="121" customWidth="1"/>
    <col min="3590" max="3590" width="12.5703125" style="121" customWidth="1"/>
    <col min="3591" max="3591" width="12.140625" style="121" customWidth="1"/>
    <col min="3592" max="3592" width="19.7109375" style="121" customWidth="1"/>
    <col min="3593" max="3840" width="9.140625" style="121"/>
    <col min="3841" max="3841" width="7.7109375" style="121" customWidth="1"/>
    <col min="3842" max="3842" width="10.5703125" style="121" customWidth="1"/>
    <col min="3843" max="3843" width="11.140625" style="121" bestFit="1" customWidth="1"/>
    <col min="3844" max="3844" width="22.140625" style="121" bestFit="1" customWidth="1"/>
    <col min="3845" max="3845" width="12.28515625" style="121" customWidth="1"/>
    <col min="3846" max="3846" width="12.5703125" style="121" customWidth="1"/>
    <col min="3847" max="3847" width="12.140625" style="121" customWidth="1"/>
    <col min="3848" max="3848" width="19.7109375" style="121" customWidth="1"/>
    <col min="3849" max="4096" width="9.140625" style="121"/>
    <col min="4097" max="4097" width="7.7109375" style="121" customWidth="1"/>
    <col min="4098" max="4098" width="10.5703125" style="121" customWidth="1"/>
    <col min="4099" max="4099" width="11.140625" style="121" bestFit="1" customWidth="1"/>
    <col min="4100" max="4100" width="22.140625" style="121" bestFit="1" customWidth="1"/>
    <col min="4101" max="4101" width="12.28515625" style="121" customWidth="1"/>
    <col min="4102" max="4102" width="12.5703125" style="121" customWidth="1"/>
    <col min="4103" max="4103" width="12.140625" style="121" customWidth="1"/>
    <col min="4104" max="4104" width="19.7109375" style="121" customWidth="1"/>
    <col min="4105" max="4352" width="9.140625" style="121"/>
    <col min="4353" max="4353" width="7.7109375" style="121" customWidth="1"/>
    <col min="4354" max="4354" width="10.5703125" style="121" customWidth="1"/>
    <col min="4355" max="4355" width="11.140625" style="121" bestFit="1" customWidth="1"/>
    <col min="4356" max="4356" width="22.140625" style="121" bestFit="1" customWidth="1"/>
    <col min="4357" max="4357" width="12.28515625" style="121" customWidth="1"/>
    <col min="4358" max="4358" width="12.5703125" style="121" customWidth="1"/>
    <col min="4359" max="4359" width="12.140625" style="121" customWidth="1"/>
    <col min="4360" max="4360" width="19.7109375" style="121" customWidth="1"/>
    <col min="4361" max="4608" width="9.140625" style="121"/>
    <col min="4609" max="4609" width="7.7109375" style="121" customWidth="1"/>
    <col min="4610" max="4610" width="10.5703125" style="121" customWidth="1"/>
    <col min="4611" max="4611" width="11.140625" style="121" bestFit="1" customWidth="1"/>
    <col min="4612" max="4612" width="22.140625" style="121" bestFit="1" customWidth="1"/>
    <col min="4613" max="4613" width="12.28515625" style="121" customWidth="1"/>
    <col min="4614" max="4614" width="12.5703125" style="121" customWidth="1"/>
    <col min="4615" max="4615" width="12.140625" style="121" customWidth="1"/>
    <col min="4616" max="4616" width="19.7109375" style="121" customWidth="1"/>
    <col min="4617" max="4864" width="9.140625" style="121"/>
    <col min="4865" max="4865" width="7.7109375" style="121" customWidth="1"/>
    <col min="4866" max="4866" width="10.5703125" style="121" customWidth="1"/>
    <col min="4867" max="4867" width="11.140625" style="121" bestFit="1" customWidth="1"/>
    <col min="4868" max="4868" width="22.140625" style="121" bestFit="1" customWidth="1"/>
    <col min="4869" max="4869" width="12.28515625" style="121" customWidth="1"/>
    <col min="4870" max="4870" width="12.5703125" style="121" customWidth="1"/>
    <col min="4871" max="4871" width="12.140625" style="121" customWidth="1"/>
    <col min="4872" max="4872" width="19.7109375" style="121" customWidth="1"/>
    <col min="4873" max="5120" width="9.140625" style="121"/>
    <col min="5121" max="5121" width="7.7109375" style="121" customWidth="1"/>
    <col min="5122" max="5122" width="10.5703125" style="121" customWidth="1"/>
    <col min="5123" max="5123" width="11.140625" style="121" bestFit="1" customWidth="1"/>
    <col min="5124" max="5124" width="22.140625" style="121" bestFit="1" customWidth="1"/>
    <col min="5125" max="5125" width="12.28515625" style="121" customWidth="1"/>
    <col min="5126" max="5126" width="12.5703125" style="121" customWidth="1"/>
    <col min="5127" max="5127" width="12.140625" style="121" customWidth="1"/>
    <col min="5128" max="5128" width="19.7109375" style="121" customWidth="1"/>
    <col min="5129" max="5376" width="9.140625" style="121"/>
    <col min="5377" max="5377" width="7.7109375" style="121" customWidth="1"/>
    <col min="5378" max="5378" width="10.5703125" style="121" customWidth="1"/>
    <col min="5379" max="5379" width="11.140625" style="121" bestFit="1" customWidth="1"/>
    <col min="5380" max="5380" width="22.140625" style="121" bestFit="1" customWidth="1"/>
    <col min="5381" max="5381" width="12.28515625" style="121" customWidth="1"/>
    <col min="5382" max="5382" width="12.5703125" style="121" customWidth="1"/>
    <col min="5383" max="5383" width="12.140625" style="121" customWidth="1"/>
    <col min="5384" max="5384" width="19.7109375" style="121" customWidth="1"/>
    <col min="5385" max="5632" width="9.140625" style="121"/>
    <col min="5633" max="5633" width="7.7109375" style="121" customWidth="1"/>
    <col min="5634" max="5634" width="10.5703125" style="121" customWidth="1"/>
    <col min="5635" max="5635" width="11.140625" style="121" bestFit="1" customWidth="1"/>
    <col min="5636" max="5636" width="22.140625" style="121" bestFit="1" customWidth="1"/>
    <col min="5637" max="5637" width="12.28515625" style="121" customWidth="1"/>
    <col min="5638" max="5638" width="12.5703125" style="121" customWidth="1"/>
    <col min="5639" max="5639" width="12.140625" style="121" customWidth="1"/>
    <col min="5640" max="5640" width="19.7109375" style="121" customWidth="1"/>
    <col min="5641" max="5888" width="9.140625" style="121"/>
    <col min="5889" max="5889" width="7.7109375" style="121" customWidth="1"/>
    <col min="5890" max="5890" width="10.5703125" style="121" customWidth="1"/>
    <col min="5891" max="5891" width="11.140625" style="121" bestFit="1" customWidth="1"/>
    <col min="5892" max="5892" width="22.140625" style="121" bestFit="1" customWidth="1"/>
    <col min="5893" max="5893" width="12.28515625" style="121" customWidth="1"/>
    <col min="5894" max="5894" width="12.5703125" style="121" customWidth="1"/>
    <col min="5895" max="5895" width="12.140625" style="121" customWidth="1"/>
    <col min="5896" max="5896" width="19.7109375" style="121" customWidth="1"/>
    <col min="5897" max="6144" width="9.140625" style="121"/>
    <col min="6145" max="6145" width="7.7109375" style="121" customWidth="1"/>
    <col min="6146" max="6146" width="10.5703125" style="121" customWidth="1"/>
    <col min="6147" max="6147" width="11.140625" style="121" bestFit="1" customWidth="1"/>
    <col min="6148" max="6148" width="22.140625" style="121" bestFit="1" customWidth="1"/>
    <col min="6149" max="6149" width="12.28515625" style="121" customWidth="1"/>
    <col min="6150" max="6150" width="12.5703125" style="121" customWidth="1"/>
    <col min="6151" max="6151" width="12.140625" style="121" customWidth="1"/>
    <col min="6152" max="6152" width="19.7109375" style="121" customWidth="1"/>
    <col min="6153" max="6400" width="9.140625" style="121"/>
    <col min="6401" max="6401" width="7.7109375" style="121" customWidth="1"/>
    <col min="6402" max="6402" width="10.5703125" style="121" customWidth="1"/>
    <col min="6403" max="6403" width="11.140625" style="121" bestFit="1" customWidth="1"/>
    <col min="6404" max="6404" width="22.140625" style="121" bestFit="1" customWidth="1"/>
    <col min="6405" max="6405" width="12.28515625" style="121" customWidth="1"/>
    <col min="6406" max="6406" width="12.5703125" style="121" customWidth="1"/>
    <col min="6407" max="6407" width="12.140625" style="121" customWidth="1"/>
    <col min="6408" max="6408" width="19.7109375" style="121" customWidth="1"/>
    <col min="6409" max="6656" width="9.140625" style="121"/>
    <col min="6657" max="6657" width="7.7109375" style="121" customWidth="1"/>
    <col min="6658" max="6658" width="10.5703125" style="121" customWidth="1"/>
    <col min="6659" max="6659" width="11.140625" style="121" bestFit="1" customWidth="1"/>
    <col min="6660" max="6660" width="22.140625" style="121" bestFit="1" customWidth="1"/>
    <col min="6661" max="6661" width="12.28515625" style="121" customWidth="1"/>
    <col min="6662" max="6662" width="12.5703125" style="121" customWidth="1"/>
    <col min="6663" max="6663" width="12.140625" style="121" customWidth="1"/>
    <col min="6664" max="6664" width="19.7109375" style="121" customWidth="1"/>
    <col min="6665" max="6912" width="9.140625" style="121"/>
    <col min="6913" max="6913" width="7.7109375" style="121" customWidth="1"/>
    <col min="6914" max="6914" width="10.5703125" style="121" customWidth="1"/>
    <col min="6915" max="6915" width="11.140625" style="121" bestFit="1" customWidth="1"/>
    <col min="6916" max="6916" width="22.140625" style="121" bestFit="1" customWidth="1"/>
    <col min="6917" max="6917" width="12.28515625" style="121" customWidth="1"/>
    <col min="6918" max="6918" width="12.5703125" style="121" customWidth="1"/>
    <col min="6919" max="6919" width="12.140625" style="121" customWidth="1"/>
    <col min="6920" max="6920" width="19.7109375" style="121" customWidth="1"/>
    <col min="6921" max="7168" width="9.140625" style="121"/>
    <col min="7169" max="7169" width="7.7109375" style="121" customWidth="1"/>
    <col min="7170" max="7170" width="10.5703125" style="121" customWidth="1"/>
    <col min="7171" max="7171" width="11.140625" style="121" bestFit="1" customWidth="1"/>
    <col min="7172" max="7172" width="22.140625" style="121" bestFit="1" customWidth="1"/>
    <col min="7173" max="7173" width="12.28515625" style="121" customWidth="1"/>
    <col min="7174" max="7174" width="12.5703125" style="121" customWidth="1"/>
    <col min="7175" max="7175" width="12.140625" style="121" customWidth="1"/>
    <col min="7176" max="7176" width="19.7109375" style="121" customWidth="1"/>
    <col min="7177" max="7424" width="9.140625" style="121"/>
    <col min="7425" max="7425" width="7.7109375" style="121" customWidth="1"/>
    <col min="7426" max="7426" width="10.5703125" style="121" customWidth="1"/>
    <col min="7427" max="7427" width="11.140625" style="121" bestFit="1" customWidth="1"/>
    <col min="7428" max="7428" width="22.140625" style="121" bestFit="1" customWidth="1"/>
    <col min="7429" max="7429" width="12.28515625" style="121" customWidth="1"/>
    <col min="7430" max="7430" width="12.5703125" style="121" customWidth="1"/>
    <col min="7431" max="7431" width="12.140625" style="121" customWidth="1"/>
    <col min="7432" max="7432" width="19.7109375" style="121" customWidth="1"/>
    <col min="7433" max="7680" width="9.140625" style="121"/>
    <col min="7681" max="7681" width="7.7109375" style="121" customWidth="1"/>
    <col min="7682" max="7682" width="10.5703125" style="121" customWidth="1"/>
    <col min="7683" max="7683" width="11.140625" style="121" bestFit="1" customWidth="1"/>
    <col min="7684" max="7684" width="22.140625" style="121" bestFit="1" customWidth="1"/>
    <col min="7685" max="7685" width="12.28515625" style="121" customWidth="1"/>
    <col min="7686" max="7686" width="12.5703125" style="121" customWidth="1"/>
    <col min="7687" max="7687" width="12.140625" style="121" customWidth="1"/>
    <col min="7688" max="7688" width="19.7109375" style="121" customWidth="1"/>
    <col min="7689" max="7936" width="9.140625" style="121"/>
    <col min="7937" max="7937" width="7.7109375" style="121" customWidth="1"/>
    <col min="7938" max="7938" width="10.5703125" style="121" customWidth="1"/>
    <col min="7939" max="7939" width="11.140625" style="121" bestFit="1" customWidth="1"/>
    <col min="7940" max="7940" width="22.140625" style="121" bestFit="1" customWidth="1"/>
    <col min="7941" max="7941" width="12.28515625" style="121" customWidth="1"/>
    <col min="7942" max="7942" width="12.5703125" style="121" customWidth="1"/>
    <col min="7943" max="7943" width="12.140625" style="121" customWidth="1"/>
    <col min="7944" max="7944" width="19.7109375" style="121" customWidth="1"/>
    <col min="7945" max="8192" width="9.140625" style="121"/>
    <col min="8193" max="8193" width="7.7109375" style="121" customWidth="1"/>
    <col min="8194" max="8194" width="10.5703125" style="121" customWidth="1"/>
    <col min="8195" max="8195" width="11.140625" style="121" bestFit="1" customWidth="1"/>
    <col min="8196" max="8196" width="22.140625" style="121" bestFit="1" customWidth="1"/>
    <col min="8197" max="8197" width="12.28515625" style="121" customWidth="1"/>
    <col min="8198" max="8198" width="12.5703125" style="121" customWidth="1"/>
    <col min="8199" max="8199" width="12.140625" style="121" customWidth="1"/>
    <col min="8200" max="8200" width="19.7109375" style="121" customWidth="1"/>
    <col min="8201" max="8448" width="9.140625" style="121"/>
    <col min="8449" max="8449" width="7.7109375" style="121" customWidth="1"/>
    <col min="8450" max="8450" width="10.5703125" style="121" customWidth="1"/>
    <col min="8451" max="8451" width="11.140625" style="121" bestFit="1" customWidth="1"/>
    <col min="8452" max="8452" width="22.140625" style="121" bestFit="1" customWidth="1"/>
    <col min="8453" max="8453" width="12.28515625" style="121" customWidth="1"/>
    <col min="8454" max="8454" width="12.5703125" style="121" customWidth="1"/>
    <col min="8455" max="8455" width="12.140625" style="121" customWidth="1"/>
    <col min="8456" max="8456" width="19.7109375" style="121" customWidth="1"/>
    <col min="8457" max="8704" width="9.140625" style="121"/>
    <col min="8705" max="8705" width="7.7109375" style="121" customWidth="1"/>
    <col min="8706" max="8706" width="10.5703125" style="121" customWidth="1"/>
    <col min="8707" max="8707" width="11.140625" style="121" bestFit="1" customWidth="1"/>
    <col min="8708" max="8708" width="22.140625" style="121" bestFit="1" customWidth="1"/>
    <col min="8709" max="8709" width="12.28515625" style="121" customWidth="1"/>
    <col min="8710" max="8710" width="12.5703125" style="121" customWidth="1"/>
    <col min="8711" max="8711" width="12.140625" style="121" customWidth="1"/>
    <col min="8712" max="8712" width="19.7109375" style="121" customWidth="1"/>
    <col min="8713" max="8960" width="9.140625" style="121"/>
    <col min="8961" max="8961" width="7.7109375" style="121" customWidth="1"/>
    <col min="8962" max="8962" width="10.5703125" style="121" customWidth="1"/>
    <col min="8963" max="8963" width="11.140625" style="121" bestFit="1" customWidth="1"/>
    <col min="8964" max="8964" width="22.140625" style="121" bestFit="1" customWidth="1"/>
    <col min="8965" max="8965" width="12.28515625" style="121" customWidth="1"/>
    <col min="8966" max="8966" width="12.5703125" style="121" customWidth="1"/>
    <col min="8967" max="8967" width="12.140625" style="121" customWidth="1"/>
    <col min="8968" max="8968" width="19.7109375" style="121" customWidth="1"/>
    <col min="8969" max="9216" width="9.140625" style="121"/>
    <col min="9217" max="9217" width="7.7109375" style="121" customWidth="1"/>
    <col min="9218" max="9218" width="10.5703125" style="121" customWidth="1"/>
    <col min="9219" max="9219" width="11.140625" style="121" bestFit="1" customWidth="1"/>
    <col min="9220" max="9220" width="22.140625" style="121" bestFit="1" customWidth="1"/>
    <col min="9221" max="9221" width="12.28515625" style="121" customWidth="1"/>
    <col min="9222" max="9222" width="12.5703125" style="121" customWidth="1"/>
    <col min="9223" max="9223" width="12.140625" style="121" customWidth="1"/>
    <col min="9224" max="9224" width="19.7109375" style="121" customWidth="1"/>
    <col min="9225" max="9472" width="9.140625" style="121"/>
    <col min="9473" max="9473" width="7.7109375" style="121" customWidth="1"/>
    <col min="9474" max="9474" width="10.5703125" style="121" customWidth="1"/>
    <col min="9475" max="9475" width="11.140625" style="121" bestFit="1" customWidth="1"/>
    <col min="9476" max="9476" width="22.140625" style="121" bestFit="1" customWidth="1"/>
    <col min="9477" max="9477" width="12.28515625" style="121" customWidth="1"/>
    <col min="9478" max="9478" width="12.5703125" style="121" customWidth="1"/>
    <col min="9479" max="9479" width="12.140625" style="121" customWidth="1"/>
    <col min="9480" max="9480" width="19.7109375" style="121" customWidth="1"/>
    <col min="9481" max="9728" width="9.140625" style="121"/>
    <col min="9729" max="9729" width="7.7109375" style="121" customWidth="1"/>
    <col min="9730" max="9730" width="10.5703125" style="121" customWidth="1"/>
    <col min="9731" max="9731" width="11.140625" style="121" bestFit="1" customWidth="1"/>
    <col min="9732" max="9732" width="22.140625" style="121" bestFit="1" customWidth="1"/>
    <col min="9733" max="9733" width="12.28515625" style="121" customWidth="1"/>
    <col min="9734" max="9734" width="12.5703125" style="121" customWidth="1"/>
    <col min="9735" max="9735" width="12.140625" style="121" customWidth="1"/>
    <col min="9736" max="9736" width="19.7109375" style="121" customWidth="1"/>
    <col min="9737" max="9984" width="9.140625" style="121"/>
    <col min="9985" max="9985" width="7.7109375" style="121" customWidth="1"/>
    <col min="9986" max="9986" width="10.5703125" style="121" customWidth="1"/>
    <col min="9987" max="9987" width="11.140625" style="121" bestFit="1" customWidth="1"/>
    <col min="9988" max="9988" width="22.140625" style="121" bestFit="1" customWidth="1"/>
    <col min="9989" max="9989" width="12.28515625" style="121" customWidth="1"/>
    <col min="9990" max="9990" width="12.5703125" style="121" customWidth="1"/>
    <col min="9991" max="9991" width="12.140625" style="121" customWidth="1"/>
    <col min="9992" max="9992" width="19.7109375" style="121" customWidth="1"/>
    <col min="9993" max="10240" width="9.140625" style="121"/>
    <col min="10241" max="10241" width="7.7109375" style="121" customWidth="1"/>
    <col min="10242" max="10242" width="10.5703125" style="121" customWidth="1"/>
    <col min="10243" max="10243" width="11.140625" style="121" bestFit="1" customWidth="1"/>
    <col min="10244" max="10244" width="22.140625" style="121" bestFit="1" customWidth="1"/>
    <col min="10245" max="10245" width="12.28515625" style="121" customWidth="1"/>
    <col min="10246" max="10246" width="12.5703125" style="121" customWidth="1"/>
    <col min="10247" max="10247" width="12.140625" style="121" customWidth="1"/>
    <col min="10248" max="10248" width="19.7109375" style="121" customWidth="1"/>
    <col min="10249" max="10496" width="9.140625" style="121"/>
    <col min="10497" max="10497" width="7.7109375" style="121" customWidth="1"/>
    <col min="10498" max="10498" width="10.5703125" style="121" customWidth="1"/>
    <col min="10499" max="10499" width="11.140625" style="121" bestFit="1" customWidth="1"/>
    <col min="10500" max="10500" width="22.140625" style="121" bestFit="1" customWidth="1"/>
    <col min="10501" max="10501" width="12.28515625" style="121" customWidth="1"/>
    <col min="10502" max="10502" width="12.5703125" style="121" customWidth="1"/>
    <col min="10503" max="10503" width="12.140625" style="121" customWidth="1"/>
    <col min="10504" max="10504" width="19.7109375" style="121" customWidth="1"/>
    <col min="10505" max="10752" width="9.140625" style="121"/>
    <col min="10753" max="10753" width="7.7109375" style="121" customWidth="1"/>
    <col min="10754" max="10754" width="10.5703125" style="121" customWidth="1"/>
    <col min="10755" max="10755" width="11.140625" style="121" bestFit="1" customWidth="1"/>
    <col min="10756" max="10756" width="22.140625" style="121" bestFit="1" customWidth="1"/>
    <col min="10757" max="10757" width="12.28515625" style="121" customWidth="1"/>
    <col min="10758" max="10758" width="12.5703125" style="121" customWidth="1"/>
    <col min="10759" max="10759" width="12.140625" style="121" customWidth="1"/>
    <col min="10760" max="10760" width="19.7109375" style="121" customWidth="1"/>
    <col min="10761" max="11008" width="9.140625" style="121"/>
    <col min="11009" max="11009" width="7.7109375" style="121" customWidth="1"/>
    <col min="11010" max="11010" width="10.5703125" style="121" customWidth="1"/>
    <col min="11011" max="11011" width="11.140625" style="121" bestFit="1" customWidth="1"/>
    <col min="11012" max="11012" width="22.140625" style="121" bestFit="1" customWidth="1"/>
    <col min="11013" max="11013" width="12.28515625" style="121" customWidth="1"/>
    <col min="11014" max="11014" width="12.5703125" style="121" customWidth="1"/>
    <col min="11015" max="11015" width="12.140625" style="121" customWidth="1"/>
    <col min="11016" max="11016" width="19.7109375" style="121" customWidth="1"/>
    <col min="11017" max="11264" width="9.140625" style="121"/>
    <col min="11265" max="11265" width="7.7109375" style="121" customWidth="1"/>
    <col min="11266" max="11266" width="10.5703125" style="121" customWidth="1"/>
    <col min="11267" max="11267" width="11.140625" style="121" bestFit="1" customWidth="1"/>
    <col min="11268" max="11268" width="22.140625" style="121" bestFit="1" customWidth="1"/>
    <col min="11269" max="11269" width="12.28515625" style="121" customWidth="1"/>
    <col min="11270" max="11270" width="12.5703125" style="121" customWidth="1"/>
    <col min="11271" max="11271" width="12.140625" style="121" customWidth="1"/>
    <col min="11272" max="11272" width="19.7109375" style="121" customWidth="1"/>
    <col min="11273" max="11520" width="9.140625" style="121"/>
    <col min="11521" max="11521" width="7.7109375" style="121" customWidth="1"/>
    <col min="11522" max="11522" width="10.5703125" style="121" customWidth="1"/>
    <col min="11523" max="11523" width="11.140625" style="121" bestFit="1" customWidth="1"/>
    <col min="11524" max="11524" width="22.140625" style="121" bestFit="1" customWidth="1"/>
    <col min="11525" max="11525" width="12.28515625" style="121" customWidth="1"/>
    <col min="11526" max="11526" width="12.5703125" style="121" customWidth="1"/>
    <col min="11527" max="11527" width="12.140625" style="121" customWidth="1"/>
    <col min="11528" max="11528" width="19.7109375" style="121" customWidth="1"/>
    <col min="11529" max="11776" width="9.140625" style="121"/>
    <col min="11777" max="11777" width="7.7109375" style="121" customWidth="1"/>
    <col min="11778" max="11778" width="10.5703125" style="121" customWidth="1"/>
    <col min="11779" max="11779" width="11.140625" style="121" bestFit="1" customWidth="1"/>
    <col min="11780" max="11780" width="22.140625" style="121" bestFit="1" customWidth="1"/>
    <col min="11781" max="11781" width="12.28515625" style="121" customWidth="1"/>
    <col min="11782" max="11782" width="12.5703125" style="121" customWidth="1"/>
    <col min="11783" max="11783" width="12.140625" style="121" customWidth="1"/>
    <col min="11784" max="11784" width="19.7109375" style="121" customWidth="1"/>
    <col min="11785" max="12032" width="9.140625" style="121"/>
    <col min="12033" max="12033" width="7.7109375" style="121" customWidth="1"/>
    <col min="12034" max="12034" width="10.5703125" style="121" customWidth="1"/>
    <col min="12035" max="12035" width="11.140625" style="121" bestFit="1" customWidth="1"/>
    <col min="12036" max="12036" width="22.140625" style="121" bestFit="1" customWidth="1"/>
    <col min="12037" max="12037" width="12.28515625" style="121" customWidth="1"/>
    <col min="12038" max="12038" width="12.5703125" style="121" customWidth="1"/>
    <col min="12039" max="12039" width="12.140625" style="121" customWidth="1"/>
    <col min="12040" max="12040" width="19.7109375" style="121" customWidth="1"/>
    <col min="12041" max="12288" width="9.140625" style="121"/>
    <col min="12289" max="12289" width="7.7109375" style="121" customWidth="1"/>
    <col min="12290" max="12290" width="10.5703125" style="121" customWidth="1"/>
    <col min="12291" max="12291" width="11.140625" style="121" bestFit="1" customWidth="1"/>
    <col min="12292" max="12292" width="22.140625" style="121" bestFit="1" customWidth="1"/>
    <col min="12293" max="12293" width="12.28515625" style="121" customWidth="1"/>
    <col min="12294" max="12294" width="12.5703125" style="121" customWidth="1"/>
    <col min="12295" max="12295" width="12.140625" style="121" customWidth="1"/>
    <col min="12296" max="12296" width="19.7109375" style="121" customWidth="1"/>
    <col min="12297" max="12544" width="9.140625" style="121"/>
    <col min="12545" max="12545" width="7.7109375" style="121" customWidth="1"/>
    <col min="12546" max="12546" width="10.5703125" style="121" customWidth="1"/>
    <col min="12547" max="12547" width="11.140625" style="121" bestFit="1" customWidth="1"/>
    <col min="12548" max="12548" width="22.140625" style="121" bestFit="1" customWidth="1"/>
    <col min="12549" max="12549" width="12.28515625" style="121" customWidth="1"/>
    <col min="12550" max="12550" width="12.5703125" style="121" customWidth="1"/>
    <col min="12551" max="12551" width="12.140625" style="121" customWidth="1"/>
    <col min="12552" max="12552" width="19.7109375" style="121" customWidth="1"/>
    <col min="12553" max="12800" width="9.140625" style="121"/>
    <col min="12801" max="12801" width="7.7109375" style="121" customWidth="1"/>
    <col min="12802" max="12802" width="10.5703125" style="121" customWidth="1"/>
    <col min="12803" max="12803" width="11.140625" style="121" bestFit="1" customWidth="1"/>
    <col min="12804" max="12804" width="22.140625" style="121" bestFit="1" customWidth="1"/>
    <col min="12805" max="12805" width="12.28515625" style="121" customWidth="1"/>
    <col min="12806" max="12806" width="12.5703125" style="121" customWidth="1"/>
    <col min="12807" max="12807" width="12.140625" style="121" customWidth="1"/>
    <col min="12808" max="12808" width="19.7109375" style="121" customWidth="1"/>
    <col min="12809" max="13056" width="9.140625" style="121"/>
    <col min="13057" max="13057" width="7.7109375" style="121" customWidth="1"/>
    <col min="13058" max="13058" width="10.5703125" style="121" customWidth="1"/>
    <col min="13059" max="13059" width="11.140625" style="121" bestFit="1" customWidth="1"/>
    <col min="13060" max="13060" width="22.140625" style="121" bestFit="1" customWidth="1"/>
    <col min="13061" max="13061" width="12.28515625" style="121" customWidth="1"/>
    <col min="13062" max="13062" width="12.5703125" style="121" customWidth="1"/>
    <col min="13063" max="13063" width="12.140625" style="121" customWidth="1"/>
    <col min="13064" max="13064" width="19.7109375" style="121" customWidth="1"/>
    <col min="13065" max="13312" width="9.140625" style="121"/>
    <col min="13313" max="13313" width="7.7109375" style="121" customWidth="1"/>
    <col min="13314" max="13314" width="10.5703125" style="121" customWidth="1"/>
    <col min="13315" max="13315" width="11.140625" style="121" bestFit="1" customWidth="1"/>
    <col min="13316" max="13316" width="22.140625" style="121" bestFit="1" customWidth="1"/>
    <col min="13317" max="13317" width="12.28515625" style="121" customWidth="1"/>
    <col min="13318" max="13318" width="12.5703125" style="121" customWidth="1"/>
    <col min="13319" max="13319" width="12.140625" style="121" customWidth="1"/>
    <col min="13320" max="13320" width="19.7109375" style="121" customWidth="1"/>
    <col min="13321" max="13568" width="9.140625" style="121"/>
    <col min="13569" max="13569" width="7.7109375" style="121" customWidth="1"/>
    <col min="13570" max="13570" width="10.5703125" style="121" customWidth="1"/>
    <col min="13571" max="13571" width="11.140625" style="121" bestFit="1" customWidth="1"/>
    <col min="13572" max="13572" width="22.140625" style="121" bestFit="1" customWidth="1"/>
    <col min="13573" max="13573" width="12.28515625" style="121" customWidth="1"/>
    <col min="13574" max="13574" width="12.5703125" style="121" customWidth="1"/>
    <col min="13575" max="13575" width="12.140625" style="121" customWidth="1"/>
    <col min="13576" max="13576" width="19.7109375" style="121" customWidth="1"/>
    <col min="13577" max="13824" width="9.140625" style="121"/>
    <col min="13825" max="13825" width="7.7109375" style="121" customWidth="1"/>
    <col min="13826" max="13826" width="10.5703125" style="121" customWidth="1"/>
    <col min="13827" max="13827" width="11.140625" style="121" bestFit="1" customWidth="1"/>
    <col min="13828" max="13828" width="22.140625" style="121" bestFit="1" customWidth="1"/>
    <col min="13829" max="13829" width="12.28515625" style="121" customWidth="1"/>
    <col min="13830" max="13830" width="12.5703125" style="121" customWidth="1"/>
    <col min="13831" max="13831" width="12.140625" style="121" customWidth="1"/>
    <col min="13832" max="13832" width="19.7109375" style="121" customWidth="1"/>
    <col min="13833" max="14080" width="9.140625" style="121"/>
    <col min="14081" max="14081" width="7.7109375" style="121" customWidth="1"/>
    <col min="14082" max="14082" width="10.5703125" style="121" customWidth="1"/>
    <col min="14083" max="14083" width="11.140625" style="121" bestFit="1" customWidth="1"/>
    <col min="14084" max="14084" width="22.140625" style="121" bestFit="1" customWidth="1"/>
    <col min="14085" max="14085" width="12.28515625" style="121" customWidth="1"/>
    <col min="14086" max="14086" width="12.5703125" style="121" customWidth="1"/>
    <col min="14087" max="14087" width="12.140625" style="121" customWidth="1"/>
    <col min="14088" max="14088" width="19.7109375" style="121" customWidth="1"/>
    <col min="14089" max="14336" width="9.140625" style="121"/>
    <col min="14337" max="14337" width="7.7109375" style="121" customWidth="1"/>
    <col min="14338" max="14338" width="10.5703125" style="121" customWidth="1"/>
    <col min="14339" max="14339" width="11.140625" style="121" bestFit="1" customWidth="1"/>
    <col min="14340" max="14340" width="22.140625" style="121" bestFit="1" customWidth="1"/>
    <col min="14341" max="14341" width="12.28515625" style="121" customWidth="1"/>
    <col min="14342" max="14342" width="12.5703125" style="121" customWidth="1"/>
    <col min="14343" max="14343" width="12.140625" style="121" customWidth="1"/>
    <col min="14344" max="14344" width="19.7109375" style="121" customWidth="1"/>
    <col min="14345" max="14592" width="9.140625" style="121"/>
    <col min="14593" max="14593" width="7.7109375" style="121" customWidth="1"/>
    <col min="14594" max="14594" width="10.5703125" style="121" customWidth="1"/>
    <col min="14595" max="14595" width="11.140625" style="121" bestFit="1" customWidth="1"/>
    <col min="14596" max="14596" width="22.140625" style="121" bestFit="1" customWidth="1"/>
    <col min="14597" max="14597" width="12.28515625" style="121" customWidth="1"/>
    <col min="14598" max="14598" width="12.5703125" style="121" customWidth="1"/>
    <col min="14599" max="14599" width="12.140625" style="121" customWidth="1"/>
    <col min="14600" max="14600" width="19.7109375" style="121" customWidth="1"/>
    <col min="14601" max="14848" width="9.140625" style="121"/>
    <col min="14849" max="14849" width="7.7109375" style="121" customWidth="1"/>
    <col min="14850" max="14850" width="10.5703125" style="121" customWidth="1"/>
    <col min="14851" max="14851" width="11.140625" style="121" bestFit="1" customWidth="1"/>
    <col min="14852" max="14852" width="22.140625" style="121" bestFit="1" customWidth="1"/>
    <col min="14853" max="14853" width="12.28515625" style="121" customWidth="1"/>
    <col min="14854" max="14854" width="12.5703125" style="121" customWidth="1"/>
    <col min="14855" max="14855" width="12.140625" style="121" customWidth="1"/>
    <col min="14856" max="14856" width="19.7109375" style="121" customWidth="1"/>
    <col min="14857" max="15104" width="9.140625" style="121"/>
    <col min="15105" max="15105" width="7.7109375" style="121" customWidth="1"/>
    <col min="15106" max="15106" width="10.5703125" style="121" customWidth="1"/>
    <col min="15107" max="15107" width="11.140625" style="121" bestFit="1" customWidth="1"/>
    <col min="15108" max="15108" width="22.140625" style="121" bestFit="1" customWidth="1"/>
    <col min="15109" max="15109" width="12.28515625" style="121" customWidth="1"/>
    <col min="15110" max="15110" width="12.5703125" style="121" customWidth="1"/>
    <col min="15111" max="15111" width="12.140625" style="121" customWidth="1"/>
    <col min="15112" max="15112" width="19.7109375" style="121" customWidth="1"/>
    <col min="15113" max="15360" width="9.140625" style="121"/>
    <col min="15361" max="15361" width="7.7109375" style="121" customWidth="1"/>
    <col min="15362" max="15362" width="10.5703125" style="121" customWidth="1"/>
    <col min="15363" max="15363" width="11.140625" style="121" bestFit="1" customWidth="1"/>
    <col min="15364" max="15364" width="22.140625" style="121" bestFit="1" customWidth="1"/>
    <col min="15365" max="15365" width="12.28515625" style="121" customWidth="1"/>
    <col min="15366" max="15366" width="12.5703125" style="121" customWidth="1"/>
    <col min="15367" max="15367" width="12.140625" style="121" customWidth="1"/>
    <col min="15368" max="15368" width="19.7109375" style="121" customWidth="1"/>
    <col min="15369" max="15616" width="9.140625" style="121"/>
    <col min="15617" max="15617" width="7.7109375" style="121" customWidth="1"/>
    <col min="15618" max="15618" width="10.5703125" style="121" customWidth="1"/>
    <col min="15619" max="15619" width="11.140625" style="121" bestFit="1" customWidth="1"/>
    <col min="15620" max="15620" width="22.140625" style="121" bestFit="1" customWidth="1"/>
    <col min="15621" max="15621" width="12.28515625" style="121" customWidth="1"/>
    <col min="15622" max="15622" width="12.5703125" style="121" customWidth="1"/>
    <col min="15623" max="15623" width="12.140625" style="121" customWidth="1"/>
    <col min="15624" max="15624" width="19.7109375" style="121" customWidth="1"/>
    <col min="15625" max="15872" width="9.140625" style="121"/>
    <col min="15873" max="15873" width="7.7109375" style="121" customWidth="1"/>
    <col min="15874" max="15874" width="10.5703125" style="121" customWidth="1"/>
    <col min="15875" max="15875" width="11.140625" style="121" bestFit="1" customWidth="1"/>
    <col min="15876" max="15876" width="22.140625" style="121" bestFit="1" customWidth="1"/>
    <col min="15877" max="15877" width="12.28515625" style="121" customWidth="1"/>
    <col min="15878" max="15878" width="12.5703125" style="121" customWidth="1"/>
    <col min="15879" max="15879" width="12.140625" style="121" customWidth="1"/>
    <col min="15880" max="15880" width="19.7109375" style="121" customWidth="1"/>
    <col min="15881" max="16128" width="9.140625" style="121"/>
    <col min="16129" max="16129" width="7.7109375" style="121" customWidth="1"/>
    <col min="16130" max="16130" width="10.5703125" style="121" customWidth="1"/>
    <col min="16131" max="16131" width="11.140625" style="121" bestFit="1" customWidth="1"/>
    <col min="16132" max="16132" width="22.140625" style="121" bestFit="1" customWidth="1"/>
    <col min="16133" max="16133" width="12.28515625" style="121" customWidth="1"/>
    <col min="16134" max="16134" width="12.5703125" style="121" customWidth="1"/>
    <col min="16135" max="16135" width="12.140625" style="121" customWidth="1"/>
    <col min="16136" max="16136" width="19.7109375" style="121" customWidth="1"/>
    <col min="16137" max="16384" width="9.140625" style="121"/>
  </cols>
  <sheetData>
    <row r="1" spans="1:10" ht="50.1" customHeight="1">
      <c r="A1" s="7323"/>
      <c r="B1" s="7323"/>
      <c r="C1" s="172"/>
      <c r="D1" s="172"/>
      <c r="E1" s="172"/>
      <c r="F1" s="172"/>
      <c r="G1" s="250" t="s">
        <v>1224</v>
      </c>
    </row>
    <row r="2" spans="1:10" ht="30" customHeight="1">
      <c r="A2" s="7159" t="s">
        <v>1162</v>
      </c>
      <c r="B2" s="7159"/>
      <c r="C2" s="7159"/>
      <c r="D2" s="7159"/>
      <c r="E2" s="7159"/>
      <c r="F2" s="7159"/>
      <c r="G2" s="7159"/>
    </row>
    <row r="3" spans="1:10" ht="13.5" customHeight="1">
      <c r="A3" s="106"/>
      <c r="B3" s="106"/>
      <c r="C3" s="106"/>
      <c r="D3" s="106"/>
      <c r="E3" s="106"/>
      <c r="F3" s="106"/>
      <c r="G3" s="122" t="s">
        <v>0</v>
      </c>
    </row>
    <row r="4" spans="1:10" s="6157" customFormat="1" ht="24.95" customHeight="1" thickBot="1">
      <c r="A4" s="7307" t="s">
        <v>397</v>
      </c>
      <c r="B4" s="7307"/>
      <c r="C4" s="7307"/>
      <c r="D4" s="7307"/>
      <c r="E4" s="7307"/>
      <c r="F4" s="7307"/>
      <c r="G4" s="7307"/>
    </row>
    <row r="5" spans="1:10" ht="24.95" customHeight="1">
      <c r="A5" s="7308" t="s">
        <v>1</v>
      </c>
      <c r="B5" s="7310" t="s">
        <v>272</v>
      </c>
      <c r="C5" s="7310" t="s">
        <v>4</v>
      </c>
      <c r="D5" s="7312" t="s">
        <v>1158</v>
      </c>
      <c r="E5" s="7314" t="s">
        <v>165</v>
      </c>
      <c r="F5" s="7314"/>
      <c r="G5" s="7315" t="s">
        <v>436</v>
      </c>
    </row>
    <row r="6" spans="1:10" ht="24.95" customHeight="1">
      <c r="A6" s="7309"/>
      <c r="B6" s="7311"/>
      <c r="C6" s="7311"/>
      <c r="D6" s="7313"/>
      <c r="E6" s="6167" t="s">
        <v>277</v>
      </c>
      <c r="F6" s="6167" t="s">
        <v>278</v>
      </c>
      <c r="G6" s="7316"/>
    </row>
    <row r="7" spans="1:10" ht="24.95" customHeight="1">
      <c r="A7" s="7297">
        <v>750</v>
      </c>
      <c r="B7" s="7299">
        <v>75095</v>
      </c>
      <c r="C7" s="6168">
        <v>2058</v>
      </c>
      <c r="D7" s="6170">
        <f t="shared" ref="D7:D10" si="0">SUM(E7:F7)</f>
        <v>569767</v>
      </c>
      <c r="E7" s="6169">
        <v>569767</v>
      </c>
      <c r="F7" s="6169">
        <v>0</v>
      </c>
      <c r="G7" s="7318" t="s">
        <v>1163</v>
      </c>
    </row>
    <row r="8" spans="1:10" ht="24.95" customHeight="1">
      <c r="A8" s="7298"/>
      <c r="B8" s="7304"/>
      <c r="C8" s="6168">
        <v>2059</v>
      </c>
      <c r="D8" s="6170">
        <f t="shared" si="0"/>
        <v>145033</v>
      </c>
      <c r="E8" s="6169">
        <v>145033</v>
      </c>
      <c r="F8" s="6169">
        <v>0</v>
      </c>
      <c r="G8" s="7319"/>
    </row>
    <row r="9" spans="1:10" ht="24.95" customHeight="1">
      <c r="A9" s="7298"/>
      <c r="B9" s="7304"/>
      <c r="C9" s="6168">
        <v>6258</v>
      </c>
      <c r="D9" s="6170">
        <f t="shared" si="0"/>
        <v>318840</v>
      </c>
      <c r="E9" s="6169">
        <v>0</v>
      </c>
      <c r="F9" s="6169">
        <v>318840</v>
      </c>
      <c r="G9" s="7319"/>
    </row>
    <row r="10" spans="1:10" ht="24.95" customHeight="1">
      <c r="A10" s="7303"/>
      <c r="B10" s="7300"/>
      <c r="C10" s="6168">
        <v>6259</v>
      </c>
      <c r="D10" s="6170">
        <f t="shared" si="0"/>
        <v>81160</v>
      </c>
      <c r="E10" s="6169">
        <v>0</v>
      </c>
      <c r="F10" s="6169">
        <v>81160</v>
      </c>
      <c r="G10" s="7319"/>
    </row>
    <row r="11" spans="1:10" ht="24.95" customHeight="1" thickBot="1">
      <c r="A11" s="7294" t="s">
        <v>303</v>
      </c>
      <c r="B11" s="7295"/>
      <c r="C11" s="7296"/>
      <c r="D11" s="6165">
        <f>SUM(D7:D10)</f>
        <v>1114800</v>
      </c>
      <c r="E11" s="6165">
        <f>SUM(E7:E10)</f>
        <v>714800</v>
      </c>
      <c r="F11" s="6165">
        <f>SUM(F7:F10)</f>
        <v>400000</v>
      </c>
      <c r="G11" s="6166"/>
      <c r="H11" s="6146"/>
      <c r="I11" s="129"/>
      <c r="J11" s="129"/>
    </row>
    <row r="12" spans="1:10">
      <c r="A12" s="6175"/>
      <c r="B12" s="129"/>
      <c r="C12" s="129"/>
      <c r="D12" s="129"/>
      <c r="E12" s="129"/>
      <c r="F12" s="129"/>
      <c r="G12" s="6175"/>
      <c r="H12" s="129"/>
      <c r="I12" s="129"/>
      <c r="J12" s="129"/>
    </row>
    <row r="13" spans="1:10" s="6157" customFormat="1" ht="24.95" customHeight="1" thickBot="1">
      <c r="A13" s="7307" t="s">
        <v>423</v>
      </c>
      <c r="B13" s="7307"/>
      <c r="C13" s="7307"/>
      <c r="D13" s="7307"/>
      <c r="E13" s="7307"/>
      <c r="F13" s="7307"/>
      <c r="G13" s="7307"/>
    </row>
    <row r="14" spans="1:10" ht="24.95" customHeight="1">
      <c r="A14" s="7308" t="s">
        <v>1</v>
      </c>
      <c r="B14" s="7310" t="s">
        <v>272</v>
      </c>
      <c r="C14" s="7310" t="s">
        <v>4</v>
      </c>
      <c r="D14" s="7312" t="s">
        <v>1158</v>
      </c>
      <c r="E14" s="7314" t="s">
        <v>165</v>
      </c>
      <c r="F14" s="7314"/>
      <c r="G14" s="7315" t="s">
        <v>436</v>
      </c>
    </row>
    <row r="15" spans="1:10" ht="24.95" customHeight="1">
      <c r="A15" s="7309"/>
      <c r="B15" s="7311"/>
      <c r="C15" s="7311"/>
      <c r="D15" s="7313"/>
      <c r="E15" s="6167" t="s">
        <v>277</v>
      </c>
      <c r="F15" s="6167" t="s">
        <v>278</v>
      </c>
      <c r="G15" s="7316"/>
    </row>
    <row r="16" spans="1:10" ht="24.95" customHeight="1">
      <c r="A16" s="7297">
        <v>750</v>
      </c>
      <c r="B16" s="7299">
        <v>75095</v>
      </c>
      <c r="C16" s="6168">
        <v>2008</v>
      </c>
      <c r="D16" s="6170">
        <f t="shared" ref="D16:D19" si="1">SUM(E16:F16)</f>
        <v>142442</v>
      </c>
      <c r="E16" s="6169">
        <v>142442</v>
      </c>
      <c r="F16" s="6169">
        <v>0</v>
      </c>
      <c r="G16" s="7318" t="s">
        <v>1163</v>
      </c>
    </row>
    <row r="17" spans="1:10" ht="24.95" customHeight="1">
      <c r="A17" s="7298"/>
      <c r="B17" s="7304"/>
      <c r="C17" s="6168">
        <v>2009</v>
      </c>
      <c r="D17" s="6170">
        <f t="shared" si="1"/>
        <v>36258</v>
      </c>
      <c r="E17" s="6169">
        <v>36258</v>
      </c>
      <c r="F17" s="6169">
        <v>0</v>
      </c>
      <c r="G17" s="7319"/>
    </row>
    <row r="18" spans="1:10" ht="24.95" customHeight="1">
      <c r="A18" s="7298"/>
      <c r="B18" s="7304"/>
      <c r="C18" s="6168">
        <v>6208</v>
      </c>
      <c r="D18" s="6170">
        <f t="shared" si="1"/>
        <v>79710</v>
      </c>
      <c r="E18" s="6169">
        <v>0</v>
      </c>
      <c r="F18" s="6169">
        <v>79710</v>
      </c>
      <c r="G18" s="7319"/>
    </row>
    <row r="19" spans="1:10" ht="24.95" customHeight="1">
      <c r="A19" s="7303"/>
      <c r="B19" s="7300"/>
      <c r="C19" s="6168">
        <v>6209</v>
      </c>
      <c r="D19" s="6170">
        <f t="shared" si="1"/>
        <v>20290</v>
      </c>
      <c r="E19" s="6169">
        <v>0</v>
      </c>
      <c r="F19" s="6169">
        <v>20290</v>
      </c>
      <c r="G19" s="7319"/>
    </row>
    <row r="20" spans="1:10" ht="24.95" customHeight="1" thickBot="1">
      <c r="A20" s="7294" t="s">
        <v>303</v>
      </c>
      <c r="B20" s="7295"/>
      <c r="C20" s="7296"/>
      <c r="D20" s="6165">
        <f>SUM(D16:D19)</f>
        <v>278700</v>
      </c>
      <c r="E20" s="6165">
        <f>SUM(E16:E19)</f>
        <v>178700</v>
      </c>
      <c r="F20" s="6165">
        <f>SUM(F16:F19)</f>
        <v>100000</v>
      </c>
      <c r="G20" s="6166"/>
      <c r="H20" s="6146"/>
      <c r="I20" s="129"/>
      <c r="J20" s="129"/>
    </row>
    <row r="21" spans="1:10" s="6175" customFormat="1">
      <c r="A21" s="6176"/>
      <c r="B21" s="320"/>
      <c r="C21" s="6148"/>
      <c r="D21" s="6148"/>
      <c r="E21" s="105"/>
      <c r="F21" s="6179"/>
      <c r="G21" s="6176"/>
      <c r="H21" s="6180"/>
      <c r="I21" s="6141"/>
      <c r="J21" s="6141"/>
    </row>
    <row r="22" spans="1:10">
      <c r="D22" s="6128"/>
      <c r="E22" s="320"/>
      <c r="F22" s="320"/>
    </row>
    <row r="24" spans="1:10">
      <c r="E24" s="320"/>
      <c r="F24" s="320"/>
    </row>
  </sheetData>
  <mergeCells count="24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A7:A10"/>
    <mergeCell ref="B7:B10"/>
    <mergeCell ref="G7:G10"/>
    <mergeCell ref="A11:C11"/>
    <mergeCell ref="A13:G13"/>
    <mergeCell ref="G14:G15"/>
    <mergeCell ref="A16:A19"/>
    <mergeCell ref="B16:B19"/>
    <mergeCell ref="G16:G19"/>
    <mergeCell ref="A20:C20"/>
    <mergeCell ref="A14:A15"/>
    <mergeCell ref="B14:B15"/>
    <mergeCell ref="C14:C15"/>
    <mergeCell ref="D14:D15"/>
    <mergeCell ref="E14:F1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0" orientation="landscape" r:id="rId1"/>
  <headerFooter alignWithMargins="0"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C06D8-3384-457D-A89A-8D5D4B1A0651}">
  <sheetPr>
    <tabColor theme="0" tint="-4.9989318521683403E-2"/>
  </sheetPr>
  <dimension ref="A1:J30"/>
  <sheetViews>
    <sheetView view="pageBreakPreview" topLeftCell="A13" zoomScaleSheetLayoutView="100" workbookViewId="0">
      <selection activeCell="K5" sqref="K5"/>
    </sheetView>
  </sheetViews>
  <sheetFormatPr defaultRowHeight="12.75"/>
  <cols>
    <col min="1" max="6" width="12.7109375" style="105" customWidth="1"/>
    <col min="7" max="7" width="60.7109375" style="105" customWidth="1"/>
    <col min="8" max="8" width="10.140625" style="121" bestFit="1" customWidth="1"/>
    <col min="9" max="9" width="10.7109375" style="121" bestFit="1" customWidth="1"/>
    <col min="10" max="256" width="9.140625" style="121"/>
    <col min="257" max="257" width="7.7109375" style="121" customWidth="1"/>
    <col min="258" max="258" width="10.5703125" style="121" customWidth="1"/>
    <col min="259" max="259" width="11.140625" style="121" bestFit="1" customWidth="1"/>
    <col min="260" max="260" width="22.140625" style="121" bestFit="1" customWidth="1"/>
    <col min="261" max="261" width="12.28515625" style="121" customWidth="1"/>
    <col min="262" max="262" width="12.5703125" style="121" customWidth="1"/>
    <col min="263" max="263" width="12.140625" style="121" customWidth="1"/>
    <col min="264" max="264" width="19.7109375" style="121" customWidth="1"/>
    <col min="265" max="512" width="9.140625" style="121"/>
    <col min="513" max="513" width="7.7109375" style="121" customWidth="1"/>
    <col min="514" max="514" width="10.5703125" style="121" customWidth="1"/>
    <col min="515" max="515" width="11.140625" style="121" bestFit="1" customWidth="1"/>
    <col min="516" max="516" width="22.140625" style="121" bestFit="1" customWidth="1"/>
    <col min="517" max="517" width="12.28515625" style="121" customWidth="1"/>
    <col min="518" max="518" width="12.5703125" style="121" customWidth="1"/>
    <col min="519" max="519" width="12.140625" style="121" customWidth="1"/>
    <col min="520" max="520" width="19.7109375" style="121" customWidth="1"/>
    <col min="521" max="768" width="9.140625" style="121"/>
    <col min="769" max="769" width="7.7109375" style="121" customWidth="1"/>
    <col min="770" max="770" width="10.5703125" style="121" customWidth="1"/>
    <col min="771" max="771" width="11.140625" style="121" bestFit="1" customWidth="1"/>
    <col min="772" max="772" width="22.140625" style="121" bestFit="1" customWidth="1"/>
    <col min="773" max="773" width="12.28515625" style="121" customWidth="1"/>
    <col min="774" max="774" width="12.5703125" style="121" customWidth="1"/>
    <col min="775" max="775" width="12.140625" style="121" customWidth="1"/>
    <col min="776" max="776" width="19.7109375" style="121" customWidth="1"/>
    <col min="777" max="1024" width="9.140625" style="121"/>
    <col min="1025" max="1025" width="7.7109375" style="121" customWidth="1"/>
    <col min="1026" max="1026" width="10.5703125" style="121" customWidth="1"/>
    <col min="1027" max="1027" width="11.140625" style="121" bestFit="1" customWidth="1"/>
    <col min="1028" max="1028" width="22.140625" style="121" bestFit="1" customWidth="1"/>
    <col min="1029" max="1029" width="12.28515625" style="121" customWidth="1"/>
    <col min="1030" max="1030" width="12.5703125" style="121" customWidth="1"/>
    <col min="1031" max="1031" width="12.140625" style="121" customWidth="1"/>
    <col min="1032" max="1032" width="19.7109375" style="121" customWidth="1"/>
    <col min="1033" max="1280" width="9.140625" style="121"/>
    <col min="1281" max="1281" width="7.7109375" style="121" customWidth="1"/>
    <col min="1282" max="1282" width="10.5703125" style="121" customWidth="1"/>
    <col min="1283" max="1283" width="11.140625" style="121" bestFit="1" customWidth="1"/>
    <col min="1284" max="1284" width="22.140625" style="121" bestFit="1" customWidth="1"/>
    <col min="1285" max="1285" width="12.28515625" style="121" customWidth="1"/>
    <col min="1286" max="1286" width="12.5703125" style="121" customWidth="1"/>
    <col min="1287" max="1287" width="12.140625" style="121" customWidth="1"/>
    <col min="1288" max="1288" width="19.7109375" style="121" customWidth="1"/>
    <col min="1289" max="1536" width="9.140625" style="121"/>
    <col min="1537" max="1537" width="7.7109375" style="121" customWidth="1"/>
    <col min="1538" max="1538" width="10.5703125" style="121" customWidth="1"/>
    <col min="1539" max="1539" width="11.140625" style="121" bestFit="1" customWidth="1"/>
    <col min="1540" max="1540" width="22.140625" style="121" bestFit="1" customWidth="1"/>
    <col min="1541" max="1541" width="12.28515625" style="121" customWidth="1"/>
    <col min="1542" max="1542" width="12.5703125" style="121" customWidth="1"/>
    <col min="1543" max="1543" width="12.140625" style="121" customWidth="1"/>
    <col min="1544" max="1544" width="19.7109375" style="121" customWidth="1"/>
    <col min="1545" max="1792" width="9.140625" style="121"/>
    <col min="1793" max="1793" width="7.7109375" style="121" customWidth="1"/>
    <col min="1794" max="1794" width="10.5703125" style="121" customWidth="1"/>
    <col min="1795" max="1795" width="11.140625" style="121" bestFit="1" customWidth="1"/>
    <col min="1796" max="1796" width="22.140625" style="121" bestFit="1" customWidth="1"/>
    <col min="1797" max="1797" width="12.28515625" style="121" customWidth="1"/>
    <col min="1798" max="1798" width="12.5703125" style="121" customWidth="1"/>
    <col min="1799" max="1799" width="12.140625" style="121" customWidth="1"/>
    <col min="1800" max="1800" width="19.7109375" style="121" customWidth="1"/>
    <col min="1801" max="2048" width="9.140625" style="121"/>
    <col min="2049" max="2049" width="7.7109375" style="121" customWidth="1"/>
    <col min="2050" max="2050" width="10.5703125" style="121" customWidth="1"/>
    <col min="2051" max="2051" width="11.140625" style="121" bestFit="1" customWidth="1"/>
    <col min="2052" max="2052" width="22.140625" style="121" bestFit="1" customWidth="1"/>
    <col min="2053" max="2053" width="12.28515625" style="121" customWidth="1"/>
    <col min="2054" max="2054" width="12.5703125" style="121" customWidth="1"/>
    <col min="2055" max="2055" width="12.140625" style="121" customWidth="1"/>
    <col min="2056" max="2056" width="19.7109375" style="121" customWidth="1"/>
    <col min="2057" max="2304" width="9.140625" style="121"/>
    <col min="2305" max="2305" width="7.7109375" style="121" customWidth="1"/>
    <col min="2306" max="2306" width="10.5703125" style="121" customWidth="1"/>
    <col min="2307" max="2307" width="11.140625" style="121" bestFit="1" customWidth="1"/>
    <col min="2308" max="2308" width="22.140625" style="121" bestFit="1" customWidth="1"/>
    <col min="2309" max="2309" width="12.28515625" style="121" customWidth="1"/>
    <col min="2310" max="2310" width="12.5703125" style="121" customWidth="1"/>
    <col min="2311" max="2311" width="12.140625" style="121" customWidth="1"/>
    <col min="2312" max="2312" width="19.7109375" style="121" customWidth="1"/>
    <col min="2313" max="2560" width="9.140625" style="121"/>
    <col min="2561" max="2561" width="7.7109375" style="121" customWidth="1"/>
    <col min="2562" max="2562" width="10.5703125" style="121" customWidth="1"/>
    <col min="2563" max="2563" width="11.140625" style="121" bestFit="1" customWidth="1"/>
    <col min="2564" max="2564" width="22.140625" style="121" bestFit="1" customWidth="1"/>
    <col min="2565" max="2565" width="12.28515625" style="121" customWidth="1"/>
    <col min="2566" max="2566" width="12.5703125" style="121" customWidth="1"/>
    <col min="2567" max="2567" width="12.140625" style="121" customWidth="1"/>
    <col min="2568" max="2568" width="19.7109375" style="121" customWidth="1"/>
    <col min="2569" max="2816" width="9.140625" style="121"/>
    <col min="2817" max="2817" width="7.7109375" style="121" customWidth="1"/>
    <col min="2818" max="2818" width="10.5703125" style="121" customWidth="1"/>
    <col min="2819" max="2819" width="11.140625" style="121" bestFit="1" customWidth="1"/>
    <col min="2820" max="2820" width="22.140625" style="121" bestFit="1" customWidth="1"/>
    <col min="2821" max="2821" width="12.28515625" style="121" customWidth="1"/>
    <col min="2822" max="2822" width="12.5703125" style="121" customWidth="1"/>
    <col min="2823" max="2823" width="12.140625" style="121" customWidth="1"/>
    <col min="2824" max="2824" width="19.7109375" style="121" customWidth="1"/>
    <col min="2825" max="3072" width="9.140625" style="121"/>
    <col min="3073" max="3073" width="7.7109375" style="121" customWidth="1"/>
    <col min="3074" max="3074" width="10.5703125" style="121" customWidth="1"/>
    <col min="3075" max="3075" width="11.140625" style="121" bestFit="1" customWidth="1"/>
    <col min="3076" max="3076" width="22.140625" style="121" bestFit="1" customWidth="1"/>
    <col min="3077" max="3077" width="12.28515625" style="121" customWidth="1"/>
    <col min="3078" max="3078" width="12.5703125" style="121" customWidth="1"/>
    <col min="3079" max="3079" width="12.140625" style="121" customWidth="1"/>
    <col min="3080" max="3080" width="19.7109375" style="121" customWidth="1"/>
    <col min="3081" max="3328" width="9.140625" style="121"/>
    <col min="3329" max="3329" width="7.7109375" style="121" customWidth="1"/>
    <col min="3330" max="3330" width="10.5703125" style="121" customWidth="1"/>
    <col min="3331" max="3331" width="11.140625" style="121" bestFit="1" customWidth="1"/>
    <col min="3332" max="3332" width="22.140625" style="121" bestFit="1" customWidth="1"/>
    <col min="3333" max="3333" width="12.28515625" style="121" customWidth="1"/>
    <col min="3334" max="3334" width="12.5703125" style="121" customWidth="1"/>
    <col min="3335" max="3335" width="12.140625" style="121" customWidth="1"/>
    <col min="3336" max="3336" width="19.7109375" style="121" customWidth="1"/>
    <col min="3337" max="3584" width="9.140625" style="121"/>
    <col min="3585" max="3585" width="7.7109375" style="121" customWidth="1"/>
    <col min="3586" max="3586" width="10.5703125" style="121" customWidth="1"/>
    <col min="3587" max="3587" width="11.140625" style="121" bestFit="1" customWidth="1"/>
    <col min="3588" max="3588" width="22.140625" style="121" bestFit="1" customWidth="1"/>
    <col min="3589" max="3589" width="12.28515625" style="121" customWidth="1"/>
    <col min="3590" max="3590" width="12.5703125" style="121" customWidth="1"/>
    <col min="3591" max="3591" width="12.140625" style="121" customWidth="1"/>
    <col min="3592" max="3592" width="19.7109375" style="121" customWidth="1"/>
    <col min="3593" max="3840" width="9.140625" style="121"/>
    <col min="3841" max="3841" width="7.7109375" style="121" customWidth="1"/>
    <col min="3842" max="3842" width="10.5703125" style="121" customWidth="1"/>
    <col min="3843" max="3843" width="11.140625" style="121" bestFit="1" customWidth="1"/>
    <col min="3844" max="3844" width="22.140625" style="121" bestFit="1" customWidth="1"/>
    <col min="3845" max="3845" width="12.28515625" style="121" customWidth="1"/>
    <col min="3846" max="3846" width="12.5703125" style="121" customWidth="1"/>
    <col min="3847" max="3847" width="12.140625" style="121" customWidth="1"/>
    <col min="3848" max="3848" width="19.7109375" style="121" customWidth="1"/>
    <col min="3849" max="4096" width="9.140625" style="121"/>
    <col min="4097" max="4097" width="7.7109375" style="121" customWidth="1"/>
    <col min="4098" max="4098" width="10.5703125" style="121" customWidth="1"/>
    <col min="4099" max="4099" width="11.140625" style="121" bestFit="1" customWidth="1"/>
    <col min="4100" max="4100" width="22.140625" style="121" bestFit="1" customWidth="1"/>
    <col min="4101" max="4101" width="12.28515625" style="121" customWidth="1"/>
    <col min="4102" max="4102" width="12.5703125" style="121" customWidth="1"/>
    <col min="4103" max="4103" width="12.140625" style="121" customWidth="1"/>
    <col min="4104" max="4104" width="19.7109375" style="121" customWidth="1"/>
    <col min="4105" max="4352" width="9.140625" style="121"/>
    <col min="4353" max="4353" width="7.7109375" style="121" customWidth="1"/>
    <col min="4354" max="4354" width="10.5703125" style="121" customWidth="1"/>
    <col min="4355" max="4355" width="11.140625" style="121" bestFit="1" customWidth="1"/>
    <col min="4356" max="4356" width="22.140625" style="121" bestFit="1" customWidth="1"/>
    <col min="4357" max="4357" width="12.28515625" style="121" customWidth="1"/>
    <col min="4358" max="4358" width="12.5703125" style="121" customWidth="1"/>
    <col min="4359" max="4359" width="12.140625" style="121" customWidth="1"/>
    <col min="4360" max="4360" width="19.7109375" style="121" customWidth="1"/>
    <col min="4361" max="4608" width="9.140625" style="121"/>
    <col min="4609" max="4609" width="7.7109375" style="121" customWidth="1"/>
    <col min="4610" max="4610" width="10.5703125" style="121" customWidth="1"/>
    <col min="4611" max="4611" width="11.140625" style="121" bestFit="1" customWidth="1"/>
    <col min="4612" max="4612" width="22.140625" style="121" bestFit="1" customWidth="1"/>
    <col min="4613" max="4613" width="12.28515625" style="121" customWidth="1"/>
    <col min="4614" max="4614" width="12.5703125" style="121" customWidth="1"/>
    <col min="4615" max="4615" width="12.140625" style="121" customWidth="1"/>
    <col min="4616" max="4616" width="19.7109375" style="121" customWidth="1"/>
    <col min="4617" max="4864" width="9.140625" style="121"/>
    <col min="4865" max="4865" width="7.7109375" style="121" customWidth="1"/>
    <col min="4866" max="4866" width="10.5703125" style="121" customWidth="1"/>
    <col min="4867" max="4867" width="11.140625" style="121" bestFit="1" customWidth="1"/>
    <col min="4868" max="4868" width="22.140625" style="121" bestFit="1" customWidth="1"/>
    <col min="4869" max="4869" width="12.28515625" style="121" customWidth="1"/>
    <col min="4870" max="4870" width="12.5703125" style="121" customWidth="1"/>
    <col min="4871" max="4871" width="12.140625" style="121" customWidth="1"/>
    <col min="4872" max="4872" width="19.7109375" style="121" customWidth="1"/>
    <col min="4873" max="5120" width="9.140625" style="121"/>
    <col min="5121" max="5121" width="7.7109375" style="121" customWidth="1"/>
    <col min="5122" max="5122" width="10.5703125" style="121" customWidth="1"/>
    <col min="5123" max="5123" width="11.140625" style="121" bestFit="1" customWidth="1"/>
    <col min="5124" max="5124" width="22.140625" style="121" bestFit="1" customWidth="1"/>
    <col min="5125" max="5125" width="12.28515625" style="121" customWidth="1"/>
    <col min="5126" max="5126" width="12.5703125" style="121" customWidth="1"/>
    <col min="5127" max="5127" width="12.140625" style="121" customWidth="1"/>
    <col min="5128" max="5128" width="19.7109375" style="121" customWidth="1"/>
    <col min="5129" max="5376" width="9.140625" style="121"/>
    <col min="5377" max="5377" width="7.7109375" style="121" customWidth="1"/>
    <col min="5378" max="5378" width="10.5703125" style="121" customWidth="1"/>
    <col min="5379" max="5379" width="11.140625" style="121" bestFit="1" customWidth="1"/>
    <col min="5380" max="5380" width="22.140625" style="121" bestFit="1" customWidth="1"/>
    <col min="5381" max="5381" width="12.28515625" style="121" customWidth="1"/>
    <col min="5382" max="5382" width="12.5703125" style="121" customWidth="1"/>
    <col min="5383" max="5383" width="12.140625" style="121" customWidth="1"/>
    <col min="5384" max="5384" width="19.7109375" style="121" customWidth="1"/>
    <col min="5385" max="5632" width="9.140625" style="121"/>
    <col min="5633" max="5633" width="7.7109375" style="121" customWidth="1"/>
    <col min="5634" max="5634" width="10.5703125" style="121" customWidth="1"/>
    <col min="5635" max="5635" width="11.140625" style="121" bestFit="1" customWidth="1"/>
    <col min="5636" max="5636" width="22.140625" style="121" bestFit="1" customWidth="1"/>
    <col min="5637" max="5637" width="12.28515625" style="121" customWidth="1"/>
    <col min="5638" max="5638" width="12.5703125" style="121" customWidth="1"/>
    <col min="5639" max="5639" width="12.140625" style="121" customWidth="1"/>
    <col min="5640" max="5640" width="19.7109375" style="121" customWidth="1"/>
    <col min="5641" max="5888" width="9.140625" style="121"/>
    <col min="5889" max="5889" width="7.7109375" style="121" customWidth="1"/>
    <col min="5890" max="5890" width="10.5703125" style="121" customWidth="1"/>
    <col min="5891" max="5891" width="11.140625" style="121" bestFit="1" customWidth="1"/>
    <col min="5892" max="5892" width="22.140625" style="121" bestFit="1" customWidth="1"/>
    <col min="5893" max="5893" width="12.28515625" style="121" customWidth="1"/>
    <col min="5894" max="5894" width="12.5703125" style="121" customWidth="1"/>
    <col min="5895" max="5895" width="12.140625" style="121" customWidth="1"/>
    <col min="5896" max="5896" width="19.7109375" style="121" customWidth="1"/>
    <col min="5897" max="6144" width="9.140625" style="121"/>
    <col min="6145" max="6145" width="7.7109375" style="121" customWidth="1"/>
    <col min="6146" max="6146" width="10.5703125" style="121" customWidth="1"/>
    <col min="6147" max="6147" width="11.140625" style="121" bestFit="1" customWidth="1"/>
    <col min="6148" max="6148" width="22.140625" style="121" bestFit="1" customWidth="1"/>
    <col min="6149" max="6149" width="12.28515625" style="121" customWidth="1"/>
    <col min="6150" max="6150" width="12.5703125" style="121" customWidth="1"/>
    <col min="6151" max="6151" width="12.140625" style="121" customWidth="1"/>
    <col min="6152" max="6152" width="19.7109375" style="121" customWidth="1"/>
    <col min="6153" max="6400" width="9.140625" style="121"/>
    <col min="6401" max="6401" width="7.7109375" style="121" customWidth="1"/>
    <col min="6402" max="6402" width="10.5703125" style="121" customWidth="1"/>
    <col min="6403" max="6403" width="11.140625" style="121" bestFit="1" customWidth="1"/>
    <col min="6404" max="6404" width="22.140625" style="121" bestFit="1" customWidth="1"/>
    <col min="6405" max="6405" width="12.28515625" style="121" customWidth="1"/>
    <col min="6406" max="6406" width="12.5703125" style="121" customWidth="1"/>
    <col min="6407" max="6407" width="12.140625" style="121" customWidth="1"/>
    <col min="6408" max="6408" width="19.7109375" style="121" customWidth="1"/>
    <col min="6409" max="6656" width="9.140625" style="121"/>
    <col min="6657" max="6657" width="7.7109375" style="121" customWidth="1"/>
    <col min="6658" max="6658" width="10.5703125" style="121" customWidth="1"/>
    <col min="6659" max="6659" width="11.140625" style="121" bestFit="1" customWidth="1"/>
    <col min="6660" max="6660" width="22.140625" style="121" bestFit="1" customWidth="1"/>
    <col min="6661" max="6661" width="12.28515625" style="121" customWidth="1"/>
    <col min="6662" max="6662" width="12.5703125" style="121" customWidth="1"/>
    <col min="6663" max="6663" width="12.140625" style="121" customWidth="1"/>
    <col min="6664" max="6664" width="19.7109375" style="121" customWidth="1"/>
    <col min="6665" max="6912" width="9.140625" style="121"/>
    <col min="6913" max="6913" width="7.7109375" style="121" customWidth="1"/>
    <col min="6914" max="6914" width="10.5703125" style="121" customWidth="1"/>
    <col min="6915" max="6915" width="11.140625" style="121" bestFit="1" customWidth="1"/>
    <col min="6916" max="6916" width="22.140625" style="121" bestFit="1" customWidth="1"/>
    <col min="6917" max="6917" width="12.28515625" style="121" customWidth="1"/>
    <col min="6918" max="6918" width="12.5703125" style="121" customWidth="1"/>
    <col min="6919" max="6919" width="12.140625" style="121" customWidth="1"/>
    <col min="6920" max="6920" width="19.7109375" style="121" customWidth="1"/>
    <col min="6921" max="7168" width="9.140625" style="121"/>
    <col min="7169" max="7169" width="7.7109375" style="121" customWidth="1"/>
    <col min="7170" max="7170" width="10.5703125" style="121" customWidth="1"/>
    <col min="7171" max="7171" width="11.140625" style="121" bestFit="1" customWidth="1"/>
    <col min="7172" max="7172" width="22.140625" style="121" bestFit="1" customWidth="1"/>
    <col min="7173" max="7173" width="12.28515625" style="121" customWidth="1"/>
    <col min="7174" max="7174" width="12.5703125" style="121" customWidth="1"/>
    <col min="7175" max="7175" width="12.140625" style="121" customWidth="1"/>
    <col min="7176" max="7176" width="19.7109375" style="121" customWidth="1"/>
    <col min="7177" max="7424" width="9.140625" style="121"/>
    <col min="7425" max="7425" width="7.7109375" style="121" customWidth="1"/>
    <col min="7426" max="7426" width="10.5703125" style="121" customWidth="1"/>
    <col min="7427" max="7427" width="11.140625" style="121" bestFit="1" customWidth="1"/>
    <col min="7428" max="7428" width="22.140625" style="121" bestFit="1" customWidth="1"/>
    <col min="7429" max="7429" width="12.28515625" style="121" customWidth="1"/>
    <col min="7430" max="7430" width="12.5703125" style="121" customWidth="1"/>
    <col min="7431" max="7431" width="12.140625" style="121" customWidth="1"/>
    <col min="7432" max="7432" width="19.7109375" style="121" customWidth="1"/>
    <col min="7433" max="7680" width="9.140625" style="121"/>
    <col min="7681" max="7681" width="7.7109375" style="121" customWidth="1"/>
    <col min="7682" max="7682" width="10.5703125" style="121" customWidth="1"/>
    <col min="7683" max="7683" width="11.140625" style="121" bestFit="1" customWidth="1"/>
    <col min="7684" max="7684" width="22.140625" style="121" bestFit="1" customWidth="1"/>
    <col min="7685" max="7685" width="12.28515625" style="121" customWidth="1"/>
    <col min="7686" max="7686" width="12.5703125" style="121" customWidth="1"/>
    <col min="7687" max="7687" width="12.140625" style="121" customWidth="1"/>
    <col min="7688" max="7688" width="19.7109375" style="121" customWidth="1"/>
    <col min="7689" max="7936" width="9.140625" style="121"/>
    <col min="7937" max="7937" width="7.7109375" style="121" customWidth="1"/>
    <col min="7938" max="7938" width="10.5703125" style="121" customWidth="1"/>
    <col min="7939" max="7939" width="11.140625" style="121" bestFit="1" customWidth="1"/>
    <col min="7940" max="7940" width="22.140625" style="121" bestFit="1" customWidth="1"/>
    <col min="7941" max="7941" width="12.28515625" style="121" customWidth="1"/>
    <col min="7942" max="7942" width="12.5703125" style="121" customWidth="1"/>
    <col min="7943" max="7943" width="12.140625" style="121" customWidth="1"/>
    <col min="7944" max="7944" width="19.7109375" style="121" customWidth="1"/>
    <col min="7945" max="8192" width="9.140625" style="121"/>
    <col min="8193" max="8193" width="7.7109375" style="121" customWidth="1"/>
    <col min="8194" max="8194" width="10.5703125" style="121" customWidth="1"/>
    <col min="8195" max="8195" width="11.140625" style="121" bestFit="1" customWidth="1"/>
    <col min="8196" max="8196" width="22.140625" style="121" bestFit="1" customWidth="1"/>
    <col min="8197" max="8197" width="12.28515625" style="121" customWidth="1"/>
    <col min="8198" max="8198" width="12.5703125" style="121" customWidth="1"/>
    <col min="8199" max="8199" width="12.140625" style="121" customWidth="1"/>
    <col min="8200" max="8200" width="19.7109375" style="121" customWidth="1"/>
    <col min="8201" max="8448" width="9.140625" style="121"/>
    <col min="8449" max="8449" width="7.7109375" style="121" customWidth="1"/>
    <col min="8450" max="8450" width="10.5703125" style="121" customWidth="1"/>
    <col min="8451" max="8451" width="11.140625" style="121" bestFit="1" customWidth="1"/>
    <col min="8452" max="8452" width="22.140625" style="121" bestFit="1" customWidth="1"/>
    <col min="8453" max="8453" width="12.28515625" style="121" customWidth="1"/>
    <col min="8454" max="8454" width="12.5703125" style="121" customWidth="1"/>
    <col min="8455" max="8455" width="12.140625" style="121" customWidth="1"/>
    <col min="8456" max="8456" width="19.7109375" style="121" customWidth="1"/>
    <col min="8457" max="8704" width="9.140625" style="121"/>
    <col min="8705" max="8705" width="7.7109375" style="121" customWidth="1"/>
    <col min="8706" max="8706" width="10.5703125" style="121" customWidth="1"/>
    <col min="8707" max="8707" width="11.140625" style="121" bestFit="1" customWidth="1"/>
    <col min="8708" max="8708" width="22.140625" style="121" bestFit="1" customWidth="1"/>
    <col min="8709" max="8709" width="12.28515625" style="121" customWidth="1"/>
    <col min="8710" max="8710" width="12.5703125" style="121" customWidth="1"/>
    <col min="8711" max="8711" width="12.140625" style="121" customWidth="1"/>
    <col min="8712" max="8712" width="19.7109375" style="121" customWidth="1"/>
    <col min="8713" max="8960" width="9.140625" style="121"/>
    <col min="8961" max="8961" width="7.7109375" style="121" customWidth="1"/>
    <col min="8962" max="8962" width="10.5703125" style="121" customWidth="1"/>
    <col min="8963" max="8963" width="11.140625" style="121" bestFit="1" customWidth="1"/>
    <col min="8964" max="8964" width="22.140625" style="121" bestFit="1" customWidth="1"/>
    <col min="8965" max="8965" width="12.28515625" style="121" customWidth="1"/>
    <col min="8966" max="8966" width="12.5703125" style="121" customWidth="1"/>
    <col min="8967" max="8967" width="12.140625" style="121" customWidth="1"/>
    <col min="8968" max="8968" width="19.7109375" style="121" customWidth="1"/>
    <col min="8969" max="9216" width="9.140625" style="121"/>
    <col min="9217" max="9217" width="7.7109375" style="121" customWidth="1"/>
    <col min="9218" max="9218" width="10.5703125" style="121" customWidth="1"/>
    <col min="9219" max="9219" width="11.140625" style="121" bestFit="1" customWidth="1"/>
    <col min="9220" max="9220" width="22.140625" style="121" bestFit="1" customWidth="1"/>
    <col min="9221" max="9221" width="12.28515625" style="121" customWidth="1"/>
    <col min="9222" max="9222" width="12.5703125" style="121" customWidth="1"/>
    <col min="9223" max="9223" width="12.140625" style="121" customWidth="1"/>
    <col min="9224" max="9224" width="19.7109375" style="121" customWidth="1"/>
    <col min="9225" max="9472" width="9.140625" style="121"/>
    <col min="9473" max="9473" width="7.7109375" style="121" customWidth="1"/>
    <col min="9474" max="9474" width="10.5703125" style="121" customWidth="1"/>
    <col min="9475" max="9475" width="11.140625" style="121" bestFit="1" customWidth="1"/>
    <col min="9476" max="9476" width="22.140625" style="121" bestFit="1" customWidth="1"/>
    <col min="9477" max="9477" width="12.28515625" style="121" customWidth="1"/>
    <col min="9478" max="9478" width="12.5703125" style="121" customWidth="1"/>
    <col min="9479" max="9479" width="12.140625" style="121" customWidth="1"/>
    <col min="9480" max="9480" width="19.7109375" style="121" customWidth="1"/>
    <col min="9481" max="9728" width="9.140625" style="121"/>
    <col min="9729" max="9729" width="7.7109375" style="121" customWidth="1"/>
    <col min="9730" max="9730" width="10.5703125" style="121" customWidth="1"/>
    <col min="9731" max="9731" width="11.140625" style="121" bestFit="1" customWidth="1"/>
    <col min="9732" max="9732" width="22.140625" style="121" bestFit="1" customWidth="1"/>
    <col min="9733" max="9733" width="12.28515625" style="121" customWidth="1"/>
    <col min="9734" max="9734" width="12.5703125" style="121" customWidth="1"/>
    <col min="9735" max="9735" width="12.140625" style="121" customWidth="1"/>
    <col min="9736" max="9736" width="19.7109375" style="121" customWidth="1"/>
    <col min="9737" max="9984" width="9.140625" style="121"/>
    <col min="9985" max="9985" width="7.7109375" style="121" customWidth="1"/>
    <col min="9986" max="9986" width="10.5703125" style="121" customWidth="1"/>
    <col min="9987" max="9987" width="11.140625" style="121" bestFit="1" customWidth="1"/>
    <col min="9988" max="9988" width="22.140625" style="121" bestFit="1" customWidth="1"/>
    <col min="9989" max="9989" width="12.28515625" style="121" customWidth="1"/>
    <col min="9990" max="9990" width="12.5703125" style="121" customWidth="1"/>
    <col min="9991" max="9991" width="12.140625" style="121" customWidth="1"/>
    <col min="9992" max="9992" width="19.7109375" style="121" customWidth="1"/>
    <col min="9993" max="10240" width="9.140625" style="121"/>
    <col min="10241" max="10241" width="7.7109375" style="121" customWidth="1"/>
    <col min="10242" max="10242" width="10.5703125" style="121" customWidth="1"/>
    <col min="10243" max="10243" width="11.140625" style="121" bestFit="1" customWidth="1"/>
    <col min="10244" max="10244" width="22.140625" style="121" bestFit="1" customWidth="1"/>
    <col min="10245" max="10245" width="12.28515625" style="121" customWidth="1"/>
    <col min="10246" max="10246" width="12.5703125" style="121" customWidth="1"/>
    <col min="10247" max="10247" width="12.140625" style="121" customWidth="1"/>
    <col min="10248" max="10248" width="19.7109375" style="121" customWidth="1"/>
    <col min="10249" max="10496" width="9.140625" style="121"/>
    <col min="10497" max="10497" width="7.7109375" style="121" customWidth="1"/>
    <col min="10498" max="10498" width="10.5703125" style="121" customWidth="1"/>
    <col min="10499" max="10499" width="11.140625" style="121" bestFit="1" customWidth="1"/>
    <col min="10500" max="10500" width="22.140625" style="121" bestFit="1" customWidth="1"/>
    <col min="10501" max="10501" width="12.28515625" style="121" customWidth="1"/>
    <col min="10502" max="10502" width="12.5703125" style="121" customWidth="1"/>
    <col min="10503" max="10503" width="12.140625" style="121" customWidth="1"/>
    <col min="10504" max="10504" width="19.7109375" style="121" customWidth="1"/>
    <col min="10505" max="10752" width="9.140625" style="121"/>
    <col min="10753" max="10753" width="7.7109375" style="121" customWidth="1"/>
    <col min="10754" max="10754" width="10.5703125" style="121" customWidth="1"/>
    <col min="10755" max="10755" width="11.140625" style="121" bestFit="1" customWidth="1"/>
    <col min="10756" max="10756" width="22.140625" style="121" bestFit="1" customWidth="1"/>
    <col min="10757" max="10757" width="12.28515625" style="121" customWidth="1"/>
    <col min="10758" max="10758" width="12.5703125" style="121" customWidth="1"/>
    <col min="10759" max="10759" width="12.140625" style="121" customWidth="1"/>
    <col min="10760" max="10760" width="19.7109375" style="121" customWidth="1"/>
    <col min="10761" max="11008" width="9.140625" style="121"/>
    <col min="11009" max="11009" width="7.7109375" style="121" customWidth="1"/>
    <col min="11010" max="11010" width="10.5703125" style="121" customWidth="1"/>
    <col min="11011" max="11011" width="11.140625" style="121" bestFit="1" customWidth="1"/>
    <col min="11012" max="11012" width="22.140625" style="121" bestFit="1" customWidth="1"/>
    <col min="11013" max="11013" width="12.28515625" style="121" customWidth="1"/>
    <col min="11014" max="11014" width="12.5703125" style="121" customWidth="1"/>
    <col min="11015" max="11015" width="12.140625" style="121" customWidth="1"/>
    <col min="11016" max="11016" width="19.7109375" style="121" customWidth="1"/>
    <col min="11017" max="11264" width="9.140625" style="121"/>
    <col min="11265" max="11265" width="7.7109375" style="121" customWidth="1"/>
    <col min="11266" max="11266" width="10.5703125" style="121" customWidth="1"/>
    <col min="11267" max="11267" width="11.140625" style="121" bestFit="1" customWidth="1"/>
    <col min="11268" max="11268" width="22.140625" style="121" bestFit="1" customWidth="1"/>
    <col min="11269" max="11269" width="12.28515625" style="121" customWidth="1"/>
    <col min="11270" max="11270" width="12.5703125" style="121" customWidth="1"/>
    <col min="11271" max="11271" width="12.140625" style="121" customWidth="1"/>
    <col min="11272" max="11272" width="19.7109375" style="121" customWidth="1"/>
    <col min="11273" max="11520" width="9.140625" style="121"/>
    <col min="11521" max="11521" width="7.7109375" style="121" customWidth="1"/>
    <col min="11522" max="11522" width="10.5703125" style="121" customWidth="1"/>
    <col min="11523" max="11523" width="11.140625" style="121" bestFit="1" customWidth="1"/>
    <col min="11524" max="11524" width="22.140625" style="121" bestFit="1" customWidth="1"/>
    <col min="11525" max="11525" width="12.28515625" style="121" customWidth="1"/>
    <col min="11526" max="11526" width="12.5703125" style="121" customWidth="1"/>
    <col min="11527" max="11527" width="12.140625" style="121" customWidth="1"/>
    <col min="11528" max="11528" width="19.7109375" style="121" customWidth="1"/>
    <col min="11529" max="11776" width="9.140625" style="121"/>
    <col min="11777" max="11777" width="7.7109375" style="121" customWidth="1"/>
    <col min="11778" max="11778" width="10.5703125" style="121" customWidth="1"/>
    <col min="11779" max="11779" width="11.140625" style="121" bestFit="1" customWidth="1"/>
    <col min="11780" max="11780" width="22.140625" style="121" bestFit="1" customWidth="1"/>
    <col min="11781" max="11781" width="12.28515625" style="121" customWidth="1"/>
    <col min="11782" max="11782" width="12.5703125" style="121" customWidth="1"/>
    <col min="11783" max="11783" width="12.140625" style="121" customWidth="1"/>
    <col min="11784" max="11784" width="19.7109375" style="121" customWidth="1"/>
    <col min="11785" max="12032" width="9.140625" style="121"/>
    <col min="12033" max="12033" width="7.7109375" style="121" customWidth="1"/>
    <col min="12034" max="12034" width="10.5703125" style="121" customWidth="1"/>
    <col min="12035" max="12035" width="11.140625" style="121" bestFit="1" customWidth="1"/>
    <col min="12036" max="12036" width="22.140625" style="121" bestFit="1" customWidth="1"/>
    <col min="12037" max="12037" width="12.28515625" style="121" customWidth="1"/>
    <col min="12038" max="12038" width="12.5703125" style="121" customWidth="1"/>
    <col min="12039" max="12039" width="12.140625" style="121" customWidth="1"/>
    <col min="12040" max="12040" width="19.7109375" style="121" customWidth="1"/>
    <col min="12041" max="12288" width="9.140625" style="121"/>
    <col min="12289" max="12289" width="7.7109375" style="121" customWidth="1"/>
    <col min="12290" max="12290" width="10.5703125" style="121" customWidth="1"/>
    <col min="12291" max="12291" width="11.140625" style="121" bestFit="1" customWidth="1"/>
    <col min="12292" max="12292" width="22.140625" style="121" bestFit="1" customWidth="1"/>
    <col min="12293" max="12293" width="12.28515625" style="121" customWidth="1"/>
    <col min="12294" max="12294" width="12.5703125" style="121" customWidth="1"/>
    <col min="12295" max="12295" width="12.140625" style="121" customWidth="1"/>
    <col min="12296" max="12296" width="19.7109375" style="121" customWidth="1"/>
    <col min="12297" max="12544" width="9.140625" style="121"/>
    <col min="12545" max="12545" width="7.7109375" style="121" customWidth="1"/>
    <col min="12546" max="12546" width="10.5703125" style="121" customWidth="1"/>
    <col min="12547" max="12547" width="11.140625" style="121" bestFit="1" customWidth="1"/>
    <col min="12548" max="12548" width="22.140625" style="121" bestFit="1" customWidth="1"/>
    <col min="12549" max="12549" width="12.28515625" style="121" customWidth="1"/>
    <col min="12550" max="12550" width="12.5703125" style="121" customWidth="1"/>
    <col min="12551" max="12551" width="12.140625" style="121" customWidth="1"/>
    <col min="12552" max="12552" width="19.7109375" style="121" customWidth="1"/>
    <col min="12553" max="12800" width="9.140625" style="121"/>
    <col min="12801" max="12801" width="7.7109375" style="121" customWidth="1"/>
    <col min="12802" max="12802" width="10.5703125" style="121" customWidth="1"/>
    <col min="12803" max="12803" width="11.140625" style="121" bestFit="1" customWidth="1"/>
    <col min="12804" max="12804" width="22.140625" style="121" bestFit="1" customWidth="1"/>
    <col min="12805" max="12805" width="12.28515625" style="121" customWidth="1"/>
    <col min="12806" max="12806" width="12.5703125" style="121" customWidth="1"/>
    <col min="12807" max="12807" width="12.140625" style="121" customWidth="1"/>
    <col min="12808" max="12808" width="19.7109375" style="121" customWidth="1"/>
    <col min="12809" max="13056" width="9.140625" style="121"/>
    <col min="13057" max="13057" width="7.7109375" style="121" customWidth="1"/>
    <col min="13058" max="13058" width="10.5703125" style="121" customWidth="1"/>
    <col min="13059" max="13059" width="11.140625" style="121" bestFit="1" customWidth="1"/>
    <col min="13060" max="13060" width="22.140625" style="121" bestFit="1" customWidth="1"/>
    <col min="13061" max="13061" width="12.28515625" style="121" customWidth="1"/>
    <col min="13062" max="13062" width="12.5703125" style="121" customWidth="1"/>
    <col min="13063" max="13063" width="12.140625" style="121" customWidth="1"/>
    <col min="13064" max="13064" width="19.7109375" style="121" customWidth="1"/>
    <col min="13065" max="13312" width="9.140625" style="121"/>
    <col min="13313" max="13313" width="7.7109375" style="121" customWidth="1"/>
    <col min="13314" max="13314" width="10.5703125" style="121" customWidth="1"/>
    <col min="13315" max="13315" width="11.140625" style="121" bestFit="1" customWidth="1"/>
    <col min="13316" max="13316" width="22.140625" style="121" bestFit="1" customWidth="1"/>
    <col min="13317" max="13317" width="12.28515625" style="121" customWidth="1"/>
    <col min="13318" max="13318" width="12.5703125" style="121" customWidth="1"/>
    <col min="13319" max="13319" width="12.140625" style="121" customWidth="1"/>
    <col min="13320" max="13320" width="19.7109375" style="121" customWidth="1"/>
    <col min="13321" max="13568" width="9.140625" style="121"/>
    <col min="13569" max="13569" width="7.7109375" style="121" customWidth="1"/>
    <col min="13570" max="13570" width="10.5703125" style="121" customWidth="1"/>
    <col min="13571" max="13571" width="11.140625" style="121" bestFit="1" customWidth="1"/>
    <col min="13572" max="13572" width="22.140625" style="121" bestFit="1" customWidth="1"/>
    <col min="13573" max="13573" width="12.28515625" style="121" customWidth="1"/>
    <col min="13574" max="13574" width="12.5703125" style="121" customWidth="1"/>
    <col min="13575" max="13575" width="12.140625" style="121" customWidth="1"/>
    <col min="13576" max="13576" width="19.7109375" style="121" customWidth="1"/>
    <col min="13577" max="13824" width="9.140625" style="121"/>
    <col min="13825" max="13825" width="7.7109375" style="121" customWidth="1"/>
    <col min="13826" max="13826" width="10.5703125" style="121" customWidth="1"/>
    <col min="13827" max="13827" width="11.140625" style="121" bestFit="1" customWidth="1"/>
    <col min="13828" max="13828" width="22.140625" style="121" bestFit="1" customWidth="1"/>
    <col min="13829" max="13829" width="12.28515625" style="121" customWidth="1"/>
    <col min="13830" max="13830" width="12.5703125" style="121" customWidth="1"/>
    <col min="13831" max="13831" width="12.140625" style="121" customWidth="1"/>
    <col min="13832" max="13832" width="19.7109375" style="121" customWidth="1"/>
    <col min="13833" max="14080" width="9.140625" style="121"/>
    <col min="14081" max="14081" width="7.7109375" style="121" customWidth="1"/>
    <col min="14082" max="14082" width="10.5703125" style="121" customWidth="1"/>
    <col min="14083" max="14083" width="11.140625" style="121" bestFit="1" customWidth="1"/>
    <col min="14084" max="14084" width="22.140625" style="121" bestFit="1" customWidth="1"/>
    <col min="14085" max="14085" width="12.28515625" style="121" customWidth="1"/>
    <col min="14086" max="14086" width="12.5703125" style="121" customWidth="1"/>
    <col min="14087" max="14087" width="12.140625" style="121" customWidth="1"/>
    <col min="14088" max="14088" width="19.7109375" style="121" customWidth="1"/>
    <col min="14089" max="14336" width="9.140625" style="121"/>
    <col min="14337" max="14337" width="7.7109375" style="121" customWidth="1"/>
    <col min="14338" max="14338" width="10.5703125" style="121" customWidth="1"/>
    <col min="14339" max="14339" width="11.140625" style="121" bestFit="1" customWidth="1"/>
    <col min="14340" max="14340" width="22.140625" style="121" bestFit="1" customWidth="1"/>
    <col min="14341" max="14341" width="12.28515625" style="121" customWidth="1"/>
    <col min="14342" max="14342" width="12.5703125" style="121" customWidth="1"/>
    <col min="14343" max="14343" width="12.140625" style="121" customWidth="1"/>
    <col min="14344" max="14344" width="19.7109375" style="121" customWidth="1"/>
    <col min="14345" max="14592" width="9.140625" style="121"/>
    <col min="14593" max="14593" width="7.7109375" style="121" customWidth="1"/>
    <col min="14594" max="14594" width="10.5703125" style="121" customWidth="1"/>
    <col min="14595" max="14595" width="11.140625" style="121" bestFit="1" customWidth="1"/>
    <col min="14596" max="14596" width="22.140625" style="121" bestFit="1" customWidth="1"/>
    <col min="14597" max="14597" width="12.28515625" style="121" customWidth="1"/>
    <col min="14598" max="14598" width="12.5703125" style="121" customWidth="1"/>
    <col min="14599" max="14599" width="12.140625" style="121" customWidth="1"/>
    <col min="14600" max="14600" width="19.7109375" style="121" customWidth="1"/>
    <col min="14601" max="14848" width="9.140625" style="121"/>
    <col min="14849" max="14849" width="7.7109375" style="121" customWidth="1"/>
    <col min="14850" max="14850" width="10.5703125" style="121" customWidth="1"/>
    <col min="14851" max="14851" width="11.140625" style="121" bestFit="1" customWidth="1"/>
    <col min="14852" max="14852" width="22.140625" style="121" bestFit="1" customWidth="1"/>
    <col min="14853" max="14853" width="12.28515625" style="121" customWidth="1"/>
    <col min="14854" max="14854" width="12.5703125" style="121" customWidth="1"/>
    <col min="14855" max="14855" width="12.140625" style="121" customWidth="1"/>
    <col min="14856" max="14856" width="19.7109375" style="121" customWidth="1"/>
    <col min="14857" max="15104" width="9.140625" style="121"/>
    <col min="15105" max="15105" width="7.7109375" style="121" customWidth="1"/>
    <col min="15106" max="15106" width="10.5703125" style="121" customWidth="1"/>
    <col min="15107" max="15107" width="11.140625" style="121" bestFit="1" customWidth="1"/>
    <col min="15108" max="15108" width="22.140625" style="121" bestFit="1" customWidth="1"/>
    <col min="15109" max="15109" width="12.28515625" style="121" customWidth="1"/>
    <col min="15110" max="15110" width="12.5703125" style="121" customWidth="1"/>
    <col min="15111" max="15111" width="12.140625" style="121" customWidth="1"/>
    <col min="15112" max="15112" width="19.7109375" style="121" customWidth="1"/>
    <col min="15113" max="15360" width="9.140625" style="121"/>
    <col min="15361" max="15361" width="7.7109375" style="121" customWidth="1"/>
    <col min="15362" max="15362" width="10.5703125" style="121" customWidth="1"/>
    <col min="15363" max="15363" width="11.140625" style="121" bestFit="1" customWidth="1"/>
    <col min="15364" max="15364" width="22.140625" style="121" bestFit="1" customWidth="1"/>
    <col min="15365" max="15365" width="12.28515625" style="121" customWidth="1"/>
    <col min="15366" max="15366" width="12.5703125" style="121" customWidth="1"/>
    <col min="15367" max="15367" width="12.140625" style="121" customWidth="1"/>
    <col min="15368" max="15368" width="19.7109375" style="121" customWidth="1"/>
    <col min="15369" max="15616" width="9.140625" style="121"/>
    <col min="15617" max="15617" width="7.7109375" style="121" customWidth="1"/>
    <col min="15618" max="15618" width="10.5703125" style="121" customWidth="1"/>
    <col min="15619" max="15619" width="11.140625" style="121" bestFit="1" customWidth="1"/>
    <col min="15620" max="15620" width="22.140625" style="121" bestFit="1" customWidth="1"/>
    <col min="15621" max="15621" width="12.28515625" style="121" customWidth="1"/>
    <col min="15622" max="15622" width="12.5703125" style="121" customWidth="1"/>
    <col min="15623" max="15623" width="12.140625" style="121" customWidth="1"/>
    <col min="15624" max="15624" width="19.7109375" style="121" customWidth="1"/>
    <col min="15625" max="15872" width="9.140625" style="121"/>
    <col min="15873" max="15873" width="7.7109375" style="121" customWidth="1"/>
    <col min="15874" max="15874" width="10.5703125" style="121" customWidth="1"/>
    <col min="15875" max="15875" width="11.140625" style="121" bestFit="1" customWidth="1"/>
    <col min="15876" max="15876" width="22.140625" style="121" bestFit="1" customWidth="1"/>
    <col min="15877" max="15877" width="12.28515625" style="121" customWidth="1"/>
    <col min="15878" max="15878" width="12.5703125" style="121" customWidth="1"/>
    <col min="15879" max="15879" width="12.140625" style="121" customWidth="1"/>
    <col min="15880" max="15880" width="19.7109375" style="121" customWidth="1"/>
    <col min="15881" max="16128" width="9.140625" style="121"/>
    <col min="16129" max="16129" width="7.7109375" style="121" customWidth="1"/>
    <col min="16130" max="16130" width="10.5703125" style="121" customWidth="1"/>
    <col min="16131" max="16131" width="11.140625" style="121" bestFit="1" customWidth="1"/>
    <col min="16132" max="16132" width="22.140625" style="121" bestFit="1" customWidth="1"/>
    <col min="16133" max="16133" width="12.28515625" style="121" customWidth="1"/>
    <col min="16134" max="16134" width="12.5703125" style="121" customWidth="1"/>
    <col min="16135" max="16135" width="12.140625" style="121" customWidth="1"/>
    <col min="16136" max="16136" width="19.7109375" style="121" customWidth="1"/>
    <col min="16137" max="16384" width="9.140625" style="121"/>
  </cols>
  <sheetData>
    <row r="1" spans="1:10" ht="50.1" customHeight="1">
      <c r="A1" s="7323"/>
      <c r="B1" s="7323"/>
      <c r="C1" s="172"/>
      <c r="D1" s="172"/>
      <c r="E1" s="172"/>
      <c r="F1" s="172"/>
      <c r="G1" s="250" t="s">
        <v>1225</v>
      </c>
    </row>
    <row r="2" spans="1:10" ht="39.950000000000003" customHeight="1">
      <c r="A2" s="7159" t="s">
        <v>1164</v>
      </c>
      <c r="B2" s="7159"/>
      <c r="C2" s="7159"/>
      <c r="D2" s="7159"/>
      <c r="E2" s="7159"/>
      <c r="F2" s="7159"/>
      <c r="G2" s="7159"/>
    </row>
    <row r="3" spans="1:10" ht="15">
      <c r="A3" s="106"/>
      <c r="B3" s="106"/>
      <c r="C3" s="106"/>
      <c r="D3" s="106"/>
      <c r="E3" s="106"/>
      <c r="F3" s="106"/>
      <c r="G3" s="122" t="s">
        <v>0</v>
      </c>
    </row>
    <row r="4" spans="1:10" s="6157" customFormat="1" ht="20.100000000000001" customHeight="1" thickBot="1">
      <c r="A4" s="7307" t="s">
        <v>1165</v>
      </c>
      <c r="B4" s="7307"/>
      <c r="C4" s="7307"/>
      <c r="D4" s="7307"/>
      <c r="E4" s="7307"/>
      <c r="F4" s="7307"/>
      <c r="G4" s="7307"/>
      <c r="H4" s="6181"/>
      <c r="I4" s="6137"/>
      <c r="J4" s="6137"/>
    </row>
    <row r="5" spans="1:10" s="6138" customFormat="1" ht="15" customHeight="1">
      <c r="A5" s="7326" t="s">
        <v>1</v>
      </c>
      <c r="B5" s="7314" t="s">
        <v>272</v>
      </c>
      <c r="C5" s="7314" t="s">
        <v>4</v>
      </c>
      <c r="D5" s="7312" t="s">
        <v>1158</v>
      </c>
      <c r="E5" s="7314" t="s">
        <v>165</v>
      </c>
      <c r="F5" s="7314"/>
      <c r="G5" s="7329" t="s">
        <v>436</v>
      </c>
      <c r="H5" s="6182"/>
      <c r="I5" s="6139"/>
      <c r="J5" s="6139"/>
    </row>
    <row r="6" spans="1:10" s="6138" customFormat="1" ht="20.100000000000001" customHeight="1">
      <c r="A6" s="7327"/>
      <c r="B6" s="7328"/>
      <c r="C6" s="7328"/>
      <c r="D6" s="7313"/>
      <c r="E6" s="6167" t="s">
        <v>277</v>
      </c>
      <c r="F6" s="6167" t="s">
        <v>278</v>
      </c>
      <c r="G6" s="7330"/>
      <c r="H6" s="6182"/>
      <c r="I6" s="6139"/>
      <c r="J6" s="6139"/>
    </row>
    <row r="7" spans="1:10" s="6138" customFormat="1" ht="38.25">
      <c r="A7" s="6159">
        <v>630</v>
      </c>
      <c r="B7" s="6168">
        <v>63095</v>
      </c>
      <c r="C7" s="6168">
        <v>2008</v>
      </c>
      <c r="D7" s="6170">
        <f>SUM(E7:F7)</f>
        <v>818824</v>
      </c>
      <c r="E7" s="6169">
        <v>818824</v>
      </c>
      <c r="F7" s="6169">
        <v>0</v>
      </c>
      <c r="G7" s="6183" t="s">
        <v>1166</v>
      </c>
      <c r="H7" s="6182"/>
      <c r="I7" s="6139"/>
      <c r="J7" s="6139"/>
    </row>
    <row r="8" spans="1:10" s="6138" customFormat="1" ht="39.950000000000003" hidden="1" customHeight="1">
      <c r="A8" s="6159">
        <v>750</v>
      </c>
      <c r="B8" s="6168">
        <v>75075</v>
      </c>
      <c r="C8" s="6168">
        <v>2008</v>
      </c>
      <c r="D8" s="6169">
        <f>SUM(E8:F8)</f>
        <v>0</v>
      </c>
      <c r="E8" s="6170"/>
      <c r="F8" s="6169"/>
      <c r="G8" s="6183" t="s">
        <v>1167</v>
      </c>
      <c r="H8" s="6182"/>
      <c r="I8" s="6139"/>
      <c r="J8" s="6139"/>
    </row>
    <row r="9" spans="1:10" ht="24.95" customHeight="1" thickBot="1">
      <c r="A9" s="7324" t="s">
        <v>303</v>
      </c>
      <c r="B9" s="7325"/>
      <c r="C9" s="7325"/>
      <c r="D9" s="6184">
        <f>SUM(D7:D8)</f>
        <v>818824</v>
      </c>
      <c r="E9" s="6184">
        <f>SUM(E7:E8)</f>
        <v>818824</v>
      </c>
      <c r="F9" s="6184">
        <f>SUM(F7:F8)</f>
        <v>0</v>
      </c>
      <c r="G9" s="6166"/>
    </row>
    <row r="10" spans="1:10">
      <c r="A10" s="6185"/>
      <c r="B10" s="6185"/>
      <c r="C10" s="6185"/>
      <c r="D10" s="6186"/>
      <c r="E10" s="6186"/>
      <c r="F10" s="6186"/>
      <c r="G10" s="6187"/>
    </row>
    <row r="11" spans="1:10" ht="45" customHeight="1">
      <c r="A11" s="7159" t="s">
        <v>1168</v>
      </c>
      <c r="B11" s="7159"/>
      <c r="C11" s="7159"/>
      <c r="D11" s="7159"/>
      <c r="E11" s="7159"/>
      <c r="F11" s="7159"/>
      <c r="G11" s="7159"/>
    </row>
    <row r="12" spans="1:10" ht="15">
      <c r="A12" s="106"/>
      <c r="B12" s="106"/>
      <c r="C12" s="106"/>
      <c r="D12" s="106"/>
      <c r="E12" s="106"/>
      <c r="F12" s="106"/>
      <c r="G12" s="122"/>
    </row>
    <row r="13" spans="1:10" s="6157" customFormat="1" ht="20.100000000000001" customHeight="1" thickBot="1">
      <c r="A13" s="7307" t="s">
        <v>397</v>
      </c>
      <c r="B13" s="7307"/>
      <c r="C13" s="7307"/>
      <c r="D13" s="7307"/>
      <c r="E13" s="7307"/>
      <c r="F13" s="7307"/>
      <c r="G13" s="7307"/>
      <c r="H13" s="6181"/>
      <c r="I13" s="6137"/>
      <c r="J13" s="6137"/>
    </row>
    <row r="14" spans="1:10" s="6138" customFormat="1" ht="15" customHeight="1">
      <c r="A14" s="7326" t="s">
        <v>1</v>
      </c>
      <c r="B14" s="7314" t="s">
        <v>272</v>
      </c>
      <c r="C14" s="7314" t="s">
        <v>4</v>
      </c>
      <c r="D14" s="7312" t="s">
        <v>1158</v>
      </c>
      <c r="E14" s="7314" t="s">
        <v>165</v>
      </c>
      <c r="F14" s="7314"/>
      <c r="G14" s="7329" t="s">
        <v>436</v>
      </c>
      <c r="H14" s="6182"/>
      <c r="I14" s="6139"/>
      <c r="J14" s="6139"/>
    </row>
    <row r="15" spans="1:10" s="6138" customFormat="1" ht="20.100000000000001" customHeight="1">
      <c r="A15" s="7327"/>
      <c r="B15" s="7328"/>
      <c r="C15" s="7328"/>
      <c r="D15" s="7313"/>
      <c r="E15" s="6167" t="s">
        <v>277</v>
      </c>
      <c r="F15" s="6167" t="s">
        <v>278</v>
      </c>
      <c r="G15" s="7330"/>
      <c r="H15" s="6182"/>
      <c r="I15" s="6139"/>
      <c r="J15" s="6139"/>
    </row>
    <row r="16" spans="1:10" s="6138" customFormat="1" ht="51">
      <c r="A16" s="6188">
        <v>900</v>
      </c>
      <c r="B16" s="6172">
        <v>90005</v>
      </c>
      <c r="C16" s="6168">
        <v>2052</v>
      </c>
      <c r="D16" s="6169">
        <f t="shared" ref="D16" si="0">SUM(E16:F16)</f>
        <v>6583997</v>
      </c>
      <c r="E16" s="6170">
        <v>6583997</v>
      </c>
      <c r="F16" s="6169">
        <v>0</v>
      </c>
      <c r="G16" s="6189" t="s">
        <v>1169</v>
      </c>
      <c r="H16" s="6182"/>
      <c r="I16" s="6139"/>
      <c r="J16" s="6139"/>
    </row>
    <row r="17" spans="1:10" ht="24.95" customHeight="1" thickBot="1">
      <c r="A17" s="7324" t="s">
        <v>303</v>
      </c>
      <c r="B17" s="7325"/>
      <c r="C17" s="7325"/>
      <c r="D17" s="6184">
        <f>SUM(D16:D16)</f>
        <v>6583997</v>
      </c>
      <c r="E17" s="6184">
        <f>SUM(E16:E16)</f>
        <v>6583997</v>
      </c>
      <c r="F17" s="6184">
        <f>SUM(F16:F16)</f>
        <v>0</v>
      </c>
      <c r="G17" s="6166"/>
    </row>
    <row r="18" spans="1:10" ht="15">
      <c r="A18" s="106"/>
      <c r="B18" s="106"/>
      <c r="C18" s="106"/>
      <c r="D18" s="106"/>
      <c r="E18" s="106"/>
      <c r="F18" s="106"/>
      <c r="G18" s="122"/>
    </row>
    <row r="19" spans="1:10" s="6157" customFormat="1" ht="20.100000000000001" customHeight="1" thickBot="1">
      <c r="A19" s="7307" t="s">
        <v>423</v>
      </c>
      <c r="B19" s="7307"/>
      <c r="C19" s="7307"/>
      <c r="D19" s="7307"/>
      <c r="E19" s="7307"/>
      <c r="F19" s="7307"/>
      <c r="G19" s="7307"/>
      <c r="H19" s="6181"/>
      <c r="I19" s="6137"/>
      <c r="J19" s="6137"/>
    </row>
    <row r="20" spans="1:10" s="6138" customFormat="1" ht="15" customHeight="1">
      <c r="A20" s="7326" t="s">
        <v>1</v>
      </c>
      <c r="B20" s="7314" t="s">
        <v>272</v>
      </c>
      <c r="C20" s="7314" t="s">
        <v>4</v>
      </c>
      <c r="D20" s="7312" t="s">
        <v>1158</v>
      </c>
      <c r="E20" s="7314" t="s">
        <v>165</v>
      </c>
      <c r="F20" s="7314"/>
      <c r="G20" s="7329" t="s">
        <v>436</v>
      </c>
      <c r="H20" s="6182"/>
      <c r="I20" s="6139"/>
      <c r="J20" s="6139"/>
    </row>
    <row r="21" spans="1:10" s="6138" customFormat="1" ht="20.100000000000001" customHeight="1">
      <c r="A21" s="7327"/>
      <c r="B21" s="7328"/>
      <c r="C21" s="7328"/>
      <c r="D21" s="7313"/>
      <c r="E21" s="6167" t="s">
        <v>277</v>
      </c>
      <c r="F21" s="6167" t="s">
        <v>278</v>
      </c>
      <c r="G21" s="7330"/>
      <c r="H21" s="6182"/>
      <c r="I21" s="6139"/>
      <c r="J21" s="6139"/>
    </row>
    <row r="22" spans="1:10" s="6138" customFormat="1" ht="39.950000000000003" customHeight="1">
      <c r="A22" s="7297">
        <v>900</v>
      </c>
      <c r="B22" s="7299">
        <v>90005</v>
      </c>
      <c r="C22" s="6168">
        <v>2002</v>
      </c>
      <c r="D22" s="6169">
        <f>SUM(E22:F22)</f>
        <v>1551706</v>
      </c>
      <c r="E22" s="6170">
        <v>1551706</v>
      </c>
      <c r="F22" s="6169">
        <v>0</v>
      </c>
      <c r="G22" s="7301" t="s">
        <v>1169</v>
      </c>
      <c r="H22" s="6182"/>
      <c r="I22" s="6139"/>
      <c r="J22" s="6139"/>
    </row>
    <row r="23" spans="1:10" s="6138" customFormat="1" ht="33.75" customHeight="1">
      <c r="A23" s="7303"/>
      <c r="B23" s="7300"/>
      <c r="C23" s="6168">
        <v>6202</v>
      </c>
      <c r="D23" s="6169">
        <f>SUM(E23:F23)</f>
        <v>120006</v>
      </c>
      <c r="E23" s="6170">
        <v>0</v>
      </c>
      <c r="F23" s="6169">
        <v>120006</v>
      </c>
      <c r="G23" s="7302"/>
      <c r="H23" s="6182"/>
      <c r="I23" s="6139"/>
      <c r="J23" s="6139"/>
    </row>
    <row r="24" spans="1:10" ht="24.95" customHeight="1" thickBot="1">
      <c r="A24" s="7324" t="s">
        <v>303</v>
      </c>
      <c r="B24" s="7325"/>
      <c r="C24" s="7325"/>
      <c r="D24" s="6184">
        <f>SUM(D22:D23)</f>
        <v>1671712</v>
      </c>
      <c r="E24" s="6184">
        <f>SUM(E22:E23)</f>
        <v>1551706</v>
      </c>
      <c r="F24" s="6184">
        <f>SUM(F22:F23)</f>
        <v>120006</v>
      </c>
      <c r="G24" s="6166"/>
    </row>
    <row r="25" spans="1:10">
      <c r="A25" s="6179"/>
      <c r="B25" s="320"/>
      <c r="C25" s="320"/>
      <c r="D25" s="320"/>
      <c r="E25" s="320"/>
      <c r="F25" s="320"/>
      <c r="G25" s="6179"/>
      <c r="H25" s="129"/>
      <c r="I25" s="129"/>
      <c r="J25" s="129"/>
    </row>
    <row r="26" spans="1:10">
      <c r="A26" s="6179"/>
      <c r="B26" s="320"/>
      <c r="C26" s="320"/>
      <c r="D26" s="6125"/>
      <c r="E26" s="6125"/>
      <c r="F26" s="6125"/>
      <c r="G26" s="6179"/>
      <c r="H26" s="129"/>
      <c r="I26" s="129"/>
      <c r="J26" s="129"/>
    </row>
    <row r="27" spans="1:10" s="6175" customFormat="1">
      <c r="A27" s="6176"/>
      <c r="B27" s="320"/>
      <c r="C27" s="6148"/>
      <c r="D27" s="6148"/>
      <c r="E27" s="105"/>
      <c r="F27" s="6179"/>
      <c r="G27" s="6176"/>
      <c r="H27" s="6180"/>
      <c r="I27" s="6141"/>
      <c r="J27" s="6141"/>
    </row>
    <row r="28" spans="1:10">
      <c r="D28" s="6128"/>
      <c r="E28" s="320"/>
      <c r="F28" s="320"/>
    </row>
    <row r="30" spans="1:10">
      <c r="E30" s="320"/>
      <c r="F30" s="320"/>
    </row>
  </sheetData>
  <mergeCells count="30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A9:C9"/>
    <mergeCell ref="A11:G11"/>
    <mergeCell ref="A13:G13"/>
    <mergeCell ref="A14:A15"/>
    <mergeCell ref="B14:B15"/>
    <mergeCell ref="C14:C15"/>
    <mergeCell ref="D14:D15"/>
    <mergeCell ref="E14:F14"/>
    <mergeCell ref="G14:G15"/>
    <mergeCell ref="A22:A23"/>
    <mergeCell ref="B22:B23"/>
    <mergeCell ref="G22:G23"/>
    <mergeCell ref="A24:C24"/>
    <mergeCell ref="A17:C17"/>
    <mergeCell ref="A19:G19"/>
    <mergeCell ref="A20:A21"/>
    <mergeCell ref="B20:B21"/>
    <mergeCell ref="C20:C21"/>
    <mergeCell ref="D20:D21"/>
    <mergeCell ref="E20:F20"/>
    <mergeCell ref="G20:G2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0" orientation="landscape" r:id="rId1"/>
  <headerFooter alignWithMargins="0"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CBF61-A135-47E7-BFFF-2B587459C300}">
  <sheetPr>
    <tabColor theme="0" tint="-4.9989318521683403E-2"/>
  </sheetPr>
  <dimension ref="A1:J25"/>
  <sheetViews>
    <sheetView view="pageBreakPreview" zoomScaleSheetLayoutView="100" workbookViewId="0">
      <selection activeCell="G1" sqref="G1"/>
    </sheetView>
  </sheetViews>
  <sheetFormatPr defaultRowHeight="12.75"/>
  <cols>
    <col min="1" max="6" width="12.7109375" style="105" customWidth="1"/>
    <col min="7" max="7" width="60.7109375" style="105" customWidth="1"/>
    <col min="8" max="8" width="10.140625" style="121" bestFit="1" customWidth="1"/>
    <col min="9" max="9" width="10.7109375" style="121" bestFit="1" customWidth="1"/>
    <col min="10" max="256" width="9.140625" style="121"/>
    <col min="257" max="257" width="7.7109375" style="121" customWidth="1"/>
    <col min="258" max="258" width="10.5703125" style="121" customWidth="1"/>
    <col min="259" max="259" width="11.140625" style="121" bestFit="1" customWidth="1"/>
    <col min="260" max="260" width="22.140625" style="121" bestFit="1" customWidth="1"/>
    <col min="261" max="261" width="12.28515625" style="121" customWidth="1"/>
    <col min="262" max="262" width="12.5703125" style="121" customWidth="1"/>
    <col min="263" max="263" width="12.140625" style="121" customWidth="1"/>
    <col min="264" max="264" width="19.7109375" style="121" customWidth="1"/>
    <col min="265" max="512" width="9.140625" style="121"/>
    <col min="513" max="513" width="7.7109375" style="121" customWidth="1"/>
    <col min="514" max="514" width="10.5703125" style="121" customWidth="1"/>
    <col min="515" max="515" width="11.140625" style="121" bestFit="1" customWidth="1"/>
    <col min="516" max="516" width="22.140625" style="121" bestFit="1" customWidth="1"/>
    <col min="517" max="517" width="12.28515625" style="121" customWidth="1"/>
    <col min="518" max="518" width="12.5703125" style="121" customWidth="1"/>
    <col min="519" max="519" width="12.140625" style="121" customWidth="1"/>
    <col min="520" max="520" width="19.7109375" style="121" customWidth="1"/>
    <col min="521" max="768" width="9.140625" style="121"/>
    <col min="769" max="769" width="7.7109375" style="121" customWidth="1"/>
    <col min="770" max="770" width="10.5703125" style="121" customWidth="1"/>
    <col min="771" max="771" width="11.140625" style="121" bestFit="1" customWidth="1"/>
    <col min="772" max="772" width="22.140625" style="121" bestFit="1" customWidth="1"/>
    <col min="773" max="773" width="12.28515625" style="121" customWidth="1"/>
    <col min="774" max="774" width="12.5703125" style="121" customWidth="1"/>
    <col min="775" max="775" width="12.140625" style="121" customWidth="1"/>
    <col min="776" max="776" width="19.7109375" style="121" customWidth="1"/>
    <col min="777" max="1024" width="9.140625" style="121"/>
    <col min="1025" max="1025" width="7.7109375" style="121" customWidth="1"/>
    <col min="1026" max="1026" width="10.5703125" style="121" customWidth="1"/>
    <col min="1027" max="1027" width="11.140625" style="121" bestFit="1" customWidth="1"/>
    <col min="1028" max="1028" width="22.140625" style="121" bestFit="1" customWidth="1"/>
    <col min="1029" max="1029" width="12.28515625" style="121" customWidth="1"/>
    <col min="1030" max="1030" width="12.5703125" style="121" customWidth="1"/>
    <col min="1031" max="1031" width="12.140625" style="121" customWidth="1"/>
    <col min="1032" max="1032" width="19.7109375" style="121" customWidth="1"/>
    <col min="1033" max="1280" width="9.140625" style="121"/>
    <col min="1281" max="1281" width="7.7109375" style="121" customWidth="1"/>
    <col min="1282" max="1282" width="10.5703125" style="121" customWidth="1"/>
    <col min="1283" max="1283" width="11.140625" style="121" bestFit="1" customWidth="1"/>
    <col min="1284" max="1284" width="22.140625" style="121" bestFit="1" customWidth="1"/>
    <col min="1285" max="1285" width="12.28515625" style="121" customWidth="1"/>
    <col min="1286" max="1286" width="12.5703125" style="121" customWidth="1"/>
    <col min="1287" max="1287" width="12.140625" style="121" customWidth="1"/>
    <col min="1288" max="1288" width="19.7109375" style="121" customWidth="1"/>
    <col min="1289" max="1536" width="9.140625" style="121"/>
    <col min="1537" max="1537" width="7.7109375" style="121" customWidth="1"/>
    <col min="1538" max="1538" width="10.5703125" style="121" customWidth="1"/>
    <col min="1539" max="1539" width="11.140625" style="121" bestFit="1" customWidth="1"/>
    <col min="1540" max="1540" width="22.140625" style="121" bestFit="1" customWidth="1"/>
    <col min="1541" max="1541" width="12.28515625" style="121" customWidth="1"/>
    <col min="1542" max="1542" width="12.5703125" style="121" customWidth="1"/>
    <col min="1543" max="1543" width="12.140625" style="121" customWidth="1"/>
    <col min="1544" max="1544" width="19.7109375" style="121" customWidth="1"/>
    <col min="1545" max="1792" width="9.140625" style="121"/>
    <col min="1793" max="1793" width="7.7109375" style="121" customWidth="1"/>
    <col min="1794" max="1794" width="10.5703125" style="121" customWidth="1"/>
    <col min="1795" max="1795" width="11.140625" style="121" bestFit="1" customWidth="1"/>
    <col min="1796" max="1796" width="22.140625" style="121" bestFit="1" customWidth="1"/>
    <col min="1797" max="1797" width="12.28515625" style="121" customWidth="1"/>
    <col min="1798" max="1798" width="12.5703125" style="121" customWidth="1"/>
    <col min="1799" max="1799" width="12.140625" style="121" customWidth="1"/>
    <col min="1800" max="1800" width="19.7109375" style="121" customWidth="1"/>
    <col min="1801" max="2048" width="9.140625" style="121"/>
    <col min="2049" max="2049" width="7.7109375" style="121" customWidth="1"/>
    <col min="2050" max="2050" width="10.5703125" style="121" customWidth="1"/>
    <col min="2051" max="2051" width="11.140625" style="121" bestFit="1" customWidth="1"/>
    <col min="2052" max="2052" width="22.140625" style="121" bestFit="1" customWidth="1"/>
    <col min="2053" max="2053" width="12.28515625" style="121" customWidth="1"/>
    <col min="2054" max="2054" width="12.5703125" style="121" customWidth="1"/>
    <col min="2055" max="2055" width="12.140625" style="121" customWidth="1"/>
    <col min="2056" max="2056" width="19.7109375" style="121" customWidth="1"/>
    <col min="2057" max="2304" width="9.140625" style="121"/>
    <col min="2305" max="2305" width="7.7109375" style="121" customWidth="1"/>
    <col min="2306" max="2306" width="10.5703125" style="121" customWidth="1"/>
    <col min="2307" max="2307" width="11.140625" style="121" bestFit="1" customWidth="1"/>
    <col min="2308" max="2308" width="22.140625" style="121" bestFit="1" customWidth="1"/>
    <col min="2309" max="2309" width="12.28515625" style="121" customWidth="1"/>
    <col min="2310" max="2310" width="12.5703125" style="121" customWidth="1"/>
    <col min="2311" max="2311" width="12.140625" style="121" customWidth="1"/>
    <col min="2312" max="2312" width="19.7109375" style="121" customWidth="1"/>
    <col min="2313" max="2560" width="9.140625" style="121"/>
    <col min="2561" max="2561" width="7.7109375" style="121" customWidth="1"/>
    <col min="2562" max="2562" width="10.5703125" style="121" customWidth="1"/>
    <col min="2563" max="2563" width="11.140625" style="121" bestFit="1" customWidth="1"/>
    <col min="2564" max="2564" width="22.140625" style="121" bestFit="1" customWidth="1"/>
    <col min="2565" max="2565" width="12.28515625" style="121" customWidth="1"/>
    <col min="2566" max="2566" width="12.5703125" style="121" customWidth="1"/>
    <col min="2567" max="2567" width="12.140625" style="121" customWidth="1"/>
    <col min="2568" max="2568" width="19.7109375" style="121" customWidth="1"/>
    <col min="2569" max="2816" width="9.140625" style="121"/>
    <col min="2817" max="2817" width="7.7109375" style="121" customWidth="1"/>
    <col min="2818" max="2818" width="10.5703125" style="121" customWidth="1"/>
    <col min="2819" max="2819" width="11.140625" style="121" bestFit="1" customWidth="1"/>
    <col min="2820" max="2820" width="22.140625" style="121" bestFit="1" customWidth="1"/>
    <col min="2821" max="2821" width="12.28515625" style="121" customWidth="1"/>
    <col min="2822" max="2822" width="12.5703125" style="121" customWidth="1"/>
    <col min="2823" max="2823" width="12.140625" style="121" customWidth="1"/>
    <col min="2824" max="2824" width="19.7109375" style="121" customWidth="1"/>
    <col min="2825" max="3072" width="9.140625" style="121"/>
    <col min="3073" max="3073" width="7.7109375" style="121" customWidth="1"/>
    <col min="3074" max="3074" width="10.5703125" style="121" customWidth="1"/>
    <col min="3075" max="3075" width="11.140625" style="121" bestFit="1" customWidth="1"/>
    <col min="3076" max="3076" width="22.140625" style="121" bestFit="1" customWidth="1"/>
    <col min="3077" max="3077" width="12.28515625" style="121" customWidth="1"/>
    <col min="3078" max="3078" width="12.5703125" style="121" customWidth="1"/>
    <col min="3079" max="3079" width="12.140625" style="121" customWidth="1"/>
    <col min="3080" max="3080" width="19.7109375" style="121" customWidth="1"/>
    <col min="3081" max="3328" width="9.140625" style="121"/>
    <col min="3329" max="3329" width="7.7109375" style="121" customWidth="1"/>
    <col min="3330" max="3330" width="10.5703125" style="121" customWidth="1"/>
    <col min="3331" max="3331" width="11.140625" style="121" bestFit="1" customWidth="1"/>
    <col min="3332" max="3332" width="22.140625" style="121" bestFit="1" customWidth="1"/>
    <col min="3333" max="3333" width="12.28515625" style="121" customWidth="1"/>
    <col min="3334" max="3334" width="12.5703125" style="121" customWidth="1"/>
    <col min="3335" max="3335" width="12.140625" style="121" customWidth="1"/>
    <col min="3336" max="3336" width="19.7109375" style="121" customWidth="1"/>
    <col min="3337" max="3584" width="9.140625" style="121"/>
    <col min="3585" max="3585" width="7.7109375" style="121" customWidth="1"/>
    <col min="3586" max="3586" width="10.5703125" style="121" customWidth="1"/>
    <col min="3587" max="3587" width="11.140625" style="121" bestFit="1" customWidth="1"/>
    <col min="3588" max="3588" width="22.140625" style="121" bestFit="1" customWidth="1"/>
    <col min="3589" max="3589" width="12.28515625" style="121" customWidth="1"/>
    <col min="3590" max="3590" width="12.5703125" style="121" customWidth="1"/>
    <col min="3591" max="3591" width="12.140625" style="121" customWidth="1"/>
    <col min="3592" max="3592" width="19.7109375" style="121" customWidth="1"/>
    <col min="3593" max="3840" width="9.140625" style="121"/>
    <col min="3841" max="3841" width="7.7109375" style="121" customWidth="1"/>
    <col min="3842" max="3842" width="10.5703125" style="121" customWidth="1"/>
    <col min="3843" max="3843" width="11.140625" style="121" bestFit="1" customWidth="1"/>
    <col min="3844" max="3844" width="22.140625" style="121" bestFit="1" customWidth="1"/>
    <col min="3845" max="3845" width="12.28515625" style="121" customWidth="1"/>
    <col min="3846" max="3846" width="12.5703125" style="121" customWidth="1"/>
    <col min="3847" max="3847" width="12.140625" style="121" customWidth="1"/>
    <col min="3848" max="3848" width="19.7109375" style="121" customWidth="1"/>
    <col min="3849" max="4096" width="9.140625" style="121"/>
    <col min="4097" max="4097" width="7.7109375" style="121" customWidth="1"/>
    <col min="4098" max="4098" width="10.5703125" style="121" customWidth="1"/>
    <col min="4099" max="4099" width="11.140625" style="121" bestFit="1" customWidth="1"/>
    <col min="4100" max="4100" width="22.140625" style="121" bestFit="1" customWidth="1"/>
    <col min="4101" max="4101" width="12.28515625" style="121" customWidth="1"/>
    <col min="4102" max="4102" width="12.5703125" style="121" customWidth="1"/>
    <col min="4103" max="4103" width="12.140625" style="121" customWidth="1"/>
    <col min="4104" max="4104" width="19.7109375" style="121" customWidth="1"/>
    <col min="4105" max="4352" width="9.140625" style="121"/>
    <col min="4353" max="4353" width="7.7109375" style="121" customWidth="1"/>
    <col min="4354" max="4354" width="10.5703125" style="121" customWidth="1"/>
    <col min="4355" max="4355" width="11.140625" style="121" bestFit="1" customWidth="1"/>
    <col min="4356" max="4356" width="22.140625" style="121" bestFit="1" customWidth="1"/>
    <col min="4357" max="4357" width="12.28515625" style="121" customWidth="1"/>
    <col min="4358" max="4358" width="12.5703125" style="121" customWidth="1"/>
    <col min="4359" max="4359" width="12.140625" style="121" customWidth="1"/>
    <col min="4360" max="4360" width="19.7109375" style="121" customWidth="1"/>
    <col min="4361" max="4608" width="9.140625" style="121"/>
    <col min="4609" max="4609" width="7.7109375" style="121" customWidth="1"/>
    <col min="4610" max="4610" width="10.5703125" style="121" customWidth="1"/>
    <col min="4611" max="4611" width="11.140625" style="121" bestFit="1" customWidth="1"/>
    <col min="4612" max="4612" width="22.140625" style="121" bestFit="1" customWidth="1"/>
    <col min="4613" max="4613" width="12.28515625" style="121" customWidth="1"/>
    <col min="4614" max="4614" width="12.5703125" style="121" customWidth="1"/>
    <col min="4615" max="4615" width="12.140625" style="121" customWidth="1"/>
    <col min="4616" max="4616" width="19.7109375" style="121" customWidth="1"/>
    <col min="4617" max="4864" width="9.140625" style="121"/>
    <col min="4865" max="4865" width="7.7109375" style="121" customWidth="1"/>
    <col min="4866" max="4866" width="10.5703125" style="121" customWidth="1"/>
    <col min="4867" max="4867" width="11.140625" style="121" bestFit="1" customWidth="1"/>
    <col min="4868" max="4868" width="22.140625" style="121" bestFit="1" customWidth="1"/>
    <col min="4869" max="4869" width="12.28515625" style="121" customWidth="1"/>
    <col min="4870" max="4870" width="12.5703125" style="121" customWidth="1"/>
    <col min="4871" max="4871" width="12.140625" style="121" customWidth="1"/>
    <col min="4872" max="4872" width="19.7109375" style="121" customWidth="1"/>
    <col min="4873" max="5120" width="9.140625" style="121"/>
    <col min="5121" max="5121" width="7.7109375" style="121" customWidth="1"/>
    <col min="5122" max="5122" width="10.5703125" style="121" customWidth="1"/>
    <col min="5123" max="5123" width="11.140625" style="121" bestFit="1" customWidth="1"/>
    <col min="5124" max="5124" width="22.140625" style="121" bestFit="1" customWidth="1"/>
    <col min="5125" max="5125" width="12.28515625" style="121" customWidth="1"/>
    <col min="5126" max="5126" width="12.5703125" style="121" customWidth="1"/>
    <col min="5127" max="5127" width="12.140625" style="121" customWidth="1"/>
    <col min="5128" max="5128" width="19.7109375" style="121" customWidth="1"/>
    <col min="5129" max="5376" width="9.140625" style="121"/>
    <col min="5377" max="5377" width="7.7109375" style="121" customWidth="1"/>
    <col min="5378" max="5378" width="10.5703125" style="121" customWidth="1"/>
    <col min="5379" max="5379" width="11.140625" style="121" bestFit="1" customWidth="1"/>
    <col min="5380" max="5380" width="22.140625" style="121" bestFit="1" customWidth="1"/>
    <col min="5381" max="5381" width="12.28515625" style="121" customWidth="1"/>
    <col min="5382" max="5382" width="12.5703125" style="121" customWidth="1"/>
    <col min="5383" max="5383" width="12.140625" style="121" customWidth="1"/>
    <col min="5384" max="5384" width="19.7109375" style="121" customWidth="1"/>
    <col min="5385" max="5632" width="9.140625" style="121"/>
    <col min="5633" max="5633" width="7.7109375" style="121" customWidth="1"/>
    <col min="5634" max="5634" width="10.5703125" style="121" customWidth="1"/>
    <col min="5635" max="5635" width="11.140625" style="121" bestFit="1" customWidth="1"/>
    <col min="5636" max="5636" width="22.140625" style="121" bestFit="1" customWidth="1"/>
    <col min="5637" max="5637" width="12.28515625" style="121" customWidth="1"/>
    <col min="5638" max="5638" width="12.5703125" style="121" customWidth="1"/>
    <col min="5639" max="5639" width="12.140625" style="121" customWidth="1"/>
    <col min="5640" max="5640" width="19.7109375" style="121" customWidth="1"/>
    <col min="5641" max="5888" width="9.140625" style="121"/>
    <col min="5889" max="5889" width="7.7109375" style="121" customWidth="1"/>
    <col min="5890" max="5890" width="10.5703125" style="121" customWidth="1"/>
    <col min="5891" max="5891" width="11.140625" style="121" bestFit="1" customWidth="1"/>
    <col min="5892" max="5892" width="22.140625" style="121" bestFit="1" customWidth="1"/>
    <col min="5893" max="5893" width="12.28515625" style="121" customWidth="1"/>
    <col min="5894" max="5894" width="12.5703125" style="121" customWidth="1"/>
    <col min="5895" max="5895" width="12.140625" style="121" customWidth="1"/>
    <col min="5896" max="5896" width="19.7109375" style="121" customWidth="1"/>
    <col min="5897" max="6144" width="9.140625" style="121"/>
    <col min="6145" max="6145" width="7.7109375" style="121" customWidth="1"/>
    <col min="6146" max="6146" width="10.5703125" style="121" customWidth="1"/>
    <col min="6147" max="6147" width="11.140625" style="121" bestFit="1" customWidth="1"/>
    <col min="6148" max="6148" width="22.140625" style="121" bestFit="1" customWidth="1"/>
    <col min="6149" max="6149" width="12.28515625" style="121" customWidth="1"/>
    <col min="6150" max="6150" width="12.5703125" style="121" customWidth="1"/>
    <col min="6151" max="6151" width="12.140625" style="121" customWidth="1"/>
    <col min="6152" max="6152" width="19.7109375" style="121" customWidth="1"/>
    <col min="6153" max="6400" width="9.140625" style="121"/>
    <col min="6401" max="6401" width="7.7109375" style="121" customWidth="1"/>
    <col min="6402" max="6402" width="10.5703125" style="121" customWidth="1"/>
    <col min="6403" max="6403" width="11.140625" style="121" bestFit="1" customWidth="1"/>
    <col min="6404" max="6404" width="22.140625" style="121" bestFit="1" customWidth="1"/>
    <col min="6405" max="6405" width="12.28515625" style="121" customWidth="1"/>
    <col min="6406" max="6406" width="12.5703125" style="121" customWidth="1"/>
    <col min="6407" max="6407" width="12.140625" style="121" customWidth="1"/>
    <col min="6408" max="6408" width="19.7109375" style="121" customWidth="1"/>
    <col min="6409" max="6656" width="9.140625" style="121"/>
    <col min="6657" max="6657" width="7.7109375" style="121" customWidth="1"/>
    <col min="6658" max="6658" width="10.5703125" style="121" customWidth="1"/>
    <col min="6659" max="6659" width="11.140625" style="121" bestFit="1" customWidth="1"/>
    <col min="6660" max="6660" width="22.140625" style="121" bestFit="1" customWidth="1"/>
    <col min="6661" max="6661" width="12.28515625" style="121" customWidth="1"/>
    <col min="6662" max="6662" width="12.5703125" style="121" customWidth="1"/>
    <col min="6663" max="6663" width="12.140625" style="121" customWidth="1"/>
    <col min="6664" max="6664" width="19.7109375" style="121" customWidth="1"/>
    <col min="6665" max="6912" width="9.140625" style="121"/>
    <col min="6913" max="6913" width="7.7109375" style="121" customWidth="1"/>
    <col min="6914" max="6914" width="10.5703125" style="121" customWidth="1"/>
    <col min="6915" max="6915" width="11.140625" style="121" bestFit="1" customWidth="1"/>
    <col min="6916" max="6916" width="22.140625" style="121" bestFit="1" customWidth="1"/>
    <col min="6917" max="6917" width="12.28515625" style="121" customWidth="1"/>
    <col min="6918" max="6918" width="12.5703125" style="121" customWidth="1"/>
    <col min="6919" max="6919" width="12.140625" style="121" customWidth="1"/>
    <col min="6920" max="6920" width="19.7109375" style="121" customWidth="1"/>
    <col min="6921" max="7168" width="9.140625" style="121"/>
    <col min="7169" max="7169" width="7.7109375" style="121" customWidth="1"/>
    <col min="7170" max="7170" width="10.5703125" style="121" customWidth="1"/>
    <col min="7171" max="7171" width="11.140625" style="121" bestFit="1" customWidth="1"/>
    <col min="7172" max="7172" width="22.140625" style="121" bestFit="1" customWidth="1"/>
    <col min="7173" max="7173" width="12.28515625" style="121" customWidth="1"/>
    <col min="7174" max="7174" width="12.5703125" style="121" customWidth="1"/>
    <col min="7175" max="7175" width="12.140625" style="121" customWidth="1"/>
    <col min="7176" max="7176" width="19.7109375" style="121" customWidth="1"/>
    <col min="7177" max="7424" width="9.140625" style="121"/>
    <col min="7425" max="7425" width="7.7109375" style="121" customWidth="1"/>
    <col min="7426" max="7426" width="10.5703125" style="121" customWidth="1"/>
    <col min="7427" max="7427" width="11.140625" style="121" bestFit="1" customWidth="1"/>
    <col min="7428" max="7428" width="22.140625" style="121" bestFit="1" customWidth="1"/>
    <col min="7429" max="7429" width="12.28515625" style="121" customWidth="1"/>
    <col min="7430" max="7430" width="12.5703125" style="121" customWidth="1"/>
    <col min="7431" max="7431" width="12.140625" style="121" customWidth="1"/>
    <col min="7432" max="7432" width="19.7109375" style="121" customWidth="1"/>
    <col min="7433" max="7680" width="9.140625" style="121"/>
    <col min="7681" max="7681" width="7.7109375" style="121" customWidth="1"/>
    <col min="7682" max="7682" width="10.5703125" style="121" customWidth="1"/>
    <col min="7683" max="7683" width="11.140625" style="121" bestFit="1" customWidth="1"/>
    <col min="7684" max="7684" width="22.140625" style="121" bestFit="1" customWidth="1"/>
    <col min="7685" max="7685" width="12.28515625" style="121" customWidth="1"/>
    <col min="7686" max="7686" width="12.5703125" style="121" customWidth="1"/>
    <col min="7687" max="7687" width="12.140625" style="121" customWidth="1"/>
    <col min="7688" max="7688" width="19.7109375" style="121" customWidth="1"/>
    <col min="7689" max="7936" width="9.140625" style="121"/>
    <col min="7937" max="7937" width="7.7109375" style="121" customWidth="1"/>
    <col min="7938" max="7938" width="10.5703125" style="121" customWidth="1"/>
    <col min="7939" max="7939" width="11.140625" style="121" bestFit="1" customWidth="1"/>
    <col min="7940" max="7940" width="22.140625" style="121" bestFit="1" customWidth="1"/>
    <col min="7941" max="7941" width="12.28515625" style="121" customWidth="1"/>
    <col min="7942" max="7942" width="12.5703125" style="121" customWidth="1"/>
    <col min="7943" max="7943" width="12.140625" style="121" customWidth="1"/>
    <col min="7944" max="7944" width="19.7109375" style="121" customWidth="1"/>
    <col min="7945" max="8192" width="9.140625" style="121"/>
    <col min="8193" max="8193" width="7.7109375" style="121" customWidth="1"/>
    <col min="8194" max="8194" width="10.5703125" style="121" customWidth="1"/>
    <col min="8195" max="8195" width="11.140625" style="121" bestFit="1" customWidth="1"/>
    <col min="8196" max="8196" width="22.140625" style="121" bestFit="1" customWidth="1"/>
    <col min="8197" max="8197" width="12.28515625" style="121" customWidth="1"/>
    <col min="8198" max="8198" width="12.5703125" style="121" customWidth="1"/>
    <col min="8199" max="8199" width="12.140625" style="121" customWidth="1"/>
    <col min="8200" max="8200" width="19.7109375" style="121" customWidth="1"/>
    <col min="8201" max="8448" width="9.140625" style="121"/>
    <col min="8449" max="8449" width="7.7109375" style="121" customWidth="1"/>
    <col min="8450" max="8450" width="10.5703125" style="121" customWidth="1"/>
    <col min="8451" max="8451" width="11.140625" style="121" bestFit="1" customWidth="1"/>
    <col min="8452" max="8452" width="22.140625" style="121" bestFit="1" customWidth="1"/>
    <col min="8453" max="8453" width="12.28515625" style="121" customWidth="1"/>
    <col min="8454" max="8454" width="12.5703125" style="121" customWidth="1"/>
    <col min="8455" max="8455" width="12.140625" style="121" customWidth="1"/>
    <col min="8456" max="8456" width="19.7109375" style="121" customWidth="1"/>
    <col min="8457" max="8704" width="9.140625" style="121"/>
    <col min="8705" max="8705" width="7.7109375" style="121" customWidth="1"/>
    <col min="8706" max="8706" width="10.5703125" style="121" customWidth="1"/>
    <col min="8707" max="8707" width="11.140625" style="121" bestFit="1" customWidth="1"/>
    <col min="8708" max="8708" width="22.140625" style="121" bestFit="1" customWidth="1"/>
    <col min="8709" max="8709" width="12.28515625" style="121" customWidth="1"/>
    <col min="8710" max="8710" width="12.5703125" style="121" customWidth="1"/>
    <col min="8711" max="8711" width="12.140625" style="121" customWidth="1"/>
    <col min="8712" max="8712" width="19.7109375" style="121" customWidth="1"/>
    <col min="8713" max="8960" width="9.140625" style="121"/>
    <col min="8961" max="8961" width="7.7109375" style="121" customWidth="1"/>
    <col min="8962" max="8962" width="10.5703125" style="121" customWidth="1"/>
    <col min="8963" max="8963" width="11.140625" style="121" bestFit="1" customWidth="1"/>
    <col min="8964" max="8964" width="22.140625" style="121" bestFit="1" customWidth="1"/>
    <col min="8965" max="8965" width="12.28515625" style="121" customWidth="1"/>
    <col min="8966" max="8966" width="12.5703125" style="121" customWidth="1"/>
    <col min="8967" max="8967" width="12.140625" style="121" customWidth="1"/>
    <col min="8968" max="8968" width="19.7109375" style="121" customWidth="1"/>
    <col min="8969" max="9216" width="9.140625" style="121"/>
    <col min="9217" max="9217" width="7.7109375" style="121" customWidth="1"/>
    <col min="9218" max="9218" width="10.5703125" style="121" customWidth="1"/>
    <col min="9219" max="9219" width="11.140625" style="121" bestFit="1" customWidth="1"/>
    <col min="9220" max="9220" width="22.140625" style="121" bestFit="1" customWidth="1"/>
    <col min="9221" max="9221" width="12.28515625" style="121" customWidth="1"/>
    <col min="9222" max="9222" width="12.5703125" style="121" customWidth="1"/>
    <col min="9223" max="9223" width="12.140625" style="121" customWidth="1"/>
    <col min="9224" max="9224" width="19.7109375" style="121" customWidth="1"/>
    <col min="9225" max="9472" width="9.140625" style="121"/>
    <col min="9473" max="9473" width="7.7109375" style="121" customWidth="1"/>
    <col min="9474" max="9474" width="10.5703125" style="121" customWidth="1"/>
    <col min="9475" max="9475" width="11.140625" style="121" bestFit="1" customWidth="1"/>
    <col min="9476" max="9476" width="22.140625" style="121" bestFit="1" customWidth="1"/>
    <col min="9477" max="9477" width="12.28515625" style="121" customWidth="1"/>
    <col min="9478" max="9478" width="12.5703125" style="121" customWidth="1"/>
    <col min="9479" max="9479" width="12.140625" style="121" customWidth="1"/>
    <col min="9480" max="9480" width="19.7109375" style="121" customWidth="1"/>
    <col min="9481" max="9728" width="9.140625" style="121"/>
    <col min="9729" max="9729" width="7.7109375" style="121" customWidth="1"/>
    <col min="9730" max="9730" width="10.5703125" style="121" customWidth="1"/>
    <col min="9731" max="9731" width="11.140625" style="121" bestFit="1" customWidth="1"/>
    <col min="9732" max="9732" width="22.140625" style="121" bestFit="1" customWidth="1"/>
    <col min="9733" max="9733" width="12.28515625" style="121" customWidth="1"/>
    <col min="9734" max="9734" width="12.5703125" style="121" customWidth="1"/>
    <col min="9735" max="9735" width="12.140625" style="121" customWidth="1"/>
    <col min="9736" max="9736" width="19.7109375" style="121" customWidth="1"/>
    <col min="9737" max="9984" width="9.140625" style="121"/>
    <col min="9985" max="9985" width="7.7109375" style="121" customWidth="1"/>
    <col min="9986" max="9986" width="10.5703125" style="121" customWidth="1"/>
    <col min="9987" max="9987" width="11.140625" style="121" bestFit="1" customWidth="1"/>
    <col min="9988" max="9988" width="22.140625" style="121" bestFit="1" customWidth="1"/>
    <col min="9989" max="9989" width="12.28515625" style="121" customWidth="1"/>
    <col min="9990" max="9990" width="12.5703125" style="121" customWidth="1"/>
    <col min="9991" max="9991" width="12.140625" style="121" customWidth="1"/>
    <col min="9992" max="9992" width="19.7109375" style="121" customWidth="1"/>
    <col min="9993" max="10240" width="9.140625" style="121"/>
    <col min="10241" max="10241" width="7.7109375" style="121" customWidth="1"/>
    <col min="10242" max="10242" width="10.5703125" style="121" customWidth="1"/>
    <col min="10243" max="10243" width="11.140625" style="121" bestFit="1" customWidth="1"/>
    <col min="10244" max="10244" width="22.140625" style="121" bestFit="1" customWidth="1"/>
    <col min="10245" max="10245" width="12.28515625" style="121" customWidth="1"/>
    <col min="10246" max="10246" width="12.5703125" style="121" customWidth="1"/>
    <col min="10247" max="10247" width="12.140625" style="121" customWidth="1"/>
    <col min="10248" max="10248" width="19.7109375" style="121" customWidth="1"/>
    <col min="10249" max="10496" width="9.140625" style="121"/>
    <col min="10497" max="10497" width="7.7109375" style="121" customWidth="1"/>
    <col min="10498" max="10498" width="10.5703125" style="121" customWidth="1"/>
    <col min="10499" max="10499" width="11.140625" style="121" bestFit="1" customWidth="1"/>
    <col min="10500" max="10500" width="22.140625" style="121" bestFit="1" customWidth="1"/>
    <col min="10501" max="10501" width="12.28515625" style="121" customWidth="1"/>
    <col min="10502" max="10502" width="12.5703125" style="121" customWidth="1"/>
    <col min="10503" max="10503" width="12.140625" style="121" customWidth="1"/>
    <col min="10504" max="10504" width="19.7109375" style="121" customWidth="1"/>
    <col min="10505" max="10752" width="9.140625" style="121"/>
    <col min="10753" max="10753" width="7.7109375" style="121" customWidth="1"/>
    <col min="10754" max="10754" width="10.5703125" style="121" customWidth="1"/>
    <col min="10755" max="10755" width="11.140625" style="121" bestFit="1" customWidth="1"/>
    <col min="10756" max="10756" width="22.140625" style="121" bestFit="1" customWidth="1"/>
    <col min="10757" max="10757" width="12.28515625" style="121" customWidth="1"/>
    <col min="10758" max="10758" width="12.5703125" style="121" customWidth="1"/>
    <col min="10759" max="10759" width="12.140625" style="121" customWidth="1"/>
    <col min="10760" max="10760" width="19.7109375" style="121" customWidth="1"/>
    <col min="10761" max="11008" width="9.140625" style="121"/>
    <col min="11009" max="11009" width="7.7109375" style="121" customWidth="1"/>
    <col min="11010" max="11010" width="10.5703125" style="121" customWidth="1"/>
    <col min="11011" max="11011" width="11.140625" style="121" bestFit="1" customWidth="1"/>
    <col min="11012" max="11012" width="22.140625" style="121" bestFit="1" customWidth="1"/>
    <col min="11013" max="11013" width="12.28515625" style="121" customWidth="1"/>
    <col min="11014" max="11014" width="12.5703125" style="121" customWidth="1"/>
    <col min="11015" max="11015" width="12.140625" style="121" customWidth="1"/>
    <col min="11016" max="11016" width="19.7109375" style="121" customWidth="1"/>
    <col min="11017" max="11264" width="9.140625" style="121"/>
    <col min="11265" max="11265" width="7.7109375" style="121" customWidth="1"/>
    <col min="11266" max="11266" width="10.5703125" style="121" customWidth="1"/>
    <col min="11267" max="11267" width="11.140625" style="121" bestFit="1" customWidth="1"/>
    <col min="11268" max="11268" width="22.140625" style="121" bestFit="1" customWidth="1"/>
    <col min="11269" max="11269" width="12.28515625" style="121" customWidth="1"/>
    <col min="11270" max="11270" width="12.5703125" style="121" customWidth="1"/>
    <col min="11271" max="11271" width="12.140625" style="121" customWidth="1"/>
    <col min="11272" max="11272" width="19.7109375" style="121" customWidth="1"/>
    <col min="11273" max="11520" width="9.140625" style="121"/>
    <col min="11521" max="11521" width="7.7109375" style="121" customWidth="1"/>
    <col min="11522" max="11522" width="10.5703125" style="121" customWidth="1"/>
    <col min="11523" max="11523" width="11.140625" style="121" bestFit="1" customWidth="1"/>
    <col min="11524" max="11524" width="22.140625" style="121" bestFit="1" customWidth="1"/>
    <col min="11525" max="11525" width="12.28515625" style="121" customWidth="1"/>
    <col min="11526" max="11526" width="12.5703125" style="121" customWidth="1"/>
    <col min="11527" max="11527" width="12.140625" style="121" customWidth="1"/>
    <col min="11528" max="11528" width="19.7109375" style="121" customWidth="1"/>
    <col min="11529" max="11776" width="9.140625" style="121"/>
    <col min="11777" max="11777" width="7.7109375" style="121" customWidth="1"/>
    <col min="11778" max="11778" width="10.5703125" style="121" customWidth="1"/>
    <col min="11779" max="11779" width="11.140625" style="121" bestFit="1" customWidth="1"/>
    <col min="11780" max="11780" width="22.140625" style="121" bestFit="1" customWidth="1"/>
    <col min="11781" max="11781" width="12.28515625" style="121" customWidth="1"/>
    <col min="11782" max="11782" width="12.5703125" style="121" customWidth="1"/>
    <col min="11783" max="11783" width="12.140625" style="121" customWidth="1"/>
    <col min="11784" max="11784" width="19.7109375" style="121" customWidth="1"/>
    <col min="11785" max="12032" width="9.140625" style="121"/>
    <col min="12033" max="12033" width="7.7109375" style="121" customWidth="1"/>
    <col min="12034" max="12034" width="10.5703125" style="121" customWidth="1"/>
    <col min="12035" max="12035" width="11.140625" style="121" bestFit="1" customWidth="1"/>
    <col min="12036" max="12036" width="22.140625" style="121" bestFit="1" customWidth="1"/>
    <col min="12037" max="12037" width="12.28515625" style="121" customWidth="1"/>
    <col min="12038" max="12038" width="12.5703125" style="121" customWidth="1"/>
    <col min="12039" max="12039" width="12.140625" style="121" customWidth="1"/>
    <col min="12040" max="12040" width="19.7109375" style="121" customWidth="1"/>
    <col min="12041" max="12288" width="9.140625" style="121"/>
    <col min="12289" max="12289" width="7.7109375" style="121" customWidth="1"/>
    <col min="12290" max="12290" width="10.5703125" style="121" customWidth="1"/>
    <col min="12291" max="12291" width="11.140625" style="121" bestFit="1" customWidth="1"/>
    <col min="12292" max="12292" width="22.140625" style="121" bestFit="1" customWidth="1"/>
    <col min="12293" max="12293" width="12.28515625" style="121" customWidth="1"/>
    <col min="12294" max="12294" width="12.5703125" style="121" customWidth="1"/>
    <col min="12295" max="12295" width="12.140625" style="121" customWidth="1"/>
    <col min="12296" max="12296" width="19.7109375" style="121" customWidth="1"/>
    <col min="12297" max="12544" width="9.140625" style="121"/>
    <col min="12545" max="12545" width="7.7109375" style="121" customWidth="1"/>
    <col min="12546" max="12546" width="10.5703125" style="121" customWidth="1"/>
    <col min="12547" max="12547" width="11.140625" style="121" bestFit="1" customWidth="1"/>
    <col min="12548" max="12548" width="22.140625" style="121" bestFit="1" customWidth="1"/>
    <col min="12549" max="12549" width="12.28515625" style="121" customWidth="1"/>
    <col min="12550" max="12550" width="12.5703125" style="121" customWidth="1"/>
    <col min="12551" max="12551" width="12.140625" style="121" customWidth="1"/>
    <col min="12552" max="12552" width="19.7109375" style="121" customWidth="1"/>
    <col min="12553" max="12800" width="9.140625" style="121"/>
    <col min="12801" max="12801" width="7.7109375" style="121" customWidth="1"/>
    <col min="12802" max="12802" width="10.5703125" style="121" customWidth="1"/>
    <col min="12803" max="12803" width="11.140625" style="121" bestFit="1" customWidth="1"/>
    <col min="12804" max="12804" width="22.140625" style="121" bestFit="1" customWidth="1"/>
    <col min="12805" max="12805" width="12.28515625" style="121" customWidth="1"/>
    <col min="12806" max="12806" width="12.5703125" style="121" customWidth="1"/>
    <col min="12807" max="12807" width="12.140625" style="121" customWidth="1"/>
    <col min="12808" max="12808" width="19.7109375" style="121" customWidth="1"/>
    <col min="12809" max="13056" width="9.140625" style="121"/>
    <col min="13057" max="13057" width="7.7109375" style="121" customWidth="1"/>
    <col min="13058" max="13058" width="10.5703125" style="121" customWidth="1"/>
    <col min="13059" max="13059" width="11.140625" style="121" bestFit="1" customWidth="1"/>
    <col min="13060" max="13060" width="22.140625" style="121" bestFit="1" customWidth="1"/>
    <col min="13061" max="13061" width="12.28515625" style="121" customWidth="1"/>
    <col min="13062" max="13062" width="12.5703125" style="121" customWidth="1"/>
    <col min="13063" max="13063" width="12.140625" style="121" customWidth="1"/>
    <col min="13064" max="13064" width="19.7109375" style="121" customWidth="1"/>
    <col min="13065" max="13312" width="9.140625" style="121"/>
    <col min="13313" max="13313" width="7.7109375" style="121" customWidth="1"/>
    <col min="13314" max="13314" width="10.5703125" style="121" customWidth="1"/>
    <col min="13315" max="13315" width="11.140625" style="121" bestFit="1" customWidth="1"/>
    <col min="13316" max="13316" width="22.140625" style="121" bestFit="1" customWidth="1"/>
    <col min="13317" max="13317" width="12.28515625" style="121" customWidth="1"/>
    <col min="13318" max="13318" width="12.5703125" style="121" customWidth="1"/>
    <col min="13319" max="13319" width="12.140625" style="121" customWidth="1"/>
    <col min="13320" max="13320" width="19.7109375" style="121" customWidth="1"/>
    <col min="13321" max="13568" width="9.140625" style="121"/>
    <col min="13569" max="13569" width="7.7109375" style="121" customWidth="1"/>
    <col min="13570" max="13570" width="10.5703125" style="121" customWidth="1"/>
    <col min="13571" max="13571" width="11.140625" style="121" bestFit="1" customWidth="1"/>
    <col min="13572" max="13572" width="22.140625" style="121" bestFit="1" customWidth="1"/>
    <col min="13573" max="13573" width="12.28515625" style="121" customWidth="1"/>
    <col min="13574" max="13574" width="12.5703125" style="121" customWidth="1"/>
    <col min="13575" max="13575" width="12.140625" style="121" customWidth="1"/>
    <col min="13576" max="13576" width="19.7109375" style="121" customWidth="1"/>
    <col min="13577" max="13824" width="9.140625" style="121"/>
    <col min="13825" max="13825" width="7.7109375" style="121" customWidth="1"/>
    <col min="13826" max="13826" width="10.5703125" style="121" customWidth="1"/>
    <col min="13827" max="13827" width="11.140625" style="121" bestFit="1" customWidth="1"/>
    <col min="13828" max="13828" width="22.140625" style="121" bestFit="1" customWidth="1"/>
    <col min="13829" max="13829" width="12.28515625" style="121" customWidth="1"/>
    <col min="13830" max="13830" width="12.5703125" style="121" customWidth="1"/>
    <col min="13831" max="13831" width="12.140625" style="121" customWidth="1"/>
    <col min="13832" max="13832" width="19.7109375" style="121" customWidth="1"/>
    <col min="13833" max="14080" width="9.140625" style="121"/>
    <col min="14081" max="14081" width="7.7109375" style="121" customWidth="1"/>
    <col min="14082" max="14082" width="10.5703125" style="121" customWidth="1"/>
    <col min="14083" max="14083" width="11.140625" style="121" bestFit="1" customWidth="1"/>
    <col min="14084" max="14084" width="22.140625" style="121" bestFit="1" customWidth="1"/>
    <col min="14085" max="14085" width="12.28515625" style="121" customWidth="1"/>
    <col min="14086" max="14086" width="12.5703125" style="121" customWidth="1"/>
    <col min="14087" max="14087" width="12.140625" style="121" customWidth="1"/>
    <col min="14088" max="14088" width="19.7109375" style="121" customWidth="1"/>
    <col min="14089" max="14336" width="9.140625" style="121"/>
    <col min="14337" max="14337" width="7.7109375" style="121" customWidth="1"/>
    <col min="14338" max="14338" width="10.5703125" style="121" customWidth="1"/>
    <col min="14339" max="14339" width="11.140625" style="121" bestFit="1" customWidth="1"/>
    <col min="14340" max="14340" width="22.140625" style="121" bestFit="1" customWidth="1"/>
    <col min="14341" max="14341" width="12.28515625" style="121" customWidth="1"/>
    <col min="14342" max="14342" width="12.5703125" style="121" customWidth="1"/>
    <col min="14343" max="14343" width="12.140625" style="121" customWidth="1"/>
    <col min="14344" max="14344" width="19.7109375" style="121" customWidth="1"/>
    <col min="14345" max="14592" width="9.140625" style="121"/>
    <col min="14593" max="14593" width="7.7109375" style="121" customWidth="1"/>
    <col min="14594" max="14594" width="10.5703125" style="121" customWidth="1"/>
    <col min="14595" max="14595" width="11.140625" style="121" bestFit="1" customWidth="1"/>
    <col min="14596" max="14596" width="22.140625" style="121" bestFit="1" customWidth="1"/>
    <col min="14597" max="14597" width="12.28515625" style="121" customWidth="1"/>
    <col min="14598" max="14598" width="12.5703125" style="121" customWidth="1"/>
    <col min="14599" max="14599" width="12.140625" style="121" customWidth="1"/>
    <col min="14600" max="14600" width="19.7109375" style="121" customWidth="1"/>
    <col min="14601" max="14848" width="9.140625" style="121"/>
    <col min="14849" max="14849" width="7.7109375" style="121" customWidth="1"/>
    <col min="14850" max="14850" width="10.5703125" style="121" customWidth="1"/>
    <col min="14851" max="14851" width="11.140625" style="121" bestFit="1" customWidth="1"/>
    <col min="14852" max="14852" width="22.140625" style="121" bestFit="1" customWidth="1"/>
    <col min="14853" max="14853" width="12.28515625" style="121" customWidth="1"/>
    <col min="14854" max="14854" width="12.5703125" style="121" customWidth="1"/>
    <col min="14855" max="14855" width="12.140625" style="121" customWidth="1"/>
    <col min="14856" max="14856" width="19.7109375" style="121" customWidth="1"/>
    <col min="14857" max="15104" width="9.140625" style="121"/>
    <col min="15105" max="15105" width="7.7109375" style="121" customWidth="1"/>
    <col min="15106" max="15106" width="10.5703125" style="121" customWidth="1"/>
    <col min="15107" max="15107" width="11.140625" style="121" bestFit="1" customWidth="1"/>
    <col min="15108" max="15108" width="22.140625" style="121" bestFit="1" customWidth="1"/>
    <col min="15109" max="15109" width="12.28515625" style="121" customWidth="1"/>
    <col min="15110" max="15110" width="12.5703125" style="121" customWidth="1"/>
    <col min="15111" max="15111" width="12.140625" style="121" customWidth="1"/>
    <col min="15112" max="15112" width="19.7109375" style="121" customWidth="1"/>
    <col min="15113" max="15360" width="9.140625" style="121"/>
    <col min="15361" max="15361" width="7.7109375" style="121" customWidth="1"/>
    <col min="15362" max="15362" width="10.5703125" style="121" customWidth="1"/>
    <col min="15363" max="15363" width="11.140625" style="121" bestFit="1" customWidth="1"/>
    <col min="15364" max="15364" width="22.140625" style="121" bestFit="1" customWidth="1"/>
    <col min="15365" max="15365" width="12.28515625" style="121" customWidth="1"/>
    <col min="15366" max="15366" width="12.5703125" style="121" customWidth="1"/>
    <col min="15367" max="15367" width="12.140625" style="121" customWidth="1"/>
    <col min="15368" max="15368" width="19.7109375" style="121" customWidth="1"/>
    <col min="15369" max="15616" width="9.140625" style="121"/>
    <col min="15617" max="15617" width="7.7109375" style="121" customWidth="1"/>
    <col min="15618" max="15618" width="10.5703125" style="121" customWidth="1"/>
    <col min="15619" max="15619" width="11.140625" style="121" bestFit="1" customWidth="1"/>
    <col min="15620" max="15620" width="22.140625" style="121" bestFit="1" customWidth="1"/>
    <col min="15621" max="15621" width="12.28515625" style="121" customWidth="1"/>
    <col min="15622" max="15622" width="12.5703125" style="121" customWidth="1"/>
    <col min="15623" max="15623" width="12.140625" style="121" customWidth="1"/>
    <col min="15624" max="15624" width="19.7109375" style="121" customWidth="1"/>
    <col min="15625" max="15872" width="9.140625" style="121"/>
    <col min="15873" max="15873" width="7.7109375" style="121" customWidth="1"/>
    <col min="15874" max="15874" width="10.5703125" style="121" customWidth="1"/>
    <col min="15875" max="15875" width="11.140625" style="121" bestFit="1" customWidth="1"/>
    <col min="15876" max="15876" width="22.140625" style="121" bestFit="1" customWidth="1"/>
    <col min="15877" max="15877" width="12.28515625" style="121" customWidth="1"/>
    <col min="15878" max="15878" width="12.5703125" style="121" customWidth="1"/>
    <col min="15879" max="15879" width="12.140625" style="121" customWidth="1"/>
    <col min="15880" max="15880" width="19.7109375" style="121" customWidth="1"/>
    <col min="15881" max="16128" width="9.140625" style="121"/>
    <col min="16129" max="16129" width="7.7109375" style="121" customWidth="1"/>
    <col min="16130" max="16130" width="10.5703125" style="121" customWidth="1"/>
    <col min="16131" max="16131" width="11.140625" style="121" bestFit="1" customWidth="1"/>
    <col min="16132" max="16132" width="22.140625" style="121" bestFit="1" customWidth="1"/>
    <col min="16133" max="16133" width="12.28515625" style="121" customWidth="1"/>
    <col min="16134" max="16134" width="12.5703125" style="121" customWidth="1"/>
    <col min="16135" max="16135" width="12.140625" style="121" customWidth="1"/>
    <col min="16136" max="16136" width="19.7109375" style="121" customWidth="1"/>
    <col min="16137" max="16384" width="9.140625" style="121"/>
  </cols>
  <sheetData>
    <row r="1" spans="1:10" ht="50.1" customHeight="1">
      <c r="A1" s="7323"/>
      <c r="B1" s="7323"/>
      <c r="C1" s="172"/>
      <c r="D1" s="172"/>
      <c r="E1" s="172"/>
      <c r="F1" s="172"/>
      <c r="G1" s="250" t="s">
        <v>1226</v>
      </c>
    </row>
    <row r="2" spans="1:10" ht="45" customHeight="1">
      <c r="A2" s="7159" t="s">
        <v>1170</v>
      </c>
      <c r="B2" s="7159"/>
      <c r="C2" s="7159"/>
      <c r="D2" s="7159"/>
      <c r="E2" s="7159"/>
      <c r="F2" s="7159"/>
      <c r="G2" s="7159"/>
    </row>
    <row r="3" spans="1:10" ht="15">
      <c r="A3" s="106"/>
      <c r="B3" s="106"/>
      <c r="C3" s="106"/>
      <c r="D3" s="106"/>
      <c r="E3" s="106"/>
      <c r="F3" s="106"/>
      <c r="G3" s="122" t="s">
        <v>0</v>
      </c>
    </row>
    <row r="4" spans="1:10" s="6157" customFormat="1" ht="20.100000000000001" customHeight="1" thickBot="1">
      <c r="A4" s="7307" t="s">
        <v>1165</v>
      </c>
      <c r="B4" s="7307"/>
      <c r="C4" s="7307"/>
      <c r="D4" s="7307"/>
      <c r="E4" s="7307"/>
      <c r="F4" s="7307"/>
      <c r="G4" s="7307"/>
      <c r="H4" s="6181"/>
      <c r="I4" s="6137"/>
      <c r="J4" s="6137"/>
    </row>
    <row r="5" spans="1:10" s="6138" customFormat="1" ht="15" customHeight="1">
      <c r="A5" s="7326" t="s">
        <v>1</v>
      </c>
      <c r="B5" s="7314" t="s">
        <v>272</v>
      </c>
      <c r="C5" s="7314" t="s">
        <v>4</v>
      </c>
      <c r="D5" s="7312" t="s">
        <v>1158</v>
      </c>
      <c r="E5" s="7314" t="s">
        <v>165</v>
      </c>
      <c r="F5" s="7314"/>
      <c r="G5" s="7329" t="s">
        <v>436</v>
      </c>
      <c r="H5" s="6182"/>
      <c r="I5" s="6139"/>
      <c r="J5" s="6139"/>
    </row>
    <row r="6" spans="1:10" s="6138" customFormat="1" ht="20.100000000000001" customHeight="1">
      <c r="A6" s="7327"/>
      <c r="B6" s="7328"/>
      <c r="C6" s="7328"/>
      <c r="D6" s="7313"/>
      <c r="E6" s="6167" t="s">
        <v>277</v>
      </c>
      <c r="F6" s="6167" t="s">
        <v>278</v>
      </c>
      <c r="G6" s="7330"/>
      <c r="H6" s="6182"/>
      <c r="I6" s="6139"/>
      <c r="J6" s="6139"/>
    </row>
    <row r="7" spans="1:10" s="6138" customFormat="1" ht="25.5">
      <c r="A7" s="7297">
        <v>600</v>
      </c>
      <c r="B7" s="7299">
        <v>60013</v>
      </c>
      <c r="C7" s="7299">
        <v>6208</v>
      </c>
      <c r="D7" s="6169">
        <f>SUM(E7:F7)</f>
        <v>1414549</v>
      </c>
      <c r="E7" s="6170">
        <v>0</v>
      </c>
      <c r="F7" s="6169">
        <v>1414549</v>
      </c>
      <c r="G7" s="6183" t="s">
        <v>1171</v>
      </c>
      <c r="H7" s="6182"/>
      <c r="I7" s="6139"/>
      <c r="J7" s="6139"/>
    </row>
    <row r="8" spans="1:10" s="6138" customFormat="1" ht="25.5">
      <c r="A8" s="7303"/>
      <c r="B8" s="7300"/>
      <c r="C8" s="7300"/>
      <c r="D8" s="6169">
        <f>SUM(E8:F8)</f>
        <v>3328469</v>
      </c>
      <c r="E8" s="6170">
        <v>0</v>
      </c>
      <c r="F8" s="6169">
        <v>3328469</v>
      </c>
      <c r="G8" s="6183" t="s">
        <v>1174</v>
      </c>
      <c r="H8" s="6182"/>
      <c r="I8" s="6139"/>
      <c r="J8" s="6139"/>
    </row>
    <row r="9" spans="1:10" ht="30" customHeight="1" thickBot="1">
      <c r="A9" s="7324" t="s">
        <v>303</v>
      </c>
      <c r="B9" s="7325"/>
      <c r="C9" s="7325"/>
      <c r="D9" s="6184">
        <f>SUM(D7:D8)</f>
        <v>4743018</v>
      </c>
      <c r="E9" s="6184">
        <f t="shared" ref="E9:F9" si="0">SUM(E7:E8)</f>
        <v>0</v>
      </c>
      <c r="F9" s="6184">
        <f t="shared" si="0"/>
        <v>4743018</v>
      </c>
      <c r="G9" s="6166"/>
    </row>
    <row r="10" spans="1:10">
      <c r="A10" s="6179"/>
      <c r="B10" s="320"/>
      <c r="C10" s="320"/>
      <c r="D10" s="320"/>
      <c r="E10" s="320"/>
      <c r="F10" s="320"/>
      <c r="G10" s="6179"/>
      <c r="H10" s="129"/>
      <c r="I10" s="129"/>
      <c r="J10" s="129"/>
    </row>
    <row r="11" spans="1:10" ht="39" customHeight="1">
      <c r="A11" s="7159" t="s">
        <v>1172</v>
      </c>
      <c r="B11" s="7159"/>
      <c r="C11" s="7159"/>
      <c r="D11" s="7159"/>
      <c r="E11" s="7159"/>
      <c r="F11" s="7159"/>
      <c r="G11" s="7159"/>
    </row>
    <row r="12" spans="1:10" ht="15">
      <c r="A12" s="106"/>
      <c r="B12" s="106"/>
      <c r="C12" s="106"/>
      <c r="D12" s="106"/>
      <c r="E12" s="106"/>
      <c r="F12" s="106"/>
      <c r="G12" s="122"/>
    </row>
    <row r="13" spans="1:10" s="6157" customFormat="1" ht="20.100000000000001" customHeight="1" thickBot="1">
      <c r="A13" s="7307" t="s">
        <v>397</v>
      </c>
      <c r="B13" s="7307"/>
      <c r="C13" s="7307"/>
      <c r="D13" s="7307"/>
      <c r="E13" s="7307"/>
      <c r="F13" s="7307"/>
      <c r="G13" s="7307"/>
      <c r="H13" s="6181"/>
      <c r="I13" s="6137"/>
      <c r="J13" s="6137"/>
    </row>
    <row r="14" spans="1:10" s="6138" customFormat="1" ht="15" customHeight="1">
      <c r="A14" s="7326" t="s">
        <v>1</v>
      </c>
      <c r="B14" s="7314" t="s">
        <v>272</v>
      </c>
      <c r="C14" s="7314" t="s">
        <v>4</v>
      </c>
      <c r="D14" s="7312" t="s">
        <v>1158</v>
      </c>
      <c r="E14" s="7314" t="s">
        <v>165</v>
      </c>
      <c r="F14" s="7314"/>
      <c r="G14" s="7329" t="s">
        <v>436</v>
      </c>
      <c r="H14" s="6182"/>
      <c r="I14" s="6139"/>
      <c r="J14" s="6139"/>
    </row>
    <row r="15" spans="1:10" s="6138" customFormat="1" ht="20.100000000000001" customHeight="1">
      <c r="A15" s="7327"/>
      <c r="B15" s="7328"/>
      <c r="C15" s="7328"/>
      <c r="D15" s="7313"/>
      <c r="E15" s="6167" t="s">
        <v>277</v>
      </c>
      <c r="F15" s="6167" t="s">
        <v>278</v>
      </c>
      <c r="G15" s="7330"/>
      <c r="H15" s="6182"/>
      <c r="I15" s="6139"/>
      <c r="J15" s="6139"/>
    </row>
    <row r="16" spans="1:10" s="6138" customFormat="1" ht="25.5">
      <c r="A16" s="6159">
        <v>801</v>
      </c>
      <c r="B16" s="6168">
        <v>80146</v>
      </c>
      <c r="C16" s="6168">
        <v>2057</v>
      </c>
      <c r="D16" s="6170">
        <f>SUM(E16:F16)</f>
        <v>3785275</v>
      </c>
      <c r="E16" s="6169">
        <v>3785275</v>
      </c>
      <c r="F16" s="6169">
        <v>0</v>
      </c>
      <c r="G16" s="6183" t="s">
        <v>1173</v>
      </c>
      <c r="H16" s="6182"/>
      <c r="I16" s="6139"/>
      <c r="J16" s="6139"/>
    </row>
    <row r="17" spans="1:10" s="6138" customFormat="1" ht="39.950000000000003" hidden="1" customHeight="1">
      <c r="A17" s="6159">
        <v>750</v>
      </c>
      <c r="B17" s="6168">
        <v>75075</v>
      </c>
      <c r="C17" s="6168">
        <v>2008</v>
      </c>
      <c r="D17" s="6169">
        <f>SUM(E17:F17)</f>
        <v>0</v>
      </c>
      <c r="E17" s="6170"/>
      <c r="F17" s="6169"/>
      <c r="G17" s="6183" t="s">
        <v>1167</v>
      </c>
      <c r="H17" s="6182"/>
      <c r="I17" s="6139"/>
      <c r="J17" s="6139"/>
    </row>
    <row r="18" spans="1:10" ht="30" customHeight="1" thickBot="1">
      <c r="A18" s="7324" t="s">
        <v>303</v>
      </c>
      <c r="B18" s="7325"/>
      <c r="C18" s="7325"/>
      <c r="D18" s="6184">
        <f>SUM(D16:D17)</f>
        <v>3785275</v>
      </c>
      <c r="E18" s="6184">
        <f>SUM(E16:E17)</f>
        <v>3785275</v>
      </c>
      <c r="F18" s="6184">
        <f>SUM(F16:F17)</f>
        <v>0</v>
      </c>
      <c r="G18" s="6166"/>
    </row>
    <row r="19" spans="1:10">
      <c r="A19" s="6179"/>
      <c r="B19" s="320"/>
      <c r="C19" s="320"/>
      <c r="D19" s="320"/>
      <c r="E19" s="320"/>
      <c r="F19" s="320"/>
      <c r="G19" s="6179"/>
      <c r="H19" s="129"/>
      <c r="I19" s="129"/>
      <c r="J19" s="129"/>
    </row>
    <row r="20" spans="1:10">
      <c r="A20" s="6179"/>
      <c r="B20" s="320"/>
      <c r="C20" s="320"/>
      <c r="D20" s="320"/>
      <c r="E20" s="320"/>
      <c r="F20" s="320"/>
      <c r="G20" s="6179"/>
      <c r="H20" s="129"/>
      <c r="I20" s="129"/>
      <c r="J20" s="129"/>
    </row>
    <row r="21" spans="1:10">
      <c r="A21" s="6179"/>
      <c r="B21" s="320"/>
      <c r="C21" s="320"/>
      <c r="D21" s="6125"/>
      <c r="E21" s="6125"/>
      <c r="F21" s="6125"/>
      <c r="G21" s="6179"/>
      <c r="H21" s="129"/>
      <c r="I21" s="129"/>
      <c r="J21" s="129"/>
    </row>
    <row r="22" spans="1:10" s="6175" customFormat="1">
      <c r="A22" s="6176"/>
      <c r="B22" s="320"/>
      <c r="C22" s="6148"/>
      <c r="D22" s="6148"/>
      <c r="E22" s="105"/>
      <c r="F22" s="6179"/>
      <c r="G22" s="6176"/>
      <c r="H22" s="6180"/>
      <c r="I22" s="6141"/>
      <c r="J22" s="6141"/>
    </row>
    <row r="23" spans="1:10">
      <c r="D23" s="6128"/>
      <c r="E23" s="320"/>
      <c r="F23" s="320"/>
    </row>
    <row r="25" spans="1:10">
      <c r="E25" s="320"/>
      <c r="F25" s="320"/>
    </row>
  </sheetData>
  <mergeCells count="22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E14:F14"/>
    <mergeCell ref="G14:G15"/>
    <mergeCell ref="A7:A8"/>
    <mergeCell ref="B7:B8"/>
    <mergeCell ref="C7:C8"/>
    <mergeCell ref="A9:C9"/>
    <mergeCell ref="A11:G11"/>
    <mergeCell ref="A13:G13"/>
    <mergeCell ref="A18:C18"/>
    <mergeCell ref="A14:A15"/>
    <mergeCell ref="B14:B15"/>
    <mergeCell ref="C14:C15"/>
    <mergeCell ref="D14:D15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0" orientation="landscape" r:id="rId1"/>
  <headerFooter alignWithMargins="0"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BD864-F3B5-4F74-8C0A-0ACB7F3E6E67}">
  <sheetPr>
    <tabColor theme="0" tint="-4.9989318521683403E-2"/>
  </sheetPr>
  <dimension ref="A1:Q546"/>
  <sheetViews>
    <sheetView view="pageBreakPreview" topLeftCell="A34" zoomScale="120" zoomScaleSheetLayoutView="120" workbookViewId="0">
      <selection activeCell="D1" sqref="D1:E1"/>
    </sheetView>
  </sheetViews>
  <sheetFormatPr defaultRowHeight="12.75"/>
  <cols>
    <col min="1" max="1" width="6.140625" style="428" customWidth="1"/>
    <col min="2" max="3" width="8.85546875" style="428" customWidth="1"/>
    <col min="4" max="4" width="43.42578125" style="428" customWidth="1"/>
    <col min="5" max="5" width="11.28515625" style="428" customWidth="1"/>
    <col min="6" max="6" width="11.5703125" style="428" customWidth="1"/>
    <col min="7" max="7" width="9.140625" style="428"/>
    <col min="8" max="8" width="8.85546875" style="429" customWidth="1"/>
    <col min="9" max="16384" width="9.140625" style="428"/>
  </cols>
  <sheetData>
    <row r="1" spans="1:8" ht="39" customHeight="1">
      <c r="A1" s="107"/>
      <c r="B1" s="107"/>
      <c r="C1" s="427"/>
      <c r="D1" s="7331" t="s">
        <v>1227</v>
      </c>
      <c r="E1" s="7332"/>
    </row>
    <row r="2" spans="1:8" ht="64.5" customHeight="1">
      <c r="A2" s="7159" t="s">
        <v>527</v>
      </c>
      <c r="B2" s="7159"/>
      <c r="C2" s="7159"/>
      <c r="D2" s="7159"/>
      <c r="E2" s="7159"/>
      <c r="F2" s="430"/>
      <c r="G2" s="430"/>
    </row>
    <row r="3" spans="1:8" s="172" customFormat="1" ht="8.25" customHeight="1">
      <c r="A3" s="171"/>
      <c r="B3" s="171"/>
      <c r="C3" s="171"/>
      <c r="D3" s="171"/>
      <c r="E3" s="122"/>
      <c r="H3" s="431"/>
    </row>
    <row r="4" spans="1:8" ht="28.5" customHeight="1">
      <c r="A4" s="7333" t="s">
        <v>528</v>
      </c>
      <c r="B4" s="7334"/>
      <c r="C4" s="7334"/>
      <c r="D4" s="7334"/>
      <c r="E4" s="7335"/>
    </row>
    <row r="5" spans="1:8" ht="13.5" customHeight="1" thickBot="1">
      <c r="A5" s="7336" t="s">
        <v>0</v>
      </c>
      <c r="B5" s="7336"/>
      <c r="C5" s="7336"/>
      <c r="D5" s="7336"/>
      <c r="E5" s="7336"/>
    </row>
    <row r="6" spans="1:8" ht="23.25" customHeight="1" thickBot="1">
      <c r="A6" s="432" t="s">
        <v>1</v>
      </c>
      <c r="B6" s="433" t="s">
        <v>272</v>
      </c>
      <c r="C6" s="433" t="s">
        <v>4</v>
      </c>
      <c r="D6" s="433" t="s">
        <v>273</v>
      </c>
      <c r="E6" s="434" t="s">
        <v>317</v>
      </c>
    </row>
    <row r="7" spans="1:8" ht="18.75" customHeight="1">
      <c r="A7" s="7337" t="s">
        <v>10</v>
      </c>
      <c r="B7" s="7339" t="s">
        <v>11</v>
      </c>
      <c r="C7" s="7340"/>
      <c r="D7" s="7341"/>
      <c r="E7" s="435">
        <f>SUM(E8)</f>
        <v>3737000</v>
      </c>
      <c r="G7" s="429"/>
    </row>
    <row r="8" spans="1:8" s="429" customFormat="1">
      <c r="A8" s="7338"/>
      <c r="B8" s="7342" t="s">
        <v>29</v>
      </c>
      <c r="C8" s="7344" t="s">
        <v>30</v>
      </c>
      <c r="D8" s="7344"/>
      <c r="E8" s="437">
        <f>SUM(E9)</f>
        <v>3737000</v>
      </c>
      <c r="F8" s="428"/>
      <c r="G8" s="428"/>
    </row>
    <row r="9" spans="1:8" s="429" customFormat="1">
      <c r="A9" s="7338"/>
      <c r="B9" s="7343"/>
      <c r="C9" s="438">
        <v>2210</v>
      </c>
      <c r="D9" s="439"/>
      <c r="E9" s="440">
        <v>3737000</v>
      </c>
      <c r="F9" s="428"/>
      <c r="G9" s="428"/>
    </row>
    <row r="10" spans="1:8" ht="18.75" customHeight="1">
      <c r="A10" s="7345" t="s">
        <v>36</v>
      </c>
      <c r="B10" s="7347" t="s">
        <v>37</v>
      </c>
      <c r="C10" s="7348"/>
      <c r="D10" s="7349"/>
      <c r="E10" s="441">
        <f>SUM(E11)</f>
        <v>95000</v>
      </c>
      <c r="G10" s="429"/>
    </row>
    <row r="11" spans="1:8" s="429" customFormat="1">
      <c r="A11" s="7338"/>
      <c r="B11" s="7342" t="s">
        <v>38</v>
      </c>
      <c r="C11" s="7344" t="s">
        <v>30</v>
      </c>
      <c r="D11" s="7344"/>
      <c r="E11" s="437">
        <f>SUM(E12)</f>
        <v>95000</v>
      </c>
      <c r="F11" s="428"/>
      <c r="G11" s="428"/>
    </row>
    <row r="12" spans="1:8" s="429" customFormat="1">
      <c r="A12" s="7346"/>
      <c r="B12" s="7342"/>
      <c r="C12" s="442">
        <v>2210</v>
      </c>
      <c r="D12" s="443"/>
      <c r="E12" s="444">
        <v>95000</v>
      </c>
      <c r="F12" s="428"/>
      <c r="G12" s="428"/>
    </row>
    <row r="13" spans="1:8" s="429" customFormat="1" ht="18.75" customHeight="1">
      <c r="A13" s="7350" t="s">
        <v>279</v>
      </c>
      <c r="B13" s="7347" t="s">
        <v>46</v>
      </c>
      <c r="C13" s="7348"/>
      <c r="D13" s="7349"/>
      <c r="E13" s="441">
        <f>E14+E16</f>
        <v>61576000</v>
      </c>
      <c r="F13" s="428"/>
    </row>
    <row r="14" spans="1:8" s="429" customFormat="1">
      <c r="A14" s="7350"/>
      <c r="B14" s="7342" t="s">
        <v>280</v>
      </c>
      <c r="C14" s="7344" t="s">
        <v>57</v>
      </c>
      <c r="D14" s="7344"/>
      <c r="E14" s="437">
        <f>SUM(E15)</f>
        <v>61207000</v>
      </c>
      <c r="F14" s="428"/>
      <c r="G14" s="428"/>
    </row>
    <row r="15" spans="1:8" s="429" customFormat="1">
      <c r="A15" s="7350"/>
      <c r="B15" s="7342"/>
      <c r="C15" s="442">
        <v>2210</v>
      </c>
      <c r="D15" s="443"/>
      <c r="E15" s="444">
        <v>61207000</v>
      </c>
      <c r="F15" s="428"/>
      <c r="G15" s="428"/>
    </row>
    <row r="16" spans="1:8" s="429" customFormat="1">
      <c r="A16" s="7350"/>
      <c r="B16" s="7342" t="s">
        <v>352</v>
      </c>
      <c r="C16" s="7344" t="s">
        <v>30</v>
      </c>
      <c r="D16" s="7344"/>
      <c r="E16" s="437">
        <f>SUM(E17)</f>
        <v>369000</v>
      </c>
      <c r="F16" s="428"/>
      <c r="G16" s="428"/>
    </row>
    <row r="17" spans="1:7" s="429" customFormat="1">
      <c r="A17" s="7350"/>
      <c r="B17" s="7342"/>
      <c r="C17" s="442">
        <v>2210</v>
      </c>
      <c r="D17" s="443"/>
      <c r="E17" s="444">
        <v>369000</v>
      </c>
      <c r="F17" s="428"/>
      <c r="G17" s="428"/>
    </row>
    <row r="18" spans="1:7" s="429" customFormat="1" ht="19.5" customHeight="1">
      <c r="A18" s="7345" t="s">
        <v>353</v>
      </c>
      <c r="B18" s="7347" t="s">
        <v>68</v>
      </c>
      <c r="C18" s="7348"/>
      <c r="D18" s="7349"/>
      <c r="E18" s="441">
        <f>E19</f>
        <v>78000</v>
      </c>
      <c r="F18" s="428"/>
    </row>
    <row r="19" spans="1:7" s="429" customFormat="1">
      <c r="A19" s="7338"/>
      <c r="B19" s="7342" t="s">
        <v>355</v>
      </c>
      <c r="C19" s="7344" t="s">
        <v>30</v>
      </c>
      <c r="D19" s="7344"/>
      <c r="E19" s="437">
        <f>SUM(E20)</f>
        <v>78000</v>
      </c>
      <c r="F19" s="428"/>
      <c r="G19" s="428"/>
    </row>
    <row r="20" spans="1:7" s="429" customFormat="1">
      <c r="A20" s="7346"/>
      <c r="B20" s="7342"/>
      <c r="C20" s="442">
        <v>2210</v>
      </c>
      <c r="D20" s="443"/>
      <c r="E20" s="444">
        <v>78000</v>
      </c>
      <c r="F20" s="428"/>
      <c r="G20" s="428"/>
    </row>
    <row r="21" spans="1:7" s="429" customFormat="1" ht="18.75" customHeight="1">
      <c r="A21" s="7350" t="s">
        <v>356</v>
      </c>
      <c r="B21" s="7347" t="s">
        <v>77</v>
      </c>
      <c r="C21" s="7348"/>
      <c r="D21" s="7349"/>
      <c r="E21" s="441">
        <f>SUM(E22)</f>
        <v>433000</v>
      </c>
      <c r="F21" s="428"/>
      <c r="G21" s="428"/>
    </row>
    <row r="22" spans="1:7" s="429" customFormat="1">
      <c r="A22" s="7350"/>
      <c r="B22" s="7342" t="s">
        <v>357</v>
      </c>
      <c r="C22" s="7344" t="s">
        <v>78</v>
      </c>
      <c r="D22" s="7344"/>
      <c r="E22" s="437">
        <f>SUM(E23)</f>
        <v>433000</v>
      </c>
      <c r="F22" s="428"/>
      <c r="G22" s="428"/>
    </row>
    <row r="23" spans="1:7" s="429" customFormat="1">
      <c r="A23" s="7350"/>
      <c r="B23" s="7342"/>
      <c r="C23" s="442">
        <v>2210</v>
      </c>
      <c r="D23" s="442"/>
      <c r="E23" s="444">
        <v>433000</v>
      </c>
      <c r="F23" s="428"/>
      <c r="G23" s="428"/>
    </row>
    <row r="24" spans="1:7" s="429" customFormat="1" ht="19.5" customHeight="1">
      <c r="A24" s="7350" t="s">
        <v>309</v>
      </c>
      <c r="B24" s="7347" t="s">
        <v>84</v>
      </c>
      <c r="C24" s="7348"/>
      <c r="D24" s="7349"/>
      <c r="E24" s="441">
        <f>SUM(E25,E27,E29)</f>
        <v>328000</v>
      </c>
      <c r="F24" s="428"/>
      <c r="G24" s="428"/>
    </row>
    <row r="25" spans="1:7" s="429" customFormat="1">
      <c r="A25" s="7350"/>
      <c r="B25" s="7342" t="s">
        <v>360</v>
      </c>
      <c r="C25" s="7344" t="s">
        <v>85</v>
      </c>
      <c r="D25" s="7344"/>
      <c r="E25" s="437">
        <f>SUM(E26)</f>
        <v>5000</v>
      </c>
      <c r="F25" s="428"/>
      <c r="G25" s="428"/>
    </row>
    <row r="26" spans="1:7" s="429" customFormat="1">
      <c r="A26" s="7350"/>
      <c r="B26" s="7342"/>
      <c r="C26" s="442">
        <v>2210</v>
      </c>
      <c r="D26" s="442"/>
      <c r="E26" s="444">
        <v>5000</v>
      </c>
      <c r="F26" s="428"/>
      <c r="G26" s="428"/>
    </row>
    <row r="27" spans="1:7" s="429" customFormat="1">
      <c r="A27" s="7350"/>
      <c r="B27" s="7342" t="s">
        <v>361</v>
      </c>
      <c r="C27" s="7344" t="s">
        <v>88</v>
      </c>
      <c r="D27" s="7344"/>
      <c r="E27" s="437">
        <f>SUM(E28)</f>
        <v>20000</v>
      </c>
      <c r="F27" s="428"/>
      <c r="G27" s="428"/>
    </row>
    <row r="28" spans="1:7" s="429" customFormat="1">
      <c r="A28" s="7350"/>
      <c r="B28" s="7342"/>
      <c r="C28" s="442">
        <v>2210</v>
      </c>
      <c r="D28" s="442"/>
      <c r="E28" s="444">
        <v>20000</v>
      </c>
      <c r="F28" s="428"/>
      <c r="G28" s="428"/>
    </row>
    <row r="29" spans="1:7" s="429" customFormat="1">
      <c r="A29" s="7350"/>
      <c r="B29" s="7342" t="s">
        <v>362</v>
      </c>
      <c r="C29" s="7344" t="s">
        <v>90</v>
      </c>
      <c r="D29" s="7344"/>
      <c r="E29" s="437">
        <f>SUM(E30)</f>
        <v>303000</v>
      </c>
      <c r="F29" s="428"/>
      <c r="G29" s="428"/>
    </row>
    <row r="30" spans="1:7" s="429" customFormat="1">
      <c r="A30" s="7350"/>
      <c r="B30" s="7342"/>
      <c r="C30" s="442">
        <v>2210</v>
      </c>
      <c r="D30" s="442"/>
      <c r="E30" s="444">
        <v>303000</v>
      </c>
      <c r="F30" s="428"/>
      <c r="G30" s="428"/>
    </row>
    <row r="31" spans="1:7" s="429" customFormat="1" ht="17.25" customHeight="1">
      <c r="A31" s="7350" t="s">
        <v>367</v>
      </c>
      <c r="B31" s="7347" t="s">
        <v>529</v>
      </c>
      <c r="C31" s="7348"/>
      <c r="D31" s="7349"/>
      <c r="E31" s="441">
        <f>SUM(E36,E32,E34)</f>
        <v>26316000</v>
      </c>
      <c r="G31" s="428"/>
    </row>
    <row r="32" spans="1:7" s="429" customFormat="1" ht="0.75" hidden="1" customHeight="1">
      <c r="A32" s="7350"/>
      <c r="B32" s="7342" t="s">
        <v>368</v>
      </c>
      <c r="C32" s="7351" t="s">
        <v>119</v>
      </c>
      <c r="D32" s="7344"/>
      <c r="E32" s="437">
        <f>SUM(E33)</f>
        <v>0</v>
      </c>
      <c r="F32" s="428"/>
      <c r="G32" s="428"/>
    </row>
    <row r="33" spans="1:7" s="429" customFormat="1" hidden="1">
      <c r="A33" s="7350"/>
      <c r="B33" s="7342"/>
      <c r="C33" s="442">
        <v>6510</v>
      </c>
      <c r="D33" s="442"/>
      <c r="E33" s="444"/>
      <c r="F33" s="428"/>
      <c r="G33" s="428"/>
    </row>
    <row r="34" spans="1:7" s="429" customFormat="1">
      <c r="A34" s="7350"/>
      <c r="B34" s="7342" t="s">
        <v>371</v>
      </c>
      <c r="C34" s="7351" t="s">
        <v>372</v>
      </c>
      <c r="D34" s="7344"/>
      <c r="E34" s="437">
        <f>SUM(E35)</f>
        <v>26255000</v>
      </c>
      <c r="F34" s="428"/>
      <c r="G34" s="428"/>
    </row>
    <row r="35" spans="1:7" s="429" customFormat="1">
      <c r="A35" s="7350"/>
      <c r="B35" s="7342"/>
      <c r="C35" s="442">
        <v>2210</v>
      </c>
      <c r="D35" s="442"/>
      <c r="E35" s="444">
        <v>26255000</v>
      </c>
      <c r="F35" s="428"/>
      <c r="G35" s="428"/>
    </row>
    <row r="36" spans="1:7" s="429" customFormat="1">
      <c r="A36" s="7350"/>
      <c r="B36" s="7342" t="s">
        <v>373</v>
      </c>
      <c r="C36" s="7351" t="s">
        <v>30</v>
      </c>
      <c r="D36" s="7344"/>
      <c r="E36" s="437">
        <f>SUM(E37)</f>
        <v>61000</v>
      </c>
      <c r="F36" s="428"/>
      <c r="G36" s="428"/>
    </row>
    <row r="37" spans="1:7" s="429" customFormat="1">
      <c r="A37" s="7350"/>
      <c r="B37" s="7342"/>
      <c r="C37" s="442">
        <v>2210</v>
      </c>
      <c r="D37" s="442"/>
      <c r="E37" s="444">
        <v>61000</v>
      </c>
      <c r="F37" s="428"/>
      <c r="G37" s="428"/>
    </row>
    <row r="38" spans="1:7" s="429" customFormat="1" ht="20.25" customHeight="1">
      <c r="A38" s="7350" t="s">
        <v>378</v>
      </c>
      <c r="B38" s="7352" t="s">
        <v>131</v>
      </c>
      <c r="C38" s="7353"/>
      <c r="D38" s="7354"/>
      <c r="E38" s="441">
        <f>SUM(E39)</f>
        <v>1000</v>
      </c>
      <c r="F38" s="428"/>
      <c r="G38" s="428"/>
    </row>
    <row r="39" spans="1:7" s="429" customFormat="1">
      <c r="A39" s="7350"/>
      <c r="B39" s="7342" t="s">
        <v>380</v>
      </c>
      <c r="C39" s="7344" t="s">
        <v>381</v>
      </c>
      <c r="D39" s="7344"/>
      <c r="E39" s="437">
        <f>SUM(E40)</f>
        <v>1000</v>
      </c>
      <c r="F39" s="428"/>
      <c r="G39" s="428"/>
    </row>
    <row r="40" spans="1:7" s="429" customFormat="1">
      <c r="A40" s="7350"/>
      <c r="B40" s="7342"/>
      <c r="C40" s="442">
        <v>2210</v>
      </c>
      <c r="D40" s="442"/>
      <c r="E40" s="444">
        <v>1000</v>
      </c>
      <c r="F40" s="428"/>
      <c r="G40" s="428"/>
    </row>
    <row r="41" spans="1:7" s="429" customFormat="1" ht="18" customHeight="1">
      <c r="A41" s="7350" t="s">
        <v>382</v>
      </c>
      <c r="B41" s="7347" t="s">
        <v>137</v>
      </c>
      <c r="C41" s="7348"/>
      <c r="D41" s="7349"/>
      <c r="E41" s="441">
        <f>SUM(E42)</f>
        <v>2166000</v>
      </c>
      <c r="F41" s="428"/>
    </row>
    <row r="42" spans="1:7" s="429" customFormat="1">
      <c r="A42" s="7350"/>
      <c r="B42" s="7342" t="s">
        <v>384</v>
      </c>
      <c r="C42" s="7344" t="s">
        <v>530</v>
      </c>
      <c r="D42" s="7344"/>
      <c r="E42" s="437">
        <f>SUM(E43)</f>
        <v>2166000</v>
      </c>
      <c r="F42" s="428"/>
      <c r="G42" s="428"/>
    </row>
    <row r="43" spans="1:7" s="429" customFormat="1">
      <c r="A43" s="7350"/>
      <c r="B43" s="7342"/>
      <c r="C43" s="442">
        <v>2210</v>
      </c>
      <c r="D43" s="443"/>
      <c r="E43" s="444">
        <v>2166000</v>
      </c>
      <c r="F43" s="428"/>
      <c r="G43" s="428"/>
    </row>
    <row r="44" spans="1:7" s="429" customFormat="1" ht="18.75" customHeight="1">
      <c r="A44" s="7350" t="s">
        <v>386</v>
      </c>
      <c r="B44" s="7347" t="s">
        <v>142</v>
      </c>
      <c r="C44" s="7348"/>
      <c r="D44" s="7349"/>
      <c r="E44" s="441">
        <f>E45+E49+E47</f>
        <v>474000</v>
      </c>
      <c r="F44" s="428"/>
    </row>
    <row r="45" spans="1:7" s="429" customFormat="1">
      <c r="A45" s="7350"/>
      <c r="B45" s="7342" t="s">
        <v>387</v>
      </c>
      <c r="C45" s="7344" t="s">
        <v>143</v>
      </c>
      <c r="D45" s="7344"/>
      <c r="E45" s="437">
        <f>SUM(E46)</f>
        <v>225000</v>
      </c>
      <c r="F45" s="428"/>
      <c r="G45" s="428"/>
    </row>
    <row r="46" spans="1:7" s="429" customFormat="1">
      <c r="A46" s="7350"/>
      <c r="B46" s="7342"/>
      <c r="C46" s="442">
        <v>2210</v>
      </c>
      <c r="D46" s="443"/>
      <c r="E46" s="444">
        <v>225000</v>
      </c>
      <c r="F46" s="428"/>
      <c r="G46" s="428"/>
    </row>
    <row r="47" spans="1:7" s="429" customFormat="1">
      <c r="A47" s="7350"/>
      <c r="B47" s="7342" t="s">
        <v>388</v>
      </c>
      <c r="C47" s="7344" t="s">
        <v>389</v>
      </c>
      <c r="D47" s="7344"/>
      <c r="E47" s="437">
        <f>SUM(E48)</f>
        <v>54000</v>
      </c>
      <c r="F47" s="428"/>
      <c r="G47" s="428"/>
    </row>
    <row r="48" spans="1:7" s="429" customFormat="1">
      <c r="A48" s="7350"/>
      <c r="B48" s="7343"/>
      <c r="C48" s="438">
        <v>2210</v>
      </c>
      <c r="D48" s="439"/>
      <c r="E48" s="440">
        <v>54000</v>
      </c>
      <c r="F48" s="428"/>
      <c r="G48" s="428"/>
    </row>
    <row r="49" spans="1:7" s="429" customFormat="1">
      <c r="A49" s="7350"/>
      <c r="B49" s="7342" t="s">
        <v>390</v>
      </c>
      <c r="C49" s="7344" t="s">
        <v>30</v>
      </c>
      <c r="D49" s="7344"/>
      <c r="E49" s="437">
        <f>SUM(E50)</f>
        <v>195000</v>
      </c>
      <c r="F49" s="428"/>
      <c r="G49" s="428"/>
    </row>
    <row r="50" spans="1:7" s="429" customFormat="1" ht="13.5" thickBot="1">
      <c r="A50" s="7358"/>
      <c r="B50" s="7359"/>
      <c r="C50" s="446">
        <v>2210</v>
      </c>
      <c r="D50" s="447"/>
      <c r="E50" s="448">
        <v>195000</v>
      </c>
      <c r="F50" s="428"/>
      <c r="G50" s="428"/>
    </row>
    <row r="51" spans="1:7" s="429" customFormat="1" ht="24" customHeight="1" thickBot="1">
      <c r="A51" s="7355" t="s">
        <v>164</v>
      </c>
      <c r="B51" s="7356"/>
      <c r="C51" s="7356"/>
      <c r="D51" s="7357"/>
      <c r="E51" s="449">
        <f>SUM(E41,E38,E31,E24,E21,E13,E7,E18,E44,E10)</f>
        <v>95204000</v>
      </c>
      <c r="F51" s="428"/>
    </row>
    <row r="52" spans="1:7" s="429" customFormat="1">
      <c r="A52" s="331"/>
      <c r="B52" s="331"/>
      <c r="C52" s="172"/>
      <c r="D52" s="172"/>
      <c r="E52" s="332"/>
      <c r="F52" s="428"/>
      <c r="G52" s="428"/>
    </row>
    <row r="53" spans="1:7" s="429" customFormat="1">
      <c r="A53" s="331"/>
      <c r="B53" s="331"/>
      <c r="C53" s="172"/>
      <c r="D53" s="172"/>
      <c r="E53" s="332"/>
      <c r="F53" s="428"/>
      <c r="G53" s="428"/>
    </row>
    <row r="54" spans="1:7" s="429" customFormat="1">
      <c r="A54" s="331"/>
      <c r="B54" s="331"/>
      <c r="C54" s="172"/>
      <c r="D54" s="172"/>
      <c r="E54" s="332"/>
      <c r="F54" s="428"/>
      <c r="G54" s="428"/>
    </row>
    <row r="55" spans="1:7" s="429" customFormat="1" ht="12.75" customHeight="1">
      <c r="A55" s="331"/>
      <c r="B55" s="331"/>
      <c r="C55" s="172"/>
      <c r="D55" s="172"/>
      <c r="E55" s="332"/>
      <c r="F55" s="428"/>
      <c r="G55" s="428"/>
    </row>
    <row r="56" spans="1:7" s="429" customFormat="1">
      <c r="A56" s="331"/>
      <c r="B56" s="331"/>
      <c r="C56" s="172"/>
      <c r="D56" s="172"/>
      <c r="E56" s="332"/>
      <c r="F56" s="428"/>
      <c r="G56" s="428"/>
    </row>
    <row r="57" spans="1:7" s="429" customFormat="1">
      <c r="A57" s="331"/>
      <c r="B57" s="331"/>
      <c r="C57" s="172"/>
      <c r="D57" s="172"/>
      <c r="E57" s="332"/>
      <c r="F57" s="428"/>
      <c r="G57" s="428"/>
    </row>
    <row r="58" spans="1:7" s="429" customFormat="1">
      <c r="A58" s="331"/>
      <c r="B58" s="331"/>
      <c r="C58" s="172"/>
      <c r="D58" s="172"/>
      <c r="E58" s="332"/>
      <c r="F58" s="428"/>
      <c r="G58" s="428"/>
    </row>
    <row r="59" spans="1:7" s="429" customFormat="1">
      <c r="A59" s="331"/>
      <c r="B59" s="331"/>
      <c r="C59" s="172"/>
      <c r="D59" s="172"/>
      <c r="E59" s="332"/>
      <c r="F59" s="428"/>
      <c r="G59" s="428"/>
    </row>
    <row r="60" spans="1:7" s="429" customFormat="1">
      <c r="A60" s="331"/>
      <c r="B60" s="331"/>
      <c r="C60" s="172"/>
      <c r="D60" s="172"/>
      <c r="E60" s="332"/>
      <c r="F60" s="428"/>
      <c r="G60" s="428"/>
    </row>
    <row r="61" spans="1:7" s="429" customFormat="1">
      <c r="A61" s="331"/>
      <c r="B61" s="331"/>
      <c r="C61" s="172"/>
      <c r="D61" s="172"/>
      <c r="E61" s="332"/>
      <c r="F61" s="428"/>
      <c r="G61" s="428"/>
    </row>
    <row r="62" spans="1:7" s="429" customFormat="1">
      <c r="A62" s="331"/>
      <c r="B62" s="331"/>
      <c r="C62" s="172"/>
      <c r="D62" s="172"/>
      <c r="E62" s="332"/>
      <c r="F62" s="428"/>
      <c r="G62" s="428"/>
    </row>
    <row r="63" spans="1:7" s="429" customFormat="1">
      <c r="A63" s="172"/>
      <c r="B63" s="331"/>
      <c r="C63" s="172"/>
      <c r="D63" s="172"/>
      <c r="E63" s="332"/>
      <c r="F63" s="428"/>
      <c r="G63" s="428"/>
    </row>
    <row r="64" spans="1:7" s="429" customFormat="1">
      <c r="A64" s="172"/>
      <c r="B64" s="331"/>
      <c r="C64" s="172"/>
      <c r="D64" s="172"/>
      <c r="E64" s="332"/>
      <c r="F64" s="428"/>
      <c r="G64" s="428"/>
    </row>
    <row r="65" spans="1:7" s="429" customFormat="1">
      <c r="A65" s="172"/>
      <c r="B65" s="331"/>
      <c r="C65" s="172"/>
      <c r="D65" s="172"/>
      <c r="E65" s="332"/>
      <c r="F65" s="428"/>
      <c r="G65" s="428"/>
    </row>
    <row r="66" spans="1:7" s="429" customFormat="1">
      <c r="A66" s="172"/>
      <c r="B66" s="331"/>
      <c r="C66" s="172"/>
      <c r="D66" s="172"/>
      <c r="E66" s="332"/>
      <c r="F66" s="428"/>
      <c r="G66" s="428"/>
    </row>
    <row r="67" spans="1:7" s="429" customFormat="1">
      <c r="A67" s="172"/>
      <c r="B67" s="331"/>
      <c r="C67" s="172"/>
      <c r="D67" s="172"/>
      <c r="E67" s="332"/>
      <c r="F67" s="428"/>
      <c r="G67" s="428"/>
    </row>
    <row r="68" spans="1:7" s="429" customFormat="1">
      <c r="A68" s="172"/>
      <c r="B68" s="331"/>
      <c r="C68" s="172"/>
      <c r="D68" s="172"/>
      <c r="E68" s="332"/>
      <c r="F68" s="428"/>
      <c r="G68" s="428"/>
    </row>
    <row r="69" spans="1:7" s="429" customFormat="1">
      <c r="A69" s="172"/>
      <c r="B69" s="331"/>
      <c r="C69" s="172"/>
      <c r="D69" s="172"/>
      <c r="E69" s="332"/>
      <c r="F69" s="428"/>
      <c r="G69" s="428"/>
    </row>
    <row r="70" spans="1:7" s="429" customFormat="1">
      <c r="A70" s="172"/>
      <c r="B70" s="331"/>
      <c r="C70" s="172"/>
      <c r="D70" s="172"/>
      <c r="E70" s="332"/>
      <c r="F70" s="428"/>
      <c r="G70" s="428"/>
    </row>
    <row r="71" spans="1:7" s="429" customFormat="1">
      <c r="A71" s="172"/>
      <c r="B71" s="331"/>
      <c r="C71" s="172"/>
      <c r="D71" s="172"/>
      <c r="E71" s="332"/>
      <c r="F71" s="428"/>
      <c r="G71" s="428"/>
    </row>
    <row r="72" spans="1:7" s="429" customFormat="1">
      <c r="A72" s="172"/>
      <c r="B72" s="331"/>
      <c r="C72" s="172"/>
      <c r="D72" s="172"/>
      <c r="E72" s="332"/>
      <c r="F72" s="428"/>
      <c r="G72" s="428"/>
    </row>
    <row r="73" spans="1:7" s="429" customFormat="1">
      <c r="A73" s="172"/>
      <c r="B73" s="331"/>
      <c r="C73" s="172"/>
      <c r="D73" s="172"/>
      <c r="E73" s="332"/>
      <c r="F73" s="428"/>
      <c r="G73" s="428"/>
    </row>
    <row r="74" spans="1:7" s="429" customFormat="1">
      <c r="A74" s="172"/>
      <c r="B74" s="331"/>
      <c r="C74" s="172"/>
      <c r="D74" s="172"/>
      <c r="E74" s="332"/>
      <c r="F74" s="428"/>
      <c r="G74" s="428"/>
    </row>
    <row r="75" spans="1:7" s="429" customFormat="1">
      <c r="A75" s="172"/>
      <c r="B75" s="331"/>
      <c r="C75" s="172"/>
      <c r="D75" s="172"/>
      <c r="E75" s="332"/>
      <c r="F75" s="428"/>
      <c r="G75" s="428"/>
    </row>
    <row r="76" spans="1:7" s="429" customFormat="1">
      <c r="A76" s="172"/>
      <c r="B76" s="331"/>
      <c r="C76" s="172"/>
      <c r="D76" s="172"/>
      <c r="E76" s="332"/>
      <c r="F76" s="428"/>
      <c r="G76" s="428"/>
    </row>
    <row r="77" spans="1:7" s="429" customFormat="1">
      <c r="A77" s="428"/>
      <c r="B77" s="331"/>
      <c r="C77" s="172"/>
      <c r="D77" s="172"/>
      <c r="E77" s="332"/>
      <c r="F77" s="428"/>
      <c r="G77" s="428"/>
    </row>
    <row r="78" spans="1:7" s="429" customFormat="1">
      <c r="A78" s="428"/>
      <c r="B78" s="331"/>
      <c r="C78" s="172"/>
      <c r="D78" s="172"/>
      <c r="E78" s="332"/>
      <c r="F78" s="428"/>
      <c r="G78" s="428"/>
    </row>
    <row r="79" spans="1:7" s="429" customFormat="1">
      <c r="A79" s="428"/>
      <c r="B79" s="450"/>
      <c r="C79" s="428"/>
      <c r="D79" s="428"/>
      <c r="E79" s="451"/>
      <c r="F79" s="428"/>
      <c r="G79" s="428"/>
    </row>
    <row r="80" spans="1:7" s="429" customFormat="1">
      <c r="A80" s="428"/>
      <c r="B80" s="450"/>
      <c r="C80" s="428"/>
      <c r="D80" s="428"/>
      <c r="E80" s="451"/>
      <c r="F80" s="428"/>
      <c r="G80" s="428"/>
    </row>
    <row r="81" spans="1:17" s="429" customFormat="1">
      <c r="A81" s="428"/>
      <c r="B81" s="450"/>
      <c r="C81" s="428"/>
      <c r="D81" s="428"/>
      <c r="E81" s="451"/>
      <c r="F81" s="428"/>
      <c r="G81" s="428"/>
    </row>
    <row r="82" spans="1:17" s="429" customFormat="1">
      <c r="A82" s="428"/>
      <c r="B82" s="450"/>
      <c r="C82" s="428"/>
      <c r="D82" s="428"/>
      <c r="E82" s="451"/>
      <c r="F82" s="428"/>
      <c r="G82" s="428"/>
    </row>
    <row r="83" spans="1:17" s="429" customFormat="1">
      <c r="A83" s="428"/>
      <c r="B83" s="450"/>
      <c r="C83" s="428"/>
      <c r="D83" s="428"/>
      <c r="E83" s="451"/>
      <c r="F83" s="428"/>
      <c r="G83" s="428"/>
      <c r="I83" s="428"/>
      <c r="J83" s="428"/>
      <c r="K83" s="428"/>
      <c r="L83" s="428"/>
      <c r="M83" s="428"/>
      <c r="N83" s="428"/>
      <c r="O83" s="428"/>
      <c r="P83" s="428"/>
      <c r="Q83" s="428"/>
    </row>
    <row r="84" spans="1:17" s="429" customFormat="1">
      <c r="A84" s="428"/>
      <c r="B84" s="450"/>
      <c r="C84" s="428"/>
      <c r="D84" s="428"/>
      <c r="E84" s="451"/>
      <c r="F84" s="428"/>
      <c r="G84" s="428"/>
      <c r="I84" s="428"/>
      <c r="J84" s="428"/>
      <c r="K84" s="428"/>
      <c r="L84" s="428"/>
      <c r="M84" s="428"/>
      <c r="N84" s="428"/>
      <c r="O84" s="428"/>
      <c r="P84" s="428"/>
      <c r="Q84" s="428"/>
    </row>
    <row r="85" spans="1:17" s="429" customFormat="1">
      <c r="A85" s="428"/>
      <c r="B85" s="450"/>
      <c r="C85" s="428"/>
      <c r="D85" s="428"/>
      <c r="E85" s="451"/>
      <c r="F85" s="428"/>
      <c r="G85" s="428"/>
      <c r="I85" s="428"/>
      <c r="J85" s="428"/>
      <c r="K85" s="428"/>
      <c r="L85" s="428"/>
      <c r="M85" s="428"/>
      <c r="N85" s="428"/>
      <c r="O85" s="428"/>
      <c r="P85" s="428"/>
      <c r="Q85" s="428"/>
    </row>
    <row r="86" spans="1:17">
      <c r="B86" s="450"/>
      <c r="E86" s="451"/>
    </row>
    <row r="87" spans="1:17">
      <c r="B87" s="450"/>
      <c r="E87" s="451"/>
    </row>
    <row r="88" spans="1:17">
      <c r="B88" s="450"/>
      <c r="E88" s="451"/>
    </row>
    <row r="89" spans="1:17">
      <c r="B89" s="450"/>
      <c r="E89" s="451"/>
    </row>
    <row r="90" spans="1:17">
      <c r="B90" s="450"/>
      <c r="E90" s="451"/>
    </row>
    <row r="91" spans="1:17">
      <c r="B91" s="450"/>
      <c r="E91" s="451"/>
    </row>
    <row r="92" spans="1:17">
      <c r="B92" s="450"/>
      <c r="E92" s="451"/>
    </row>
    <row r="93" spans="1:17">
      <c r="B93" s="450"/>
      <c r="E93" s="451"/>
    </row>
    <row r="94" spans="1:17">
      <c r="B94" s="450"/>
      <c r="E94" s="451"/>
    </row>
    <row r="95" spans="1:17">
      <c r="E95" s="451"/>
    </row>
    <row r="96" spans="1:17">
      <c r="E96" s="451"/>
    </row>
    <row r="147" spans="3:3">
      <c r="C147" s="428" t="s">
        <v>531</v>
      </c>
    </row>
    <row r="167" spans="4:4">
      <c r="D167" s="452">
        <f>115000000+12000000</f>
        <v>127000000</v>
      </c>
    </row>
    <row r="275" spans="4:4">
      <c r="D275" s="452"/>
    </row>
    <row r="546" spans="17:17">
      <c r="Q546" s="428">
        <f>P546-O546</f>
        <v>0</v>
      </c>
    </row>
  </sheetData>
  <mergeCells count="59">
    <mergeCell ref="A51:D51"/>
    <mergeCell ref="A44:A50"/>
    <mergeCell ref="B44:D44"/>
    <mergeCell ref="B45:B46"/>
    <mergeCell ref="C45:D45"/>
    <mergeCell ref="B47:B48"/>
    <mergeCell ref="C47:D47"/>
    <mergeCell ref="B49:B50"/>
    <mergeCell ref="C49:D49"/>
    <mergeCell ref="A38:A40"/>
    <mergeCell ref="B38:D38"/>
    <mergeCell ref="B39:B40"/>
    <mergeCell ref="C39:D39"/>
    <mergeCell ref="A41:A43"/>
    <mergeCell ref="B41:D41"/>
    <mergeCell ref="B42:B43"/>
    <mergeCell ref="C42:D42"/>
    <mergeCell ref="A31:A37"/>
    <mergeCell ref="B31:D31"/>
    <mergeCell ref="B32:B33"/>
    <mergeCell ref="C32:D32"/>
    <mergeCell ref="B34:B35"/>
    <mergeCell ref="C34:D34"/>
    <mergeCell ref="B36:B37"/>
    <mergeCell ref="C36:D36"/>
    <mergeCell ref="A24:A30"/>
    <mergeCell ref="B24:D24"/>
    <mergeCell ref="B25:B26"/>
    <mergeCell ref="C25:D25"/>
    <mergeCell ref="B27:B28"/>
    <mergeCell ref="C27:D27"/>
    <mergeCell ref="B29:B30"/>
    <mergeCell ref="C29:D29"/>
    <mergeCell ref="A18:A20"/>
    <mergeCell ref="B18:D18"/>
    <mergeCell ref="B19:B20"/>
    <mergeCell ref="C19:D19"/>
    <mergeCell ref="A21:A23"/>
    <mergeCell ref="B21:D21"/>
    <mergeCell ref="B22:B23"/>
    <mergeCell ref="C22:D22"/>
    <mergeCell ref="A10:A12"/>
    <mergeCell ref="B10:D10"/>
    <mergeCell ref="B11:B12"/>
    <mergeCell ref="C11:D11"/>
    <mergeCell ref="A13:A17"/>
    <mergeCell ref="B13:D13"/>
    <mergeCell ref="B14:B15"/>
    <mergeCell ref="C14:D14"/>
    <mergeCell ref="B16:B17"/>
    <mergeCell ref="C16:D16"/>
    <mergeCell ref="D1:E1"/>
    <mergeCell ref="A2:E2"/>
    <mergeCell ref="A4:E4"/>
    <mergeCell ref="A5:E5"/>
    <mergeCell ref="A7:A9"/>
    <mergeCell ref="B7:D7"/>
    <mergeCell ref="B8:B9"/>
    <mergeCell ref="C8:D8"/>
  </mergeCells>
  <printOptions horizontalCentered="1"/>
  <pageMargins left="0.51181102362204722" right="0.51181102362204722" top="0.59055118110236227" bottom="0.55118110236220474" header="0.31496062992125984" footer="0.31496062992125984"/>
  <pageSetup paperSize="9" scale="115" orientation="portrait" r:id="rId1"/>
  <headerFooter>
    <oddFooter>Strona &amp;P z &amp;N</oddFooter>
  </headerFooter>
  <rowBreaks count="1" manualBreakCount="1">
    <brk id="43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3DAE3-4D95-43CD-816B-F214A6194A86}">
  <sheetPr>
    <tabColor theme="0" tint="-4.9989318521683403E-2"/>
  </sheetPr>
  <dimension ref="A1:Q560"/>
  <sheetViews>
    <sheetView view="pageBreakPreview" zoomScale="130" zoomScaleNormal="75" zoomScaleSheetLayoutView="130" workbookViewId="0">
      <pane ySplit="5" topLeftCell="A6" activePane="bottomLeft" state="frozen"/>
      <selection activeCell="Q9" sqref="Q9"/>
      <selection pane="bottomLeft" activeCell="E116" sqref="A116:L121"/>
    </sheetView>
  </sheetViews>
  <sheetFormatPr defaultRowHeight="15.75"/>
  <cols>
    <col min="1" max="1" width="5.5703125" style="493" bestFit="1" customWidth="1"/>
    <col min="2" max="2" width="8.85546875" style="491" bestFit="1" customWidth="1"/>
    <col min="3" max="3" width="25.85546875" style="172" customWidth="1"/>
    <col min="4" max="4" width="8.85546875" style="172" bestFit="1" customWidth="1"/>
    <col min="5" max="5" width="10.7109375" style="172" customWidth="1"/>
    <col min="6" max="6" width="11.140625" style="172" customWidth="1"/>
    <col min="7" max="7" width="13.140625" style="172" customWidth="1"/>
    <col min="8" max="8" width="11.28515625" style="172" customWidth="1"/>
    <col min="9" max="9" width="12.28515625" style="172" customWidth="1"/>
    <col min="10" max="10" width="11.7109375" style="172" customWidth="1"/>
    <col min="11" max="11" width="12" style="172" customWidth="1"/>
    <col min="12" max="12" width="10.42578125" style="172" customWidth="1"/>
    <col min="13" max="13" width="9.7109375" style="172" customWidth="1"/>
    <col min="14" max="16384" width="9.140625" style="172"/>
  </cols>
  <sheetData>
    <row r="1" spans="1:13" ht="37.5" customHeight="1">
      <c r="A1" s="7031" t="s">
        <v>532</v>
      </c>
      <c r="B1" s="7031"/>
      <c r="C1" s="7031"/>
      <c r="D1" s="7031"/>
      <c r="E1" s="7031"/>
      <c r="F1" s="7031"/>
      <c r="G1" s="7031"/>
      <c r="H1" s="7031"/>
      <c r="I1" s="7031"/>
      <c r="J1" s="7031"/>
      <c r="K1" s="7031"/>
      <c r="L1" s="7031"/>
    </row>
    <row r="2" spans="1:13" ht="13.5" thickBot="1">
      <c r="A2" s="7336" t="s">
        <v>533</v>
      </c>
      <c r="B2" s="7336"/>
      <c r="C2" s="7336"/>
      <c r="D2" s="7336"/>
      <c r="E2" s="7336"/>
      <c r="F2" s="7336"/>
      <c r="G2" s="7336"/>
      <c r="H2" s="7336"/>
      <c r="I2" s="7336"/>
      <c r="J2" s="7336"/>
      <c r="K2" s="7336"/>
      <c r="L2" s="7336"/>
    </row>
    <row r="3" spans="1:13" ht="12.75">
      <c r="A3" s="7360" t="s">
        <v>1</v>
      </c>
      <c r="B3" s="7363" t="s">
        <v>272</v>
      </c>
      <c r="C3" s="7363" t="s">
        <v>273</v>
      </c>
      <c r="D3" s="7366" t="s">
        <v>4</v>
      </c>
      <c r="E3" s="7369" t="s">
        <v>323</v>
      </c>
      <c r="F3" s="7369" t="s">
        <v>324</v>
      </c>
      <c r="G3" s="7372" t="s">
        <v>534</v>
      </c>
      <c r="H3" s="7373"/>
      <c r="I3" s="7373"/>
      <c r="J3" s="7373"/>
      <c r="K3" s="7374"/>
      <c r="L3" s="7375" t="s">
        <v>325</v>
      </c>
    </row>
    <row r="4" spans="1:13" ht="12.75" customHeight="1">
      <c r="A4" s="7361"/>
      <c r="B4" s="7364"/>
      <c r="C4" s="7364"/>
      <c r="D4" s="7367"/>
      <c r="E4" s="7370"/>
      <c r="F4" s="7370"/>
      <c r="G4" s="7378" t="s">
        <v>535</v>
      </c>
      <c r="H4" s="7379" t="s">
        <v>165</v>
      </c>
      <c r="I4" s="7364"/>
      <c r="J4" s="7370" t="s">
        <v>536</v>
      </c>
      <c r="K4" s="7380" t="s">
        <v>537</v>
      </c>
      <c r="L4" s="7376"/>
    </row>
    <row r="5" spans="1:13" ht="77.25" customHeight="1" thickBot="1">
      <c r="A5" s="7362"/>
      <c r="B5" s="7365"/>
      <c r="C5" s="7365"/>
      <c r="D5" s="7368"/>
      <c r="E5" s="7371"/>
      <c r="F5" s="7371"/>
      <c r="G5" s="7371"/>
      <c r="H5" s="453" t="s">
        <v>538</v>
      </c>
      <c r="I5" s="453" t="s">
        <v>539</v>
      </c>
      <c r="J5" s="7371"/>
      <c r="K5" s="7381"/>
      <c r="L5" s="7377"/>
    </row>
    <row r="6" spans="1:13" ht="30" customHeight="1">
      <c r="A6" s="7337" t="s">
        <v>10</v>
      </c>
      <c r="B6" s="7382" t="s">
        <v>11</v>
      </c>
      <c r="C6" s="7382"/>
      <c r="D6" s="454"/>
      <c r="E6" s="455">
        <f>SUM(E7)</f>
        <v>3737000</v>
      </c>
      <c r="F6" s="455">
        <f>SUM(F7)</f>
        <v>3737000</v>
      </c>
      <c r="G6" s="455">
        <f>SUM(H6:I6)</f>
        <v>3737000</v>
      </c>
      <c r="H6" s="455">
        <f>SUM(H7)</f>
        <v>470000</v>
      </c>
      <c r="I6" s="455">
        <f>SUM(I7)</f>
        <v>3267000</v>
      </c>
      <c r="J6" s="455"/>
      <c r="K6" s="455"/>
      <c r="L6" s="456"/>
      <c r="M6" s="431"/>
    </row>
    <row r="7" spans="1:13" ht="27.75" customHeight="1">
      <c r="A7" s="7338"/>
      <c r="B7" s="7383" t="s">
        <v>29</v>
      </c>
      <c r="C7" s="7385" t="s">
        <v>30</v>
      </c>
      <c r="D7" s="459" t="s">
        <v>176</v>
      </c>
      <c r="E7" s="460">
        <f t="shared" ref="E7:E11" si="0">SUM(F7,L7)</f>
        <v>3737000</v>
      </c>
      <c r="F7" s="460">
        <f t="shared" ref="F7:F11" si="1">SUM(G7,J7,K7)</f>
        <v>3737000</v>
      </c>
      <c r="G7" s="460">
        <f>SUM(H7:I7)</f>
        <v>3737000</v>
      </c>
      <c r="H7" s="460">
        <f>SUM(H8:H11)</f>
        <v>470000</v>
      </c>
      <c r="I7" s="460">
        <f>SUM(I8:I11)</f>
        <v>3267000</v>
      </c>
      <c r="J7" s="460"/>
      <c r="K7" s="460"/>
      <c r="L7" s="461"/>
    </row>
    <row r="8" spans="1:13" ht="12.75">
      <c r="A8" s="7338"/>
      <c r="B8" s="7384"/>
      <c r="C8" s="7334"/>
      <c r="D8" s="445">
        <v>4010</v>
      </c>
      <c r="E8" s="462">
        <f t="shared" si="0"/>
        <v>393701</v>
      </c>
      <c r="F8" s="462">
        <f t="shared" si="1"/>
        <v>393701</v>
      </c>
      <c r="G8" s="462">
        <f t="shared" ref="G8:G17" si="2">H8+I8</f>
        <v>393701</v>
      </c>
      <c r="H8" s="462">
        <v>393701</v>
      </c>
      <c r="I8" s="462"/>
      <c r="J8" s="462"/>
      <c r="K8" s="462"/>
      <c r="L8" s="437"/>
    </row>
    <row r="9" spans="1:13" ht="12.75">
      <c r="A9" s="7338"/>
      <c r="B9" s="7384"/>
      <c r="C9" s="7334"/>
      <c r="D9" s="445">
        <v>4110</v>
      </c>
      <c r="E9" s="462">
        <f t="shared" si="0"/>
        <v>66653</v>
      </c>
      <c r="F9" s="462">
        <f t="shared" si="1"/>
        <v>66653</v>
      </c>
      <c r="G9" s="462">
        <f t="shared" si="2"/>
        <v>66653</v>
      </c>
      <c r="H9" s="462">
        <v>66653</v>
      </c>
      <c r="I9" s="462"/>
      <c r="J9" s="462"/>
      <c r="K9" s="462"/>
      <c r="L9" s="437"/>
    </row>
    <row r="10" spans="1:13" ht="12.75">
      <c r="A10" s="7338"/>
      <c r="B10" s="7384"/>
      <c r="C10" s="7334"/>
      <c r="D10" s="445">
        <v>4120</v>
      </c>
      <c r="E10" s="462">
        <f t="shared" si="0"/>
        <v>9646</v>
      </c>
      <c r="F10" s="462">
        <f t="shared" si="1"/>
        <v>9646</v>
      </c>
      <c r="G10" s="462">
        <f t="shared" si="2"/>
        <v>9646</v>
      </c>
      <c r="H10" s="462">
        <v>9646</v>
      </c>
      <c r="I10" s="462"/>
      <c r="J10" s="462"/>
      <c r="K10" s="462"/>
      <c r="L10" s="437"/>
    </row>
    <row r="11" spans="1:13" ht="12.75">
      <c r="A11" s="7338"/>
      <c r="B11" s="7384"/>
      <c r="C11" s="7334"/>
      <c r="D11" s="445">
        <v>4590</v>
      </c>
      <c r="E11" s="462">
        <f t="shared" si="0"/>
        <v>3267000</v>
      </c>
      <c r="F11" s="462">
        <f t="shared" si="1"/>
        <v>3267000</v>
      </c>
      <c r="G11" s="462">
        <f t="shared" si="2"/>
        <v>3267000</v>
      </c>
      <c r="H11" s="462"/>
      <c r="I11" s="462">
        <v>3267000</v>
      </c>
      <c r="J11" s="462"/>
      <c r="K11" s="462"/>
      <c r="L11" s="437"/>
    </row>
    <row r="12" spans="1:13" ht="30" customHeight="1">
      <c r="A12" s="7345" t="s">
        <v>36</v>
      </c>
      <c r="B12" s="7386" t="s">
        <v>37</v>
      </c>
      <c r="C12" s="7386"/>
      <c r="D12" s="454"/>
      <c r="E12" s="455">
        <f>SUM(E13)</f>
        <v>95000</v>
      </c>
      <c r="F12" s="455">
        <f>SUM(F13)</f>
        <v>95000</v>
      </c>
      <c r="G12" s="455">
        <f>SUM(H12:I12)</f>
        <v>95000</v>
      </c>
      <c r="H12" s="455">
        <f>SUM(H13)</f>
        <v>95000</v>
      </c>
      <c r="I12" s="455"/>
      <c r="J12" s="455"/>
      <c r="K12" s="455"/>
      <c r="L12" s="456"/>
      <c r="M12" s="431"/>
    </row>
    <row r="13" spans="1:13" ht="27.75" customHeight="1">
      <c r="A13" s="7338"/>
      <c r="B13" s="7383" t="s">
        <v>38</v>
      </c>
      <c r="C13" s="7385" t="s">
        <v>30</v>
      </c>
      <c r="D13" s="459" t="s">
        <v>176</v>
      </c>
      <c r="E13" s="460">
        <f t="shared" ref="E13:E16" si="3">SUM(F13,L13)</f>
        <v>95000</v>
      </c>
      <c r="F13" s="460">
        <f t="shared" ref="F13:F16" si="4">SUM(G13,J13,K13)</f>
        <v>95000</v>
      </c>
      <c r="G13" s="460">
        <f>SUM(H13:I13)</f>
        <v>95000</v>
      </c>
      <c r="H13" s="460">
        <f>SUM(H14:H16)</f>
        <v>95000</v>
      </c>
      <c r="I13" s="460"/>
      <c r="J13" s="460"/>
      <c r="K13" s="460"/>
      <c r="L13" s="461"/>
    </row>
    <row r="14" spans="1:13" ht="12.75">
      <c r="A14" s="7338"/>
      <c r="B14" s="7384"/>
      <c r="C14" s="7334"/>
      <c r="D14" s="445">
        <v>4010</v>
      </c>
      <c r="E14" s="462">
        <f t="shared" si="3"/>
        <v>79578</v>
      </c>
      <c r="F14" s="462">
        <f t="shared" si="4"/>
        <v>79578</v>
      </c>
      <c r="G14" s="462">
        <f t="shared" ref="G14:G16" si="5">H14+I14</f>
        <v>79578</v>
      </c>
      <c r="H14" s="462">
        <v>79578</v>
      </c>
      <c r="I14" s="462"/>
      <c r="J14" s="462"/>
      <c r="K14" s="462"/>
      <c r="L14" s="437"/>
    </row>
    <row r="15" spans="1:13" ht="12.75">
      <c r="A15" s="7338"/>
      <c r="B15" s="7384"/>
      <c r="C15" s="7334"/>
      <c r="D15" s="445">
        <v>4110</v>
      </c>
      <c r="E15" s="462">
        <f t="shared" si="3"/>
        <v>13472</v>
      </c>
      <c r="F15" s="462">
        <f t="shared" si="4"/>
        <v>13472</v>
      </c>
      <c r="G15" s="462">
        <f t="shared" si="5"/>
        <v>13472</v>
      </c>
      <c r="H15" s="462">
        <v>13472</v>
      </c>
      <c r="I15" s="462"/>
      <c r="J15" s="462"/>
      <c r="K15" s="462"/>
      <c r="L15" s="437"/>
    </row>
    <row r="16" spans="1:13" ht="12.75">
      <c r="A16" s="7346"/>
      <c r="B16" s="7387"/>
      <c r="C16" s="7388"/>
      <c r="D16" s="445">
        <v>4120</v>
      </c>
      <c r="E16" s="462">
        <f t="shared" si="3"/>
        <v>1950</v>
      </c>
      <c r="F16" s="462">
        <f t="shared" si="4"/>
        <v>1950</v>
      </c>
      <c r="G16" s="462">
        <f t="shared" si="5"/>
        <v>1950</v>
      </c>
      <c r="H16" s="462">
        <v>1950</v>
      </c>
      <c r="I16" s="462"/>
      <c r="J16" s="462"/>
      <c r="K16" s="462"/>
      <c r="L16" s="437"/>
    </row>
    <row r="17" spans="1:13" ht="30.75" customHeight="1">
      <c r="A17" s="7345" t="s">
        <v>279</v>
      </c>
      <c r="B17" s="7389" t="s">
        <v>46</v>
      </c>
      <c r="C17" s="7389"/>
      <c r="D17" s="465"/>
      <c r="E17" s="466">
        <f>F17+L17</f>
        <v>61576000</v>
      </c>
      <c r="F17" s="466">
        <f>G17+J17+K17</f>
        <v>61576000</v>
      </c>
      <c r="G17" s="466">
        <f t="shared" si="2"/>
        <v>369000</v>
      </c>
      <c r="H17" s="466">
        <f>H18+H23</f>
        <v>194000</v>
      </c>
      <c r="I17" s="466">
        <f>I18+I23</f>
        <v>175000</v>
      </c>
      <c r="J17" s="466">
        <f>SUM(J18)</f>
        <v>61207000</v>
      </c>
      <c r="K17" s="466"/>
      <c r="L17" s="467"/>
    </row>
    <row r="18" spans="1:13" ht="27.75" customHeight="1">
      <c r="A18" s="7338"/>
      <c r="B18" s="7383" t="s">
        <v>280</v>
      </c>
      <c r="C18" s="7385" t="s">
        <v>57</v>
      </c>
      <c r="D18" s="459" t="s">
        <v>176</v>
      </c>
      <c r="E18" s="460">
        <f>SUM(F18,L18)</f>
        <v>61207000</v>
      </c>
      <c r="F18" s="460">
        <f t="shared" ref="F18:F61" si="6">SUM(G18,J18,K18)</f>
        <v>61207000</v>
      </c>
      <c r="G18" s="460"/>
      <c r="H18" s="460"/>
      <c r="I18" s="460"/>
      <c r="J18" s="460">
        <f>SUM(J19:J22)</f>
        <v>61207000</v>
      </c>
      <c r="K18" s="468"/>
      <c r="L18" s="469"/>
    </row>
    <row r="19" spans="1:13" ht="12.75">
      <c r="A19" s="7338"/>
      <c r="B19" s="7384"/>
      <c r="C19" s="7334"/>
      <c r="D19" s="445">
        <v>2310</v>
      </c>
      <c r="E19" s="462">
        <f>F19+L19</f>
        <v>700000</v>
      </c>
      <c r="F19" s="462">
        <f t="shared" si="6"/>
        <v>700000</v>
      </c>
      <c r="G19" s="462"/>
      <c r="H19" s="462"/>
      <c r="I19" s="462"/>
      <c r="J19" s="462">
        <v>700000</v>
      </c>
      <c r="K19" s="462"/>
      <c r="L19" s="437"/>
      <c r="M19" s="431"/>
    </row>
    <row r="20" spans="1:13" ht="12.75">
      <c r="A20" s="7338"/>
      <c r="B20" s="7384"/>
      <c r="C20" s="7334"/>
      <c r="D20" s="445">
        <v>2320</v>
      </c>
      <c r="E20" s="462">
        <f>F20+L20</f>
        <v>4000000</v>
      </c>
      <c r="F20" s="462">
        <f t="shared" si="6"/>
        <v>4000000</v>
      </c>
      <c r="G20" s="462"/>
      <c r="H20" s="462"/>
      <c r="I20" s="462"/>
      <c r="J20" s="462">
        <v>4000000</v>
      </c>
      <c r="K20" s="462"/>
      <c r="L20" s="437"/>
      <c r="M20" s="431"/>
    </row>
    <row r="21" spans="1:13" ht="12.75">
      <c r="A21" s="7338"/>
      <c r="B21" s="7384"/>
      <c r="C21" s="7334"/>
      <c r="D21" s="445">
        <v>2630</v>
      </c>
      <c r="E21" s="462">
        <f>F21+L21</f>
        <v>50207000</v>
      </c>
      <c r="F21" s="462">
        <f t="shared" si="6"/>
        <v>50207000</v>
      </c>
      <c r="G21" s="462"/>
      <c r="H21" s="462"/>
      <c r="I21" s="462"/>
      <c r="J21" s="462">
        <v>50207000</v>
      </c>
      <c r="K21" s="462"/>
      <c r="L21" s="437"/>
      <c r="M21" s="431"/>
    </row>
    <row r="22" spans="1:13" ht="12.75">
      <c r="A22" s="7338"/>
      <c r="B22" s="7387"/>
      <c r="C22" s="7388"/>
      <c r="D22" s="445">
        <v>2800</v>
      </c>
      <c r="E22" s="462">
        <f>F22+L22</f>
        <v>6300000</v>
      </c>
      <c r="F22" s="462">
        <f t="shared" si="6"/>
        <v>6300000</v>
      </c>
      <c r="G22" s="462"/>
      <c r="H22" s="462"/>
      <c r="I22" s="462"/>
      <c r="J22" s="462">
        <v>6300000</v>
      </c>
      <c r="K22" s="462"/>
      <c r="L22" s="437"/>
      <c r="M22" s="431"/>
    </row>
    <row r="23" spans="1:13" ht="26.25" customHeight="1">
      <c r="A23" s="7338"/>
      <c r="B23" s="7383" t="s">
        <v>352</v>
      </c>
      <c r="C23" s="7385" t="s">
        <v>30</v>
      </c>
      <c r="D23" s="459" t="s">
        <v>176</v>
      </c>
      <c r="E23" s="460">
        <f>SUM(F23,L23)</f>
        <v>369000</v>
      </c>
      <c r="F23" s="460">
        <f t="shared" si="6"/>
        <v>369000</v>
      </c>
      <c r="G23" s="460">
        <f t="shared" ref="G23:G50" si="7">SUM(H23:I23)</f>
        <v>369000</v>
      </c>
      <c r="H23" s="460">
        <f>SUM(H24:H27)</f>
        <v>194000</v>
      </c>
      <c r="I23" s="460">
        <f>SUM(I24:I27)</f>
        <v>175000</v>
      </c>
      <c r="J23" s="468"/>
      <c r="K23" s="468"/>
      <c r="L23" s="469"/>
    </row>
    <row r="24" spans="1:13" ht="12.75">
      <c r="A24" s="7338"/>
      <c r="B24" s="7384"/>
      <c r="C24" s="7334"/>
      <c r="D24" s="445">
        <v>4010</v>
      </c>
      <c r="E24" s="462">
        <f t="shared" ref="E24:E29" si="8">F24+L24</f>
        <v>162507</v>
      </c>
      <c r="F24" s="462">
        <f t="shared" si="6"/>
        <v>162507</v>
      </c>
      <c r="G24" s="462">
        <f t="shared" si="7"/>
        <v>162507</v>
      </c>
      <c r="H24" s="462">
        <v>162507</v>
      </c>
      <c r="I24" s="462"/>
      <c r="J24" s="462"/>
      <c r="K24" s="462"/>
      <c r="L24" s="437"/>
      <c r="M24" s="431"/>
    </row>
    <row r="25" spans="1:13" ht="12.75">
      <c r="A25" s="7338"/>
      <c r="B25" s="7384"/>
      <c r="C25" s="7334"/>
      <c r="D25" s="445">
        <v>4110</v>
      </c>
      <c r="E25" s="462">
        <f t="shared" si="8"/>
        <v>27512</v>
      </c>
      <c r="F25" s="462">
        <f t="shared" si="6"/>
        <v>27512</v>
      </c>
      <c r="G25" s="462">
        <f t="shared" si="7"/>
        <v>27512</v>
      </c>
      <c r="H25" s="462">
        <v>27512</v>
      </c>
      <c r="I25" s="462"/>
      <c r="J25" s="462"/>
      <c r="K25" s="462"/>
      <c r="L25" s="437"/>
      <c r="M25" s="431"/>
    </row>
    <row r="26" spans="1:13" ht="12.75">
      <c r="A26" s="7338"/>
      <c r="B26" s="7384"/>
      <c r="C26" s="7334"/>
      <c r="D26" s="445">
        <v>4120</v>
      </c>
      <c r="E26" s="462">
        <f t="shared" si="8"/>
        <v>3981</v>
      </c>
      <c r="F26" s="462">
        <f t="shared" si="6"/>
        <v>3981</v>
      </c>
      <c r="G26" s="462">
        <f t="shared" si="7"/>
        <v>3981</v>
      </c>
      <c r="H26" s="462">
        <v>3981</v>
      </c>
      <c r="I26" s="462"/>
      <c r="J26" s="462"/>
      <c r="K26" s="462"/>
      <c r="L26" s="437"/>
      <c r="M26" s="431"/>
    </row>
    <row r="27" spans="1:13" ht="12.75">
      <c r="A27" s="7346"/>
      <c r="B27" s="7387"/>
      <c r="C27" s="7388"/>
      <c r="D27" s="445">
        <v>4300</v>
      </c>
      <c r="E27" s="462">
        <f t="shared" si="8"/>
        <v>175000</v>
      </c>
      <c r="F27" s="462">
        <f t="shared" si="6"/>
        <v>175000</v>
      </c>
      <c r="G27" s="462">
        <f t="shared" si="7"/>
        <v>175000</v>
      </c>
      <c r="H27" s="462"/>
      <c r="I27" s="462">
        <v>175000</v>
      </c>
      <c r="J27" s="462"/>
      <c r="K27" s="462"/>
      <c r="L27" s="437"/>
      <c r="M27" s="431"/>
    </row>
    <row r="28" spans="1:13" ht="29.25" customHeight="1">
      <c r="A28" s="7345" t="s">
        <v>353</v>
      </c>
      <c r="B28" s="7386" t="s">
        <v>68</v>
      </c>
      <c r="C28" s="7386"/>
      <c r="D28" s="463"/>
      <c r="E28" s="466">
        <f t="shared" si="8"/>
        <v>78000</v>
      </c>
      <c r="F28" s="466">
        <f t="shared" si="6"/>
        <v>78000</v>
      </c>
      <c r="G28" s="466">
        <f t="shared" si="7"/>
        <v>78000</v>
      </c>
      <c r="H28" s="466">
        <f>SUM(H29)</f>
        <v>78000</v>
      </c>
      <c r="I28" s="466"/>
      <c r="J28" s="466"/>
      <c r="K28" s="466"/>
      <c r="L28" s="467"/>
    </row>
    <row r="29" spans="1:13" ht="27" customHeight="1">
      <c r="A29" s="7338"/>
      <c r="B29" s="7383" t="s">
        <v>355</v>
      </c>
      <c r="C29" s="7385" t="s">
        <v>30</v>
      </c>
      <c r="D29" s="459" t="s">
        <v>176</v>
      </c>
      <c r="E29" s="460">
        <f t="shared" si="8"/>
        <v>78000</v>
      </c>
      <c r="F29" s="460">
        <f t="shared" si="6"/>
        <v>78000</v>
      </c>
      <c r="G29" s="460">
        <f t="shared" si="7"/>
        <v>78000</v>
      </c>
      <c r="H29" s="460">
        <f>SUM(H30:H32)</f>
        <v>78000</v>
      </c>
      <c r="I29" s="460"/>
      <c r="J29" s="460"/>
      <c r="K29" s="460"/>
      <c r="L29" s="461"/>
    </row>
    <row r="30" spans="1:13" ht="12.75">
      <c r="A30" s="7338"/>
      <c r="B30" s="7384"/>
      <c r="C30" s="7334"/>
      <c r="D30" s="445">
        <v>4010</v>
      </c>
      <c r="E30" s="462">
        <f>SUM(F30,L30)</f>
        <v>65337</v>
      </c>
      <c r="F30" s="462">
        <f t="shared" si="6"/>
        <v>65337</v>
      </c>
      <c r="G30" s="462">
        <f t="shared" si="7"/>
        <v>65337</v>
      </c>
      <c r="H30" s="462">
        <v>65337</v>
      </c>
      <c r="I30" s="462"/>
      <c r="J30" s="462"/>
      <c r="K30" s="462"/>
      <c r="L30" s="437"/>
      <c r="M30" s="431"/>
    </row>
    <row r="31" spans="1:13" ht="12.75">
      <c r="A31" s="7338"/>
      <c r="B31" s="7384"/>
      <c r="C31" s="7334"/>
      <c r="D31" s="445">
        <v>4110</v>
      </c>
      <c r="E31" s="462">
        <f>SUM(F31,L31)</f>
        <v>11062</v>
      </c>
      <c r="F31" s="462">
        <f t="shared" si="6"/>
        <v>11062</v>
      </c>
      <c r="G31" s="462">
        <f t="shared" si="7"/>
        <v>11062</v>
      </c>
      <c r="H31" s="462">
        <v>11062</v>
      </c>
      <c r="I31" s="462"/>
      <c r="J31" s="462"/>
      <c r="K31" s="462"/>
      <c r="L31" s="437"/>
      <c r="M31" s="431"/>
    </row>
    <row r="32" spans="1:13" ht="12.75">
      <c r="A32" s="7338"/>
      <c r="B32" s="7384"/>
      <c r="C32" s="7334"/>
      <c r="D32" s="445">
        <v>4120</v>
      </c>
      <c r="E32" s="462">
        <f>SUM(F32,L32)</f>
        <v>1601</v>
      </c>
      <c r="F32" s="462">
        <f t="shared" si="6"/>
        <v>1601</v>
      </c>
      <c r="G32" s="462">
        <f t="shared" si="7"/>
        <v>1601</v>
      </c>
      <c r="H32" s="462">
        <v>1601</v>
      </c>
      <c r="I32" s="462"/>
      <c r="J32" s="462"/>
      <c r="K32" s="462"/>
      <c r="L32" s="437"/>
      <c r="M32" s="431"/>
    </row>
    <row r="33" spans="1:13" ht="29.25" customHeight="1">
      <c r="A33" s="7345" t="s">
        <v>356</v>
      </c>
      <c r="B33" s="7386" t="s">
        <v>77</v>
      </c>
      <c r="C33" s="7386"/>
      <c r="D33" s="463"/>
      <c r="E33" s="466">
        <f>SUM(E34)</f>
        <v>433000</v>
      </c>
      <c r="F33" s="466">
        <f t="shared" si="6"/>
        <v>433000</v>
      </c>
      <c r="G33" s="466">
        <f t="shared" si="7"/>
        <v>433000</v>
      </c>
      <c r="H33" s="466">
        <f>SUM(H34)</f>
        <v>373000</v>
      </c>
      <c r="I33" s="466">
        <f>SUM(I34)</f>
        <v>60000</v>
      </c>
      <c r="J33" s="466"/>
      <c r="K33" s="466"/>
      <c r="L33" s="467"/>
    </row>
    <row r="34" spans="1:13" ht="27" customHeight="1">
      <c r="A34" s="7338"/>
      <c r="B34" s="7383" t="s">
        <v>357</v>
      </c>
      <c r="C34" s="7385" t="s">
        <v>540</v>
      </c>
      <c r="D34" s="459" t="s">
        <v>176</v>
      </c>
      <c r="E34" s="460">
        <f>F34+L34</f>
        <v>433000</v>
      </c>
      <c r="F34" s="460">
        <f t="shared" si="6"/>
        <v>433000</v>
      </c>
      <c r="G34" s="460">
        <f t="shared" si="7"/>
        <v>433000</v>
      </c>
      <c r="H34" s="460">
        <f>SUM(H35:H37)</f>
        <v>373000</v>
      </c>
      <c r="I34" s="460">
        <f>SUM(I35:I38)</f>
        <v>60000</v>
      </c>
      <c r="J34" s="460"/>
      <c r="K34" s="460"/>
      <c r="L34" s="461"/>
    </row>
    <row r="35" spans="1:13" ht="12.75">
      <c r="A35" s="7338"/>
      <c r="B35" s="7384"/>
      <c r="C35" s="7334"/>
      <c r="D35" s="445">
        <v>4010</v>
      </c>
      <c r="E35" s="462">
        <f t="shared" ref="E35:E61" si="9">SUM(F35,L35)</f>
        <v>309800</v>
      </c>
      <c r="F35" s="462">
        <f t="shared" si="6"/>
        <v>309800</v>
      </c>
      <c r="G35" s="462">
        <f t="shared" si="7"/>
        <v>309800</v>
      </c>
      <c r="H35" s="462">
        <v>309800</v>
      </c>
      <c r="I35" s="462"/>
      <c r="J35" s="462"/>
      <c r="K35" s="462"/>
      <c r="L35" s="437"/>
      <c r="M35" s="431"/>
    </row>
    <row r="36" spans="1:13" ht="12.75">
      <c r="A36" s="7338"/>
      <c r="B36" s="7384"/>
      <c r="C36" s="7334"/>
      <c r="D36" s="445">
        <v>4110</v>
      </c>
      <c r="E36" s="462">
        <f t="shared" si="9"/>
        <v>55600</v>
      </c>
      <c r="F36" s="462">
        <f t="shared" si="6"/>
        <v>55600</v>
      </c>
      <c r="G36" s="462">
        <f t="shared" si="7"/>
        <v>55600</v>
      </c>
      <c r="H36" s="462">
        <v>55600</v>
      </c>
      <c r="I36" s="462"/>
      <c r="J36" s="462"/>
      <c r="K36" s="462"/>
      <c r="L36" s="437"/>
      <c r="M36" s="431"/>
    </row>
    <row r="37" spans="1:13" ht="12.75">
      <c r="A37" s="7338"/>
      <c r="B37" s="7384"/>
      <c r="C37" s="7334"/>
      <c r="D37" s="445">
        <v>4120</v>
      </c>
      <c r="E37" s="462">
        <f t="shared" si="9"/>
        <v>7600</v>
      </c>
      <c r="F37" s="462">
        <f t="shared" si="6"/>
        <v>7600</v>
      </c>
      <c r="G37" s="462">
        <f t="shared" si="7"/>
        <v>7600</v>
      </c>
      <c r="H37" s="462">
        <v>7600</v>
      </c>
      <c r="I37" s="462"/>
      <c r="J37" s="462"/>
      <c r="K37" s="462"/>
      <c r="L37" s="437"/>
      <c r="M37" s="431"/>
    </row>
    <row r="38" spans="1:13" ht="12.75">
      <c r="A38" s="7346"/>
      <c r="B38" s="7387"/>
      <c r="C38" s="7388"/>
      <c r="D38" s="445">
        <v>4300</v>
      </c>
      <c r="E38" s="462">
        <f t="shared" si="9"/>
        <v>60000</v>
      </c>
      <c r="F38" s="462">
        <f t="shared" si="6"/>
        <v>60000</v>
      </c>
      <c r="G38" s="462">
        <f t="shared" si="7"/>
        <v>60000</v>
      </c>
      <c r="H38" s="462"/>
      <c r="I38" s="462">
        <v>60000</v>
      </c>
      <c r="J38" s="462"/>
      <c r="K38" s="462"/>
      <c r="L38" s="437"/>
      <c r="M38" s="431"/>
    </row>
    <row r="39" spans="1:13" ht="29.25" customHeight="1">
      <c r="A39" s="7345" t="s">
        <v>309</v>
      </c>
      <c r="B39" s="7389" t="s">
        <v>84</v>
      </c>
      <c r="C39" s="7389"/>
      <c r="D39" s="464"/>
      <c r="E39" s="466">
        <f t="shared" si="9"/>
        <v>328000</v>
      </c>
      <c r="F39" s="466">
        <f t="shared" si="6"/>
        <v>328000</v>
      </c>
      <c r="G39" s="466">
        <f t="shared" si="7"/>
        <v>319000</v>
      </c>
      <c r="H39" s="466">
        <f>SUM(H40,H44,H50)</f>
        <v>243270</v>
      </c>
      <c r="I39" s="466">
        <f>SUM(I40,I44,I50)</f>
        <v>75730</v>
      </c>
      <c r="J39" s="466"/>
      <c r="K39" s="466">
        <f>SUM(K40,K44,K50)</f>
        <v>9000</v>
      </c>
      <c r="L39" s="467"/>
    </row>
    <row r="40" spans="1:13" s="471" customFormat="1" ht="23.25" customHeight="1">
      <c r="A40" s="7338"/>
      <c r="B40" s="7383" t="s">
        <v>360</v>
      </c>
      <c r="C40" s="7385" t="s">
        <v>85</v>
      </c>
      <c r="D40" s="459" t="s">
        <v>176</v>
      </c>
      <c r="E40" s="460">
        <f t="shared" si="9"/>
        <v>5000</v>
      </c>
      <c r="F40" s="460">
        <f t="shared" si="6"/>
        <v>5000</v>
      </c>
      <c r="G40" s="460">
        <f t="shared" si="7"/>
        <v>5000</v>
      </c>
      <c r="H40" s="460">
        <f>SUM(H41:H43)</f>
        <v>5000</v>
      </c>
      <c r="I40" s="460"/>
      <c r="J40" s="460"/>
      <c r="K40" s="460"/>
      <c r="L40" s="461"/>
      <c r="M40" s="470"/>
    </row>
    <row r="41" spans="1:13" s="471" customFormat="1" ht="12.75">
      <c r="A41" s="7338"/>
      <c r="B41" s="7384"/>
      <c r="C41" s="7334"/>
      <c r="D41" s="445">
        <v>4010</v>
      </c>
      <c r="E41" s="462">
        <f t="shared" si="9"/>
        <v>4188</v>
      </c>
      <c r="F41" s="462">
        <f t="shared" si="6"/>
        <v>4188</v>
      </c>
      <c r="G41" s="462">
        <f t="shared" si="7"/>
        <v>4188</v>
      </c>
      <c r="H41" s="462">
        <v>4188</v>
      </c>
      <c r="I41" s="462"/>
      <c r="J41" s="462"/>
      <c r="K41" s="462"/>
      <c r="L41" s="437"/>
    </row>
    <row r="42" spans="1:13" s="471" customFormat="1" ht="12.75">
      <c r="A42" s="7338"/>
      <c r="B42" s="7384"/>
      <c r="C42" s="7334"/>
      <c r="D42" s="445">
        <v>4110</v>
      </c>
      <c r="E42" s="462">
        <f t="shared" si="9"/>
        <v>709</v>
      </c>
      <c r="F42" s="462">
        <f t="shared" si="6"/>
        <v>709</v>
      </c>
      <c r="G42" s="462">
        <f t="shared" si="7"/>
        <v>709</v>
      </c>
      <c r="H42" s="462">
        <v>709</v>
      </c>
      <c r="I42" s="462"/>
      <c r="J42" s="462"/>
      <c r="K42" s="462"/>
      <c r="L42" s="437"/>
      <c r="M42" s="470"/>
    </row>
    <row r="43" spans="1:13" s="471" customFormat="1" ht="12.75">
      <c r="A43" s="7338"/>
      <c r="B43" s="7384"/>
      <c r="C43" s="7334"/>
      <c r="D43" s="445">
        <v>4120</v>
      </c>
      <c r="E43" s="462">
        <f t="shared" si="9"/>
        <v>103</v>
      </c>
      <c r="F43" s="462">
        <f t="shared" si="6"/>
        <v>103</v>
      </c>
      <c r="G43" s="462">
        <f t="shared" si="7"/>
        <v>103</v>
      </c>
      <c r="H43" s="462">
        <v>103</v>
      </c>
      <c r="I43" s="462"/>
      <c r="J43" s="462"/>
      <c r="K43" s="462"/>
      <c r="L43" s="437"/>
    </row>
    <row r="44" spans="1:13" ht="24" customHeight="1">
      <c r="A44" s="7338"/>
      <c r="B44" s="7383" t="s">
        <v>361</v>
      </c>
      <c r="C44" s="7385" t="s">
        <v>88</v>
      </c>
      <c r="D44" s="459" t="s">
        <v>176</v>
      </c>
      <c r="E44" s="460">
        <f t="shared" si="9"/>
        <v>20000</v>
      </c>
      <c r="F44" s="460">
        <f t="shared" si="6"/>
        <v>20000</v>
      </c>
      <c r="G44" s="460">
        <f t="shared" si="7"/>
        <v>20000</v>
      </c>
      <c r="H44" s="460">
        <f>SUM(H45:H49)</f>
        <v>11270</v>
      </c>
      <c r="I44" s="460">
        <f>SUM(I45:I49)</f>
        <v>8730</v>
      </c>
      <c r="J44" s="468"/>
      <c r="K44" s="468"/>
      <c r="L44" s="469"/>
    </row>
    <row r="45" spans="1:13" ht="12.75">
      <c r="A45" s="7338"/>
      <c r="B45" s="7384"/>
      <c r="C45" s="7334"/>
      <c r="D45" s="445">
        <v>4110</v>
      </c>
      <c r="E45" s="462">
        <f t="shared" si="9"/>
        <v>700</v>
      </c>
      <c r="F45" s="462">
        <f t="shared" si="6"/>
        <v>700</v>
      </c>
      <c r="G45" s="462">
        <f t="shared" si="7"/>
        <v>700</v>
      </c>
      <c r="H45" s="462">
        <v>700</v>
      </c>
      <c r="I45" s="462"/>
      <c r="J45" s="472"/>
      <c r="K45" s="472"/>
      <c r="L45" s="473"/>
    </row>
    <row r="46" spans="1:13" ht="12.75">
      <c r="A46" s="7338"/>
      <c r="B46" s="7384"/>
      <c r="C46" s="7334"/>
      <c r="D46" s="445">
        <v>4120</v>
      </c>
      <c r="E46" s="462">
        <f t="shared" si="9"/>
        <v>140</v>
      </c>
      <c r="F46" s="462">
        <f t="shared" si="6"/>
        <v>140</v>
      </c>
      <c r="G46" s="462">
        <f t="shared" si="7"/>
        <v>140</v>
      </c>
      <c r="H46" s="462">
        <v>140</v>
      </c>
      <c r="I46" s="462"/>
      <c r="J46" s="472"/>
      <c r="K46" s="472"/>
      <c r="L46" s="473"/>
    </row>
    <row r="47" spans="1:13" ht="12.75">
      <c r="A47" s="7338"/>
      <c r="B47" s="7384"/>
      <c r="C47" s="7334"/>
      <c r="D47" s="445">
        <v>4170</v>
      </c>
      <c r="E47" s="462">
        <f t="shared" si="9"/>
        <v>10430</v>
      </c>
      <c r="F47" s="462">
        <f t="shared" si="6"/>
        <v>10430</v>
      </c>
      <c r="G47" s="462">
        <f t="shared" si="7"/>
        <v>10430</v>
      </c>
      <c r="H47" s="462">
        <v>10430</v>
      </c>
      <c r="I47" s="462"/>
      <c r="J47" s="472"/>
      <c r="K47" s="472"/>
      <c r="L47" s="473"/>
      <c r="M47" s="431"/>
    </row>
    <row r="48" spans="1:13" ht="12.75">
      <c r="A48" s="7338"/>
      <c r="B48" s="7384"/>
      <c r="C48" s="7334"/>
      <c r="D48" s="445">
        <v>4210</v>
      </c>
      <c r="E48" s="462">
        <f t="shared" si="9"/>
        <v>3500</v>
      </c>
      <c r="F48" s="462">
        <f t="shared" si="6"/>
        <v>3500</v>
      </c>
      <c r="G48" s="462">
        <f t="shared" si="7"/>
        <v>3500</v>
      </c>
      <c r="H48" s="462"/>
      <c r="I48" s="462">
        <v>3500</v>
      </c>
      <c r="J48" s="472"/>
      <c r="K48" s="472"/>
      <c r="L48" s="473"/>
    </row>
    <row r="49" spans="1:13" ht="12.75">
      <c r="A49" s="7338"/>
      <c r="B49" s="7387"/>
      <c r="C49" s="7388"/>
      <c r="D49" s="445">
        <v>4300</v>
      </c>
      <c r="E49" s="462">
        <f t="shared" si="9"/>
        <v>5230</v>
      </c>
      <c r="F49" s="462">
        <f t="shared" si="6"/>
        <v>5230</v>
      </c>
      <c r="G49" s="462">
        <f t="shared" si="7"/>
        <v>5230</v>
      </c>
      <c r="H49" s="462"/>
      <c r="I49" s="462">
        <v>5230</v>
      </c>
      <c r="J49" s="472"/>
      <c r="K49" s="472"/>
      <c r="L49" s="473"/>
      <c r="M49" s="431"/>
    </row>
    <row r="50" spans="1:13" s="471" customFormat="1" ht="23.25" customHeight="1">
      <c r="A50" s="7338"/>
      <c r="B50" s="7383" t="s">
        <v>362</v>
      </c>
      <c r="C50" s="7385" t="s">
        <v>90</v>
      </c>
      <c r="D50" s="459" t="s">
        <v>176</v>
      </c>
      <c r="E50" s="460">
        <f t="shared" si="9"/>
        <v>303000</v>
      </c>
      <c r="F50" s="460">
        <f t="shared" si="6"/>
        <v>303000</v>
      </c>
      <c r="G50" s="460">
        <f t="shared" si="7"/>
        <v>294000</v>
      </c>
      <c r="H50" s="460">
        <f>SUM(H52:H61)</f>
        <v>227000</v>
      </c>
      <c r="I50" s="460">
        <f>SUM(I52:I61)</f>
        <v>67000</v>
      </c>
      <c r="J50" s="460"/>
      <c r="K50" s="460">
        <f>SUM(K51:K61)</f>
        <v>9000</v>
      </c>
      <c r="L50" s="461"/>
      <c r="M50" s="470"/>
    </row>
    <row r="51" spans="1:13" s="475" customFormat="1" ht="12.75">
      <c r="A51" s="7338"/>
      <c r="B51" s="7384"/>
      <c r="C51" s="7334"/>
      <c r="D51" s="445">
        <v>3030</v>
      </c>
      <c r="E51" s="462">
        <f t="shared" si="9"/>
        <v>9000</v>
      </c>
      <c r="F51" s="462">
        <f t="shared" si="6"/>
        <v>9000</v>
      </c>
      <c r="G51" s="462"/>
      <c r="H51" s="462"/>
      <c r="I51" s="462"/>
      <c r="J51" s="462"/>
      <c r="K51" s="462">
        <v>9000</v>
      </c>
      <c r="L51" s="437"/>
      <c r="M51" s="474"/>
    </row>
    <row r="52" spans="1:13" s="471" customFormat="1" ht="12.75">
      <c r="A52" s="7338"/>
      <c r="B52" s="7384"/>
      <c r="C52" s="7334"/>
      <c r="D52" s="445">
        <v>4010</v>
      </c>
      <c r="E52" s="462">
        <f t="shared" si="9"/>
        <v>188118</v>
      </c>
      <c r="F52" s="462">
        <f t="shared" si="6"/>
        <v>188118</v>
      </c>
      <c r="G52" s="462">
        <f t="shared" ref="G52:G71" si="10">SUM(H52:I52)</f>
        <v>188118</v>
      </c>
      <c r="H52" s="462">
        <v>188118</v>
      </c>
      <c r="I52" s="462"/>
      <c r="J52" s="462"/>
      <c r="K52" s="462"/>
      <c r="L52" s="437"/>
    </row>
    <row r="53" spans="1:13" s="471" customFormat="1" ht="12.75">
      <c r="A53" s="7338"/>
      <c r="B53" s="7384"/>
      <c r="C53" s="7334"/>
      <c r="D53" s="445">
        <v>4110</v>
      </c>
      <c r="E53" s="462">
        <f t="shared" si="9"/>
        <v>32274</v>
      </c>
      <c r="F53" s="462">
        <f t="shared" si="6"/>
        <v>32274</v>
      </c>
      <c r="G53" s="462">
        <f t="shared" si="10"/>
        <v>32274</v>
      </c>
      <c r="H53" s="462">
        <v>32274</v>
      </c>
      <c r="I53" s="462"/>
      <c r="J53" s="462"/>
      <c r="K53" s="462"/>
      <c r="L53" s="437"/>
    </row>
    <row r="54" spans="1:13" s="471" customFormat="1" ht="12.75">
      <c r="A54" s="7338"/>
      <c r="B54" s="7384"/>
      <c r="C54" s="7334"/>
      <c r="D54" s="445">
        <v>4120</v>
      </c>
      <c r="E54" s="462">
        <f t="shared" si="9"/>
        <v>4608</v>
      </c>
      <c r="F54" s="462">
        <f t="shared" si="6"/>
        <v>4608</v>
      </c>
      <c r="G54" s="462">
        <f t="shared" si="10"/>
        <v>4608</v>
      </c>
      <c r="H54" s="462">
        <v>4608</v>
      </c>
      <c r="I54" s="462"/>
      <c r="J54" s="462"/>
      <c r="K54" s="462"/>
      <c r="L54" s="437"/>
    </row>
    <row r="55" spans="1:13" s="471" customFormat="1" ht="12.75">
      <c r="A55" s="7338"/>
      <c r="B55" s="7384"/>
      <c r="C55" s="7334"/>
      <c r="D55" s="445">
        <v>4170</v>
      </c>
      <c r="E55" s="462">
        <f t="shared" si="9"/>
        <v>2000</v>
      </c>
      <c r="F55" s="462">
        <f t="shared" si="6"/>
        <v>2000</v>
      </c>
      <c r="G55" s="462">
        <f t="shared" si="10"/>
        <v>2000</v>
      </c>
      <c r="H55" s="462">
        <v>2000</v>
      </c>
      <c r="I55" s="462"/>
      <c r="J55" s="462"/>
      <c r="K55" s="462"/>
      <c r="L55" s="437"/>
    </row>
    <row r="56" spans="1:13" s="471" customFormat="1" ht="12.75">
      <c r="A56" s="7338"/>
      <c r="B56" s="7384"/>
      <c r="C56" s="7334"/>
      <c r="D56" s="445">
        <v>4210</v>
      </c>
      <c r="E56" s="462">
        <f t="shared" si="9"/>
        <v>30000</v>
      </c>
      <c r="F56" s="462">
        <f t="shared" si="6"/>
        <v>30000</v>
      </c>
      <c r="G56" s="462">
        <f t="shared" si="10"/>
        <v>30000</v>
      </c>
      <c r="H56" s="462"/>
      <c r="I56" s="462">
        <v>30000</v>
      </c>
      <c r="J56" s="462"/>
      <c r="K56" s="462"/>
      <c r="L56" s="437"/>
    </row>
    <row r="57" spans="1:13" s="471" customFormat="1" ht="12.75">
      <c r="A57" s="7338"/>
      <c r="B57" s="7384"/>
      <c r="C57" s="7334"/>
      <c r="D57" s="445">
        <v>4220</v>
      </c>
      <c r="E57" s="462">
        <f t="shared" si="9"/>
        <v>1000</v>
      </c>
      <c r="F57" s="462">
        <f t="shared" si="6"/>
        <v>1000</v>
      </c>
      <c r="G57" s="462">
        <f t="shared" si="10"/>
        <v>1000</v>
      </c>
      <c r="H57" s="462"/>
      <c r="I57" s="462">
        <v>1000</v>
      </c>
      <c r="J57" s="462"/>
      <c r="K57" s="462"/>
      <c r="L57" s="437"/>
    </row>
    <row r="58" spans="1:13" s="471" customFormat="1" ht="12.75">
      <c r="A58" s="7338"/>
      <c r="B58" s="7384"/>
      <c r="C58" s="7334"/>
      <c r="D58" s="445">
        <v>4300</v>
      </c>
      <c r="E58" s="462">
        <f t="shared" si="9"/>
        <v>30000</v>
      </c>
      <c r="F58" s="462">
        <f t="shared" si="6"/>
        <v>30000</v>
      </c>
      <c r="G58" s="462">
        <f t="shared" si="10"/>
        <v>30000</v>
      </c>
      <c r="H58" s="462"/>
      <c r="I58" s="462">
        <v>30000</v>
      </c>
      <c r="J58" s="462"/>
      <c r="K58" s="462"/>
      <c r="L58" s="437"/>
    </row>
    <row r="59" spans="1:13" s="471" customFormat="1" ht="12.75">
      <c r="A59" s="7338"/>
      <c r="B59" s="7384"/>
      <c r="C59" s="7334"/>
      <c r="D59" s="445">
        <v>4390</v>
      </c>
      <c r="E59" s="462">
        <f t="shared" si="9"/>
        <v>2000</v>
      </c>
      <c r="F59" s="462">
        <f t="shared" si="6"/>
        <v>2000</v>
      </c>
      <c r="G59" s="462">
        <f t="shared" si="10"/>
        <v>2000</v>
      </c>
      <c r="H59" s="462"/>
      <c r="I59" s="462">
        <v>2000</v>
      </c>
      <c r="J59" s="462"/>
      <c r="K59" s="462"/>
      <c r="L59" s="437"/>
    </row>
    <row r="60" spans="1:13" s="471" customFormat="1" ht="12.75">
      <c r="A60" s="7338"/>
      <c r="B60" s="7384"/>
      <c r="C60" s="7334"/>
      <c r="D60" s="445">
        <v>4410</v>
      </c>
      <c r="E60" s="462">
        <f t="shared" si="9"/>
        <v>2000</v>
      </c>
      <c r="F60" s="462">
        <f t="shared" si="6"/>
        <v>2000</v>
      </c>
      <c r="G60" s="462">
        <f t="shared" si="10"/>
        <v>2000</v>
      </c>
      <c r="H60" s="462"/>
      <c r="I60" s="462">
        <v>2000</v>
      </c>
      <c r="J60" s="462"/>
      <c r="K60" s="462"/>
      <c r="L60" s="437"/>
      <c r="M60" s="470"/>
    </row>
    <row r="61" spans="1:13" s="471" customFormat="1" ht="12.75">
      <c r="A61" s="7346"/>
      <c r="B61" s="7387"/>
      <c r="C61" s="7388"/>
      <c r="D61" s="445">
        <v>4700</v>
      </c>
      <c r="E61" s="462">
        <f t="shared" si="9"/>
        <v>2000</v>
      </c>
      <c r="F61" s="462">
        <f t="shared" si="6"/>
        <v>2000</v>
      </c>
      <c r="G61" s="462">
        <f t="shared" si="10"/>
        <v>2000</v>
      </c>
      <c r="H61" s="462"/>
      <c r="I61" s="462">
        <v>2000</v>
      </c>
      <c r="J61" s="462"/>
      <c r="K61" s="462"/>
      <c r="L61" s="437"/>
    </row>
    <row r="62" spans="1:13" ht="30.75" customHeight="1">
      <c r="A62" s="7345" t="s">
        <v>367</v>
      </c>
      <c r="B62" s="7386" t="s">
        <v>529</v>
      </c>
      <c r="C62" s="7386"/>
      <c r="D62" s="463"/>
      <c r="E62" s="466">
        <f>SUM(E63:E64)</f>
        <v>26316000</v>
      </c>
      <c r="F62" s="466">
        <f>SUM(F63:F64)</f>
        <v>26316000</v>
      </c>
      <c r="G62" s="466">
        <f t="shared" si="10"/>
        <v>26316000</v>
      </c>
      <c r="H62" s="466">
        <f>SUM(H63:H64)</f>
        <v>42200</v>
      </c>
      <c r="I62" s="466">
        <f>SUM(I63:I64)</f>
        <v>26273800</v>
      </c>
      <c r="J62" s="466"/>
      <c r="K62" s="466"/>
      <c r="L62" s="467"/>
    </row>
    <row r="63" spans="1:13" ht="27.75" customHeight="1">
      <c r="A63" s="7338"/>
      <c r="B63" s="457" t="s">
        <v>371</v>
      </c>
      <c r="C63" s="458" t="s">
        <v>372</v>
      </c>
      <c r="D63" s="459">
        <v>4320</v>
      </c>
      <c r="E63" s="460">
        <f t="shared" ref="E63:E73" si="11">SUM(F63,L63)</f>
        <v>26255000</v>
      </c>
      <c r="F63" s="460">
        <f>SUM(G63,J63,K63)</f>
        <v>26255000</v>
      </c>
      <c r="G63" s="460">
        <f t="shared" si="10"/>
        <v>26255000</v>
      </c>
      <c r="H63" s="460"/>
      <c r="I63" s="460">
        <v>26255000</v>
      </c>
      <c r="J63" s="468"/>
      <c r="K63" s="468"/>
      <c r="L63" s="469"/>
    </row>
    <row r="64" spans="1:13" ht="24" customHeight="1">
      <c r="A64" s="7338"/>
      <c r="B64" s="7383" t="s">
        <v>373</v>
      </c>
      <c r="C64" s="7385" t="s">
        <v>30</v>
      </c>
      <c r="D64" s="459" t="s">
        <v>176</v>
      </c>
      <c r="E64" s="460">
        <f t="shared" si="11"/>
        <v>61000</v>
      </c>
      <c r="F64" s="460">
        <f>SUM(G64,J64,K64)</f>
        <v>61000</v>
      </c>
      <c r="G64" s="460">
        <f t="shared" si="10"/>
        <v>61000</v>
      </c>
      <c r="H64" s="460">
        <f>SUM(H65:H69)</f>
        <v>42200</v>
      </c>
      <c r="I64" s="460">
        <f>SUM(I68:I69)</f>
        <v>18800</v>
      </c>
      <c r="J64" s="468"/>
      <c r="K64" s="468"/>
      <c r="L64" s="469"/>
    </row>
    <row r="65" spans="1:13" ht="12.75">
      <c r="A65" s="7338"/>
      <c r="B65" s="7384"/>
      <c r="C65" s="7334"/>
      <c r="D65" s="445">
        <v>4010</v>
      </c>
      <c r="E65" s="462">
        <f t="shared" si="11"/>
        <v>12565</v>
      </c>
      <c r="F65" s="462">
        <f t="shared" ref="F65:F67" si="12">SUM(G65,J65,K65)</f>
        <v>12565</v>
      </c>
      <c r="G65" s="462">
        <f t="shared" si="10"/>
        <v>12565</v>
      </c>
      <c r="H65" s="462">
        <v>12565</v>
      </c>
      <c r="I65" s="462"/>
      <c r="J65" s="472"/>
      <c r="K65" s="472"/>
      <c r="L65" s="473"/>
    </row>
    <row r="66" spans="1:13" ht="12.75">
      <c r="A66" s="7338"/>
      <c r="B66" s="7384"/>
      <c r="C66" s="7334"/>
      <c r="D66" s="445">
        <v>4110</v>
      </c>
      <c r="E66" s="462">
        <f t="shared" si="11"/>
        <v>2127</v>
      </c>
      <c r="F66" s="462">
        <f t="shared" si="12"/>
        <v>2127</v>
      </c>
      <c r="G66" s="462">
        <f t="shared" si="10"/>
        <v>2127</v>
      </c>
      <c r="H66" s="462">
        <v>2127</v>
      </c>
      <c r="I66" s="462"/>
      <c r="J66" s="472"/>
      <c r="K66" s="472"/>
      <c r="L66" s="473"/>
    </row>
    <row r="67" spans="1:13" ht="12.75">
      <c r="A67" s="7338"/>
      <c r="B67" s="7384"/>
      <c r="C67" s="7334"/>
      <c r="D67" s="445">
        <v>4120</v>
      </c>
      <c r="E67" s="462">
        <f t="shared" si="11"/>
        <v>308</v>
      </c>
      <c r="F67" s="462">
        <f t="shared" si="12"/>
        <v>308</v>
      </c>
      <c r="G67" s="462">
        <f t="shared" si="10"/>
        <v>308</v>
      </c>
      <c r="H67" s="462">
        <v>308</v>
      </c>
      <c r="I67" s="462"/>
      <c r="J67" s="472"/>
      <c r="K67" s="472"/>
      <c r="L67" s="473"/>
    </row>
    <row r="68" spans="1:13" ht="12.75">
      <c r="A68" s="7338"/>
      <c r="B68" s="7384"/>
      <c r="C68" s="7334"/>
      <c r="D68" s="445">
        <v>4170</v>
      </c>
      <c r="E68" s="462">
        <f t="shared" si="11"/>
        <v>27200</v>
      </c>
      <c r="F68" s="462">
        <f>SUM(G68,J68,K68)</f>
        <v>27200</v>
      </c>
      <c r="G68" s="462">
        <f t="shared" si="10"/>
        <v>27200</v>
      </c>
      <c r="H68" s="462">
        <f>7200+20000</f>
        <v>27200</v>
      </c>
      <c r="I68" s="462"/>
      <c r="J68" s="462"/>
      <c r="K68" s="462"/>
      <c r="L68" s="437"/>
    </row>
    <row r="69" spans="1:13" ht="12.75">
      <c r="A69" s="7346"/>
      <c r="B69" s="7387"/>
      <c r="C69" s="7388"/>
      <c r="D69" s="445">
        <v>4300</v>
      </c>
      <c r="E69" s="462">
        <f t="shared" si="11"/>
        <v>18800</v>
      </c>
      <c r="F69" s="462">
        <f>SUM(G69,J69,K69)</f>
        <v>18800</v>
      </c>
      <c r="G69" s="462">
        <f t="shared" si="10"/>
        <v>18800</v>
      </c>
      <c r="H69" s="462"/>
      <c r="I69" s="462">
        <v>18800</v>
      </c>
      <c r="J69" s="462"/>
      <c r="K69" s="462"/>
      <c r="L69" s="437"/>
    </row>
    <row r="70" spans="1:13" ht="32.25" customHeight="1">
      <c r="A70" s="7345" t="s">
        <v>378</v>
      </c>
      <c r="B70" s="7390" t="s">
        <v>131</v>
      </c>
      <c r="C70" s="7390"/>
      <c r="D70" s="476"/>
      <c r="E70" s="455">
        <f t="shared" si="11"/>
        <v>1000</v>
      </c>
      <c r="F70" s="455">
        <f>SUM(F71)</f>
        <v>1000</v>
      </c>
      <c r="G70" s="455">
        <f t="shared" si="10"/>
        <v>900</v>
      </c>
      <c r="H70" s="455">
        <f>SUM(H71)</f>
        <v>900</v>
      </c>
      <c r="I70" s="455"/>
      <c r="J70" s="455"/>
      <c r="K70" s="455">
        <f>SUM(K71)</f>
        <v>100</v>
      </c>
      <c r="L70" s="456"/>
    </row>
    <row r="71" spans="1:13" s="471" customFormat="1" ht="30.75" customHeight="1">
      <c r="A71" s="7338"/>
      <c r="B71" s="7383" t="s">
        <v>380</v>
      </c>
      <c r="C71" s="7391" t="s">
        <v>381</v>
      </c>
      <c r="D71" s="477" t="s">
        <v>176</v>
      </c>
      <c r="E71" s="460">
        <f t="shared" si="11"/>
        <v>1000</v>
      </c>
      <c r="F71" s="460">
        <f>SUM(G71,J71,K71)</f>
        <v>1000</v>
      </c>
      <c r="G71" s="460">
        <f t="shared" si="10"/>
        <v>900</v>
      </c>
      <c r="H71" s="460">
        <f>SUM(H72:H74)</f>
        <v>900</v>
      </c>
      <c r="I71" s="460"/>
      <c r="J71" s="460"/>
      <c r="K71" s="460">
        <f>SUM(K72:K74)</f>
        <v>100</v>
      </c>
      <c r="L71" s="461"/>
    </row>
    <row r="72" spans="1:13" s="471" customFormat="1" ht="12.75">
      <c r="A72" s="7338"/>
      <c r="B72" s="7384"/>
      <c r="C72" s="7392"/>
      <c r="D72" s="436">
        <v>3030</v>
      </c>
      <c r="E72" s="462">
        <f t="shared" si="11"/>
        <v>100</v>
      </c>
      <c r="F72" s="462">
        <f>SUM(G72,J72,K72)</f>
        <v>100</v>
      </c>
      <c r="G72" s="462"/>
      <c r="H72" s="462"/>
      <c r="I72" s="462"/>
      <c r="J72" s="462"/>
      <c r="K72" s="462">
        <v>100</v>
      </c>
      <c r="L72" s="437"/>
    </row>
    <row r="73" spans="1:13" s="471" customFormat="1" ht="12.75">
      <c r="A73" s="7338"/>
      <c r="B73" s="7384"/>
      <c r="C73" s="7392"/>
      <c r="D73" s="436">
        <v>4170</v>
      </c>
      <c r="E73" s="462">
        <f t="shared" si="11"/>
        <v>900</v>
      </c>
      <c r="F73" s="462">
        <f>SUM(G73,J73,K73)</f>
        <v>900</v>
      </c>
      <c r="G73" s="462">
        <f>SUM(H73:I73)</f>
        <v>900</v>
      </c>
      <c r="H73" s="462">
        <v>900</v>
      </c>
      <c r="I73" s="462"/>
      <c r="J73" s="462"/>
      <c r="K73" s="462"/>
      <c r="L73" s="437"/>
    </row>
    <row r="74" spans="1:13" s="471" customFormat="1" ht="12.75" hidden="1">
      <c r="A74" s="7338"/>
      <c r="B74" s="7384"/>
      <c r="C74" s="7392"/>
      <c r="D74" s="478">
        <v>4210</v>
      </c>
      <c r="E74" s="479"/>
      <c r="F74" s="479"/>
      <c r="G74" s="479"/>
      <c r="H74" s="479"/>
      <c r="I74" s="479"/>
      <c r="J74" s="479"/>
      <c r="K74" s="479"/>
      <c r="L74" s="480"/>
      <c r="M74" s="470"/>
    </row>
    <row r="75" spans="1:13" ht="25.5" customHeight="1">
      <c r="A75" s="7345" t="s">
        <v>382</v>
      </c>
      <c r="B75" s="7389" t="s">
        <v>137</v>
      </c>
      <c r="C75" s="7389"/>
      <c r="D75" s="465"/>
      <c r="E75" s="466">
        <f t="shared" ref="E75:E113" si="13">SUM(F75,L75)</f>
        <v>2166000</v>
      </c>
      <c r="F75" s="466">
        <f t="shared" ref="F75:F110" si="14">SUM(G75,J75,K75)</f>
        <v>2166000</v>
      </c>
      <c r="G75" s="466">
        <f>SUM(H75:I75)</f>
        <v>2156848</v>
      </c>
      <c r="H75" s="466">
        <f>SUM(H76)</f>
        <v>1781076</v>
      </c>
      <c r="I75" s="466">
        <f>SUM(I76)</f>
        <v>375772</v>
      </c>
      <c r="J75" s="466"/>
      <c r="K75" s="466">
        <f>SUM(K76)</f>
        <v>9152</v>
      </c>
      <c r="L75" s="467"/>
    </row>
    <row r="76" spans="1:13" ht="31.5" customHeight="1">
      <c r="A76" s="7338"/>
      <c r="B76" s="7383" t="s">
        <v>384</v>
      </c>
      <c r="C76" s="7385" t="s">
        <v>138</v>
      </c>
      <c r="D76" s="459" t="s">
        <v>176</v>
      </c>
      <c r="E76" s="460">
        <f t="shared" si="13"/>
        <v>2166000</v>
      </c>
      <c r="F76" s="460">
        <f t="shared" si="14"/>
        <v>2166000</v>
      </c>
      <c r="G76" s="460">
        <f>SUM(H76:I76)</f>
        <v>2156848</v>
      </c>
      <c r="H76" s="460">
        <f>SUM(H77:H99)</f>
        <v>1781076</v>
      </c>
      <c r="I76" s="460">
        <f>SUM(I77:I99)</f>
        <v>375772</v>
      </c>
      <c r="J76" s="460"/>
      <c r="K76" s="460">
        <f>SUM(K77:K98)</f>
        <v>9152</v>
      </c>
      <c r="L76" s="461"/>
      <c r="M76" s="431"/>
    </row>
    <row r="77" spans="1:13" ht="16.5" customHeight="1">
      <c r="A77" s="7338"/>
      <c r="B77" s="7384"/>
      <c r="C77" s="7334"/>
      <c r="D77" s="445">
        <v>3020</v>
      </c>
      <c r="E77" s="462">
        <f t="shared" si="13"/>
        <v>9152</v>
      </c>
      <c r="F77" s="462">
        <f t="shared" si="14"/>
        <v>9152</v>
      </c>
      <c r="G77" s="462"/>
      <c r="H77" s="462"/>
      <c r="I77" s="462"/>
      <c r="J77" s="462"/>
      <c r="K77" s="462">
        <v>9152</v>
      </c>
      <c r="L77" s="437"/>
      <c r="M77" s="431"/>
    </row>
    <row r="78" spans="1:13" ht="15" customHeight="1">
      <c r="A78" s="7338"/>
      <c r="B78" s="7384"/>
      <c r="C78" s="7334"/>
      <c r="D78" s="445">
        <v>4010</v>
      </c>
      <c r="E78" s="462">
        <f t="shared" si="13"/>
        <v>1304898</v>
      </c>
      <c r="F78" s="462">
        <f t="shared" si="14"/>
        <v>1304898</v>
      </c>
      <c r="G78" s="462">
        <f t="shared" ref="G78:G99" si="15">SUM(H78:I78)</f>
        <v>1304898</v>
      </c>
      <c r="H78" s="462">
        <v>1304898</v>
      </c>
      <c r="I78" s="462"/>
      <c r="J78" s="462"/>
      <c r="K78" s="462"/>
      <c r="L78" s="437"/>
    </row>
    <row r="79" spans="1:13" ht="15" customHeight="1">
      <c r="A79" s="7338"/>
      <c r="B79" s="7384"/>
      <c r="C79" s="7334"/>
      <c r="D79" s="445">
        <v>4040</v>
      </c>
      <c r="E79" s="462">
        <f t="shared" si="13"/>
        <v>151059</v>
      </c>
      <c r="F79" s="462">
        <f t="shared" si="14"/>
        <v>151059</v>
      </c>
      <c r="G79" s="462">
        <f t="shared" si="15"/>
        <v>151059</v>
      </c>
      <c r="H79" s="462">
        <v>151059</v>
      </c>
      <c r="I79" s="462"/>
      <c r="J79" s="462"/>
      <c r="K79" s="462"/>
      <c r="L79" s="437"/>
    </row>
    <row r="80" spans="1:13" ht="15" customHeight="1">
      <c r="A80" s="7338"/>
      <c r="B80" s="7384"/>
      <c r="C80" s="7334"/>
      <c r="D80" s="445">
        <v>4110</v>
      </c>
      <c r="E80" s="462">
        <f t="shared" si="13"/>
        <v>254546</v>
      </c>
      <c r="F80" s="462">
        <f t="shared" si="14"/>
        <v>254546</v>
      </c>
      <c r="G80" s="462">
        <f t="shared" si="15"/>
        <v>254546</v>
      </c>
      <c r="H80" s="462">
        <v>254546</v>
      </c>
      <c r="I80" s="462"/>
      <c r="J80" s="462"/>
      <c r="K80" s="462"/>
      <c r="L80" s="437"/>
    </row>
    <row r="81" spans="1:12" ht="15" customHeight="1">
      <c r="A81" s="7338"/>
      <c r="B81" s="7384"/>
      <c r="C81" s="7334"/>
      <c r="D81" s="445">
        <v>4120</v>
      </c>
      <c r="E81" s="462">
        <f t="shared" si="13"/>
        <v>36111</v>
      </c>
      <c r="F81" s="462">
        <f t="shared" si="14"/>
        <v>36111</v>
      </c>
      <c r="G81" s="462">
        <f t="shared" si="15"/>
        <v>36111</v>
      </c>
      <c r="H81" s="462">
        <v>36111</v>
      </c>
      <c r="I81" s="462"/>
      <c r="J81" s="462"/>
      <c r="K81" s="462"/>
      <c r="L81" s="437"/>
    </row>
    <row r="82" spans="1:12" ht="15" customHeight="1">
      <c r="A82" s="7338"/>
      <c r="B82" s="7384"/>
      <c r="C82" s="7334"/>
      <c r="D82" s="445">
        <v>4140</v>
      </c>
      <c r="E82" s="462">
        <f>SUM(F82,L82)</f>
        <v>3951</v>
      </c>
      <c r="F82" s="462">
        <f>SUM(G82,J82,K82)</f>
        <v>3951</v>
      </c>
      <c r="G82" s="462">
        <f t="shared" si="15"/>
        <v>3951</v>
      </c>
      <c r="H82" s="462"/>
      <c r="I82" s="462">
        <v>3951</v>
      </c>
      <c r="J82" s="462"/>
      <c r="K82" s="462"/>
      <c r="L82" s="437"/>
    </row>
    <row r="83" spans="1:12" ht="15" customHeight="1">
      <c r="A83" s="7338"/>
      <c r="B83" s="7384"/>
      <c r="C83" s="7334"/>
      <c r="D83" s="445">
        <v>4170</v>
      </c>
      <c r="E83" s="462">
        <f>SUM(F83,L83)</f>
        <v>17960</v>
      </c>
      <c r="F83" s="462">
        <f>SUM(G83,J83,K83)</f>
        <v>17960</v>
      </c>
      <c r="G83" s="462">
        <f t="shared" si="15"/>
        <v>17960</v>
      </c>
      <c r="H83" s="462">
        <v>17960</v>
      </c>
      <c r="I83" s="462"/>
      <c r="J83" s="462"/>
      <c r="K83" s="462"/>
      <c r="L83" s="437"/>
    </row>
    <row r="84" spans="1:12" ht="15" customHeight="1">
      <c r="A84" s="7338"/>
      <c r="B84" s="7384"/>
      <c r="C84" s="7334"/>
      <c r="D84" s="445">
        <v>4210</v>
      </c>
      <c r="E84" s="462">
        <f t="shared" si="13"/>
        <v>74450</v>
      </c>
      <c r="F84" s="462">
        <f t="shared" si="14"/>
        <v>74450</v>
      </c>
      <c r="G84" s="462">
        <f t="shared" si="15"/>
        <v>74450</v>
      </c>
      <c r="H84" s="462"/>
      <c r="I84" s="462">
        <v>74450</v>
      </c>
      <c r="J84" s="462"/>
      <c r="K84" s="462"/>
      <c r="L84" s="437"/>
    </row>
    <row r="85" spans="1:12" ht="15" customHeight="1">
      <c r="A85" s="7338"/>
      <c r="B85" s="7384"/>
      <c r="C85" s="7334"/>
      <c r="D85" s="445">
        <v>4220</v>
      </c>
      <c r="E85" s="462">
        <f t="shared" si="13"/>
        <v>3720</v>
      </c>
      <c r="F85" s="462">
        <f t="shared" si="14"/>
        <v>3720</v>
      </c>
      <c r="G85" s="462">
        <f t="shared" si="15"/>
        <v>3720</v>
      </c>
      <c r="H85" s="462"/>
      <c r="I85" s="462">
        <v>3720</v>
      </c>
      <c r="J85" s="462"/>
      <c r="K85" s="462"/>
      <c r="L85" s="437"/>
    </row>
    <row r="86" spans="1:12" ht="15" customHeight="1">
      <c r="A86" s="7338"/>
      <c r="B86" s="7384"/>
      <c r="C86" s="7334"/>
      <c r="D86" s="445">
        <v>4240</v>
      </c>
      <c r="E86" s="462">
        <f t="shared" si="13"/>
        <v>2000</v>
      </c>
      <c r="F86" s="462">
        <f t="shared" si="14"/>
        <v>2000</v>
      </c>
      <c r="G86" s="462">
        <f t="shared" si="15"/>
        <v>2000</v>
      </c>
      <c r="H86" s="462"/>
      <c r="I86" s="462">
        <v>2000</v>
      </c>
      <c r="J86" s="462"/>
      <c r="K86" s="462"/>
      <c r="L86" s="437"/>
    </row>
    <row r="87" spans="1:12" ht="15" customHeight="1">
      <c r="A87" s="7338"/>
      <c r="B87" s="7384"/>
      <c r="C87" s="7334"/>
      <c r="D87" s="445">
        <v>4260</v>
      </c>
      <c r="E87" s="462">
        <f t="shared" si="13"/>
        <v>49495</v>
      </c>
      <c r="F87" s="462">
        <f t="shared" si="14"/>
        <v>49495</v>
      </c>
      <c r="G87" s="462">
        <f t="shared" si="15"/>
        <v>49495</v>
      </c>
      <c r="H87" s="462"/>
      <c r="I87" s="462">
        <v>49495</v>
      </c>
      <c r="J87" s="462"/>
      <c r="K87" s="462"/>
      <c r="L87" s="437"/>
    </row>
    <row r="88" spans="1:12" ht="15" customHeight="1">
      <c r="A88" s="7338"/>
      <c r="B88" s="7384"/>
      <c r="C88" s="7334"/>
      <c r="D88" s="445">
        <v>4270</v>
      </c>
      <c r="E88" s="462">
        <f t="shared" si="13"/>
        <v>10604</v>
      </c>
      <c r="F88" s="462">
        <f t="shared" si="14"/>
        <v>10604</v>
      </c>
      <c r="G88" s="462">
        <f t="shared" si="15"/>
        <v>10604</v>
      </c>
      <c r="H88" s="462"/>
      <c r="I88" s="462">
        <v>10604</v>
      </c>
      <c r="J88" s="462"/>
      <c r="K88" s="462"/>
      <c r="L88" s="437"/>
    </row>
    <row r="89" spans="1:12" ht="15" customHeight="1">
      <c r="A89" s="7338"/>
      <c r="B89" s="7384"/>
      <c r="C89" s="7334"/>
      <c r="D89" s="445">
        <v>4280</v>
      </c>
      <c r="E89" s="462">
        <f t="shared" si="13"/>
        <v>2717</v>
      </c>
      <c r="F89" s="462">
        <f t="shared" si="14"/>
        <v>2717</v>
      </c>
      <c r="G89" s="462">
        <f t="shared" si="15"/>
        <v>2717</v>
      </c>
      <c r="H89" s="462"/>
      <c r="I89" s="462">
        <v>2717</v>
      </c>
      <c r="J89" s="462"/>
      <c r="K89" s="462"/>
      <c r="L89" s="437"/>
    </row>
    <row r="90" spans="1:12" ht="15" customHeight="1">
      <c r="A90" s="7338"/>
      <c r="B90" s="7384"/>
      <c r="C90" s="7334"/>
      <c r="D90" s="445">
        <v>4300</v>
      </c>
      <c r="E90" s="462">
        <f t="shared" si="13"/>
        <v>116526</v>
      </c>
      <c r="F90" s="462">
        <f t="shared" si="14"/>
        <v>116526</v>
      </c>
      <c r="G90" s="462">
        <f t="shared" si="15"/>
        <v>116526</v>
      </c>
      <c r="H90" s="462"/>
      <c r="I90" s="462">
        <v>116526</v>
      </c>
      <c r="J90" s="462"/>
      <c r="K90" s="462"/>
      <c r="L90" s="437"/>
    </row>
    <row r="91" spans="1:12" ht="15" customHeight="1">
      <c r="A91" s="7338"/>
      <c r="B91" s="7384"/>
      <c r="C91" s="7334"/>
      <c r="D91" s="445">
        <v>4360</v>
      </c>
      <c r="E91" s="462">
        <f t="shared" si="13"/>
        <v>3938</v>
      </c>
      <c r="F91" s="462">
        <f t="shared" si="14"/>
        <v>3938</v>
      </c>
      <c r="G91" s="462">
        <f t="shared" si="15"/>
        <v>3938</v>
      </c>
      <c r="H91" s="462"/>
      <c r="I91" s="462">
        <v>3938</v>
      </c>
      <c r="J91" s="462"/>
      <c r="K91" s="462"/>
      <c r="L91" s="437"/>
    </row>
    <row r="92" spans="1:12" ht="15" customHeight="1">
      <c r="A92" s="7338"/>
      <c r="B92" s="7387"/>
      <c r="C92" s="7388"/>
      <c r="D92" s="445">
        <v>4410</v>
      </c>
      <c r="E92" s="462">
        <f t="shared" si="13"/>
        <v>9228</v>
      </c>
      <c r="F92" s="462">
        <f t="shared" si="14"/>
        <v>9228</v>
      </c>
      <c r="G92" s="462">
        <f t="shared" si="15"/>
        <v>9228</v>
      </c>
      <c r="H92" s="462"/>
      <c r="I92" s="462">
        <v>9228</v>
      </c>
      <c r="J92" s="462"/>
      <c r="K92" s="462"/>
      <c r="L92" s="437"/>
    </row>
    <row r="93" spans="1:12" ht="15" customHeight="1">
      <c r="A93" s="7338"/>
      <c r="B93" s="7384" t="s">
        <v>384</v>
      </c>
      <c r="C93" s="7334" t="s">
        <v>138</v>
      </c>
      <c r="D93" s="445">
        <v>4430</v>
      </c>
      <c r="E93" s="462">
        <f t="shared" si="13"/>
        <v>5231</v>
      </c>
      <c r="F93" s="462">
        <f t="shared" si="14"/>
        <v>5231</v>
      </c>
      <c r="G93" s="462">
        <f t="shared" si="15"/>
        <v>5231</v>
      </c>
      <c r="H93" s="462"/>
      <c r="I93" s="462">
        <v>5231</v>
      </c>
      <c r="J93" s="462"/>
      <c r="K93" s="462"/>
      <c r="L93" s="437"/>
    </row>
    <row r="94" spans="1:12" ht="15" customHeight="1">
      <c r="A94" s="7338"/>
      <c r="B94" s="7384"/>
      <c r="C94" s="7334"/>
      <c r="D94" s="445">
        <v>4440</v>
      </c>
      <c r="E94" s="462">
        <f t="shared" si="13"/>
        <v>44637</v>
      </c>
      <c r="F94" s="462">
        <f t="shared" si="14"/>
        <v>44637</v>
      </c>
      <c r="G94" s="462">
        <f t="shared" si="15"/>
        <v>44637</v>
      </c>
      <c r="H94" s="462"/>
      <c r="I94" s="462">
        <v>44637</v>
      </c>
      <c r="J94" s="462"/>
      <c r="K94" s="462"/>
      <c r="L94" s="437"/>
    </row>
    <row r="95" spans="1:12" ht="15" customHeight="1">
      <c r="A95" s="7338"/>
      <c r="B95" s="7384"/>
      <c r="C95" s="7334"/>
      <c r="D95" s="445">
        <v>4480</v>
      </c>
      <c r="E95" s="462">
        <f t="shared" si="13"/>
        <v>7064</v>
      </c>
      <c r="F95" s="462">
        <f t="shared" si="14"/>
        <v>7064</v>
      </c>
      <c r="G95" s="462">
        <f t="shared" si="15"/>
        <v>7064</v>
      </c>
      <c r="H95" s="462"/>
      <c r="I95" s="462">
        <v>7064</v>
      </c>
      <c r="J95" s="462"/>
      <c r="K95" s="462"/>
      <c r="L95" s="437"/>
    </row>
    <row r="96" spans="1:12" ht="15" customHeight="1">
      <c r="A96" s="7338"/>
      <c r="B96" s="7384"/>
      <c r="C96" s="7334"/>
      <c r="D96" s="445">
        <v>4520</v>
      </c>
      <c r="E96" s="462">
        <f t="shared" si="13"/>
        <v>5111</v>
      </c>
      <c r="F96" s="462">
        <f t="shared" si="14"/>
        <v>5111</v>
      </c>
      <c r="G96" s="462">
        <f t="shared" si="15"/>
        <v>5111</v>
      </c>
      <c r="H96" s="462"/>
      <c r="I96" s="462">
        <v>5111</v>
      </c>
      <c r="J96" s="462"/>
      <c r="K96" s="462"/>
      <c r="L96" s="437"/>
    </row>
    <row r="97" spans="1:13" ht="15" customHeight="1">
      <c r="A97" s="7338"/>
      <c r="B97" s="7384"/>
      <c r="C97" s="7334"/>
      <c r="D97" s="481">
        <v>4610</v>
      </c>
      <c r="E97" s="479">
        <f t="shared" si="13"/>
        <v>1000</v>
      </c>
      <c r="F97" s="479">
        <f t="shared" si="14"/>
        <v>1000</v>
      </c>
      <c r="G97" s="479">
        <f t="shared" si="15"/>
        <v>1000</v>
      </c>
      <c r="H97" s="479"/>
      <c r="I97" s="479">
        <v>1000</v>
      </c>
      <c r="J97" s="479"/>
      <c r="K97" s="479"/>
      <c r="L97" s="480"/>
    </row>
    <row r="98" spans="1:13" ht="15" customHeight="1">
      <c r="A98" s="7338"/>
      <c r="B98" s="7384"/>
      <c r="C98" s="7334"/>
      <c r="D98" s="481">
        <v>4700</v>
      </c>
      <c r="E98" s="479">
        <f t="shared" si="13"/>
        <v>36100</v>
      </c>
      <c r="F98" s="479">
        <f t="shared" si="14"/>
        <v>36100</v>
      </c>
      <c r="G98" s="479">
        <f t="shared" si="15"/>
        <v>36100</v>
      </c>
      <c r="H98" s="479"/>
      <c r="I98" s="479">
        <v>36100</v>
      </c>
      <c r="J98" s="479"/>
      <c r="K98" s="479"/>
      <c r="L98" s="480"/>
    </row>
    <row r="99" spans="1:13" ht="15" customHeight="1">
      <c r="A99" s="7338"/>
      <c r="B99" s="7387"/>
      <c r="C99" s="7388"/>
      <c r="D99" s="481">
        <v>4710</v>
      </c>
      <c r="E99" s="479">
        <f t="shared" si="13"/>
        <v>16502</v>
      </c>
      <c r="F99" s="479">
        <f t="shared" si="14"/>
        <v>16502</v>
      </c>
      <c r="G99" s="479">
        <f t="shared" si="15"/>
        <v>16502</v>
      </c>
      <c r="H99" s="479">
        <v>16502</v>
      </c>
      <c r="I99" s="479"/>
      <c r="J99" s="479"/>
      <c r="K99" s="479"/>
      <c r="L99" s="480"/>
    </row>
    <row r="100" spans="1:13" ht="29.25" customHeight="1">
      <c r="A100" s="7345" t="s">
        <v>386</v>
      </c>
      <c r="B100" s="7398" t="s">
        <v>541</v>
      </c>
      <c r="C100" s="7398"/>
      <c r="D100" s="464"/>
      <c r="E100" s="466">
        <f>SUM(F100,L100)</f>
        <v>474000</v>
      </c>
      <c r="F100" s="466">
        <f>SUM(G100,J100,K100)</f>
        <v>474000</v>
      </c>
      <c r="G100" s="466">
        <f>H100+I100</f>
        <v>474000</v>
      </c>
      <c r="H100" s="466">
        <f>H101+H110+H106</f>
        <v>474000</v>
      </c>
      <c r="I100" s="466"/>
      <c r="J100" s="466"/>
      <c r="K100" s="466"/>
      <c r="L100" s="467"/>
    </row>
    <row r="101" spans="1:13" s="471" customFormat="1" ht="23.25" customHeight="1">
      <c r="A101" s="7338"/>
      <c r="B101" s="7383" t="s">
        <v>387</v>
      </c>
      <c r="C101" s="7385" t="s">
        <v>143</v>
      </c>
      <c r="D101" s="459" t="s">
        <v>176</v>
      </c>
      <c r="E101" s="460">
        <f t="shared" si="13"/>
        <v>225000</v>
      </c>
      <c r="F101" s="460">
        <f t="shared" si="14"/>
        <v>225000</v>
      </c>
      <c r="G101" s="460">
        <f t="shared" ref="G101:G110" si="16">SUM(H101:I101)</f>
        <v>225000</v>
      </c>
      <c r="H101" s="460">
        <f>SUM(H102:H105)</f>
        <v>225000</v>
      </c>
      <c r="I101" s="460"/>
      <c r="J101" s="460"/>
      <c r="K101" s="460"/>
      <c r="L101" s="461"/>
      <c r="M101" s="470"/>
    </row>
    <row r="102" spans="1:13" s="471" customFormat="1" ht="15" customHeight="1">
      <c r="A102" s="7338"/>
      <c r="B102" s="7384"/>
      <c r="C102" s="7334"/>
      <c r="D102" s="445">
        <v>4010</v>
      </c>
      <c r="E102" s="462">
        <f t="shared" si="13"/>
        <v>176747</v>
      </c>
      <c r="F102" s="462">
        <f t="shared" si="14"/>
        <v>176747</v>
      </c>
      <c r="G102" s="462">
        <f t="shared" si="16"/>
        <v>176747</v>
      </c>
      <c r="H102" s="462">
        <v>176747</v>
      </c>
      <c r="I102" s="462"/>
      <c r="J102" s="462"/>
      <c r="K102" s="462"/>
      <c r="L102" s="437"/>
    </row>
    <row r="103" spans="1:13" s="471" customFormat="1" ht="15" customHeight="1">
      <c r="A103" s="7338"/>
      <c r="B103" s="7384"/>
      <c r="C103" s="7334"/>
      <c r="D103" s="445">
        <v>4040</v>
      </c>
      <c r="E103" s="462">
        <f t="shared" si="13"/>
        <v>14000</v>
      </c>
      <c r="F103" s="462">
        <f t="shared" si="14"/>
        <v>14000</v>
      </c>
      <c r="G103" s="462">
        <f t="shared" si="16"/>
        <v>14000</v>
      </c>
      <c r="H103" s="462">
        <v>14000</v>
      </c>
      <c r="I103" s="462"/>
      <c r="J103" s="462"/>
      <c r="K103" s="462"/>
      <c r="L103" s="437"/>
      <c r="M103" s="470"/>
    </row>
    <row r="104" spans="1:13" s="471" customFormat="1" ht="15" customHeight="1">
      <c r="A104" s="7338"/>
      <c r="B104" s="7384"/>
      <c r="C104" s="7334"/>
      <c r="D104" s="445">
        <v>4110</v>
      </c>
      <c r="E104" s="462">
        <f t="shared" si="13"/>
        <v>29923</v>
      </c>
      <c r="F104" s="462">
        <f t="shared" si="14"/>
        <v>29923</v>
      </c>
      <c r="G104" s="462">
        <f t="shared" si="16"/>
        <v>29923</v>
      </c>
      <c r="H104" s="462">
        <v>29923</v>
      </c>
      <c r="I104" s="462"/>
      <c r="J104" s="462"/>
      <c r="K104" s="462"/>
      <c r="L104" s="437"/>
    </row>
    <row r="105" spans="1:13" s="471" customFormat="1" ht="15" customHeight="1">
      <c r="A105" s="7338"/>
      <c r="B105" s="7387"/>
      <c r="C105" s="7388"/>
      <c r="D105" s="445">
        <v>4120</v>
      </c>
      <c r="E105" s="462">
        <f t="shared" si="13"/>
        <v>4330</v>
      </c>
      <c r="F105" s="462">
        <f t="shared" si="14"/>
        <v>4330</v>
      </c>
      <c r="G105" s="462">
        <f t="shared" si="16"/>
        <v>4330</v>
      </c>
      <c r="H105" s="462">
        <v>4330</v>
      </c>
      <c r="I105" s="462"/>
      <c r="J105" s="462"/>
      <c r="K105" s="462"/>
      <c r="L105" s="437"/>
    </row>
    <row r="106" spans="1:13" s="471" customFormat="1" ht="23.25" customHeight="1">
      <c r="A106" s="7338"/>
      <c r="B106" s="7383" t="s">
        <v>388</v>
      </c>
      <c r="C106" s="7385" t="s">
        <v>389</v>
      </c>
      <c r="D106" s="459" t="s">
        <v>176</v>
      </c>
      <c r="E106" s="460">
        <f t="shared" si="13"/>
        <v>54000</v>
      </c>
      <c r="F106" s="460">
        <f t="shared" si="14"/>
        <v>54000</v>
      </c>
      <c r="G106" s="460">
        <f t="shared" ref="G106:G109" si="17">SUM(H106:I106)</f>
        <v>54000</v>
      </c>
      <c r="H106" s="460">
        <f>SUM(H107:H109)</f>
        <v>54000</v>
      </c>
      <c r="I106" s="460"/>
      <c r="J106" s="460"/>
      <c r="K106" s="460"/>
      <c r="L106" s="461"/>
      <c r="M106" s="470"/>
    </row>
    <row r="107" spans="1:13" s="471" customFormat="1" ht="15" customHeight="1">
      <c r="A107" s="7338"/>
      <c r="B107" s="7384"/>
      <c r="C107" s="7334"/>
      <c r="D107" s="445">
        <v>4010</v>
      </c>
      <c r="E107" s="462">
        <f t="shared" si="13"/>
        <v>45234</v>
      </c>
      <c r="F107" s="462">
        <f t="shared" si="14"/>
        <v>45234</v>
      </c>
      <c r="G107" s="462">
        <f t="shared" si="17"/>
        <v>45234</v>
      </c>
      <c r="H107" s="462">
        <v>45234</v>
      </c>
      <c r="I107" s="462"/>
      <c r="J107" s="462"/>
      <c r="K107" s="462"/>
      <c r="L107" s="437"/>
    </row>
    <row r="108" spans="1:13" s="471" customFormat="1" ht="15" customHeight="1">
      <c r="A108" s="7338"/>
      <c r="B108" s="7384"/>
      <c r="C108" s="7334"/>
      <c r="D108" s="445">
        <v>4110</v>
      </c>
      <c r="E108" s="462">
        <f t="shared" si="13"/>
        <v>7658</v>
      </c>
      <c r="F108" s="462">
        <f t="shared" si="14"/>
        <v>7658</v>
      </c>
      <c r="G108" s="462">
        <f t="shared" si="17"/>
        <v>7658</v>
      </c>
      <c r="H108" s="462">
        <v>7658</v>
      </c>
      <c r="I108" s="462"/>
      <c r="J108" s="462"/>
      <c r="K108" s="462"/>
      <c r="L108" s="437"/>
    </row>
    <row r="109" spans="1:13" s="471" customFormat="1" ht="15" customHeight="1">
      <c r="A109" s="7338"/>
      <c r="B109" s="7387"/>
      <c r="C109" s="7388"/>
      <c r="D109" s="445">
        <v>4120</v>
      </c>
      <c r="E109" s="462">
        <f t="shared" si="13"/>
        <v>1108</v>
      </c>
      <c r="F109" s="462">
        <f t="shared" si="14"/>
        <v>1108</v>
      </c>
      <c r="G109" s="462">
        <f t="shared" si="17"/>
        <v>1108</v>
      </c>
      <c r="H109" s="462">
        <v>1108</v>
      </c>
      <c r="I109" s="462"/>
      <c r="J109" s="462"/>
      <c r="K109" s="462"/>
      <c r="L109" s="437"/>
    </row>
    <row r="110" spans="1:13" ht="22.5" customHeight="1">
      <c r="A110" s="7338"/>
      <c r="B110" s="7383" t="s">
        <v>390</v>
      </c>
      <c r="C110" s="7385" t="s">
        <v>30</v>
      </c>
      <c r="D110" s="459" t="s">
        <v>176</v>
      </c>
      <c r="E110" s="460">
        <f t="shared" si="13"/>
        <v>195000</v>
      </c>
      <c r="F110" s="460">
        <f t="shared" si="14"/>
        <v>195000</v>
      </c>
      <c r="G110" s="460">
        <f t="shared" si="16"/>
        <v>195000</v>
      </c>
      <c r="H110" s="460">
        <f>SUM(H111:H113)</f>
        <v>195000</v>
      </c>
      <c r="I110" s="460"/>
      <c r="J110" s="468"/>
      <c r="K110" s="468"/>
      <c r="L110" s="469"/>
    </row>
    <row r="111" spans="1:13" ht="12.75">
      <c r="A111" s="7338"/>
      <c r="B111" s="7384"/>
      <c r="C111" s="7334"/>
      <c r="D111" s="482">
        <v>4010</v>
      </c>
      <c r="E111" s="483">
        <f t="shared" si="13"/>
        <v>163344</v>
      </c>
      <c r="F111" s="483">
        <f>SUM(G111,J111,K111)</f>
        <v>163344</v>
      </c>
      <c r="G111" s="483">
        <f>H111+I111</f>
        <v>163344</v>
      </c>
      <c r="H111" s="483">
        <v>163344</v>
      </c>
      <c r="I111" s="483"/>
      <c r="J111" s="484"/>
      <c r="K111" s="484"/>
      <c r="L111" s="485"/>
    </row>
    <row r="112" spans="1:13" ht="12.75">
      <c r="A112" s="7338"/>
      <c r="B112" s="7384"/>
      <c r="C112" s="7334"/>
      <c r="D112" s="445">
        <v>4110</v>
      </c>
      <c r="E112" s="462">
        <f t="shared" si="13"/>
        <v>27654</v>
      </c>
      <c r="F112" s="462">
        <f t="shared" ref="F112:F113" si="18">SUM(G112,J112,K112)</f>
        <v>27654</v>
      </c>
      <c r="G112" s="462">
        <f t="shared" ref="G112:G113" si="19">H112+I112</f>
        <v>27654</v>
      </c>
      <c r="H112" s="462">
        <v>27654</v>
      </c>
      <c r="I112" s="462"/>
      <c r="J112" s="472"/>
      <c r="K112" s="472"/>
      <c r="L112" s="473"/>
    </row>
    <row r="113" spans="1:12" ht="13.5" thickBot="1">
      <c r="A113" s="7397"/>
      <c r="B113" s="7399"/>
      <c r="C113" s="7400"/>
      <c r="D113" s="482">
        <v>4120</v>
      </c>
      <c r="E113" s="483">
        <f t="shared" si="13"/>
        <v>4002</v>
      </c>
      <c r="F113" s="483">
        <f t="shared" si="18"/>
        <v>4002</v>
      </c>
      <c r="G113" s="483">
        <f t="shared" si="19"/>
        <v>4002</v>
      </c>
      <c r="H113" s="483">
        <v>4002</v>
      </c>
      <c r="I113" s="483"/>
      <c r="J113" s="484"/>
      <c r="K113" s="484"/>
      <c r="L113" s="485"/>
    </row>
    <row r="114" spans="1:12" ht="35.1" customHeight="1" thickBot="1">
      <c r="A114" s="7393" t="s">
        <v>300</v>
      </c>
      <c r="B114" s="7394"/>
      <c r="C114" s="7394"/>
      <c r="D114" s="486"/>
      <c r="E114" s="487">
        <f t="shared" ref="E114:L114" si="20">SUM(E70,E75,E62,E39,E33,E17,E6,E28,E100,E12)</f>
        <v>95204000</v>
      </c>
      <c r="F114" s="487">
        <f t="shared" si="20"/>
        <v>95204000</v>
      </c>
      <c r="G114" s="487">
        <f t="shared" si="20"/>
        <v>33978748</v>
      </c>
      <c r="H114" s="487">
        <f t="shared" si="20"/>
        <v>3751446</v>
      </c>
      <c r="I114" s="487">
        <f t="shared" si="20"/>
        <v>30227302</v>
      </c>
      <c r="J114" s="487">
        <f t="shared" si="20"/>
        <v>61207000</v>
      </c>
      <c r="K114" s="487">
        <f t="shared" si="20"/>
        <v>18252</v>
      </c>
      <c r="L114" s="449">
        <f t="shared" si="20"/>
        <v>0</v>
      </c>
    </row>
    <row r="115" spans="1:12" ht="12.75">
      <c r="A115" s="488"/>
      <c r="B115" s="489"/>
      <c r="E115" s="431"/>
      <c r="F115" s="431"/>
      <c r="G115" s="431"/>
      <c r="H115" s="431"/>
      <c r="I115" s="431"/>
      <c r="J115" s="431"/>
      <c r="K115" s="431"/>
      <c r="L115" s="431"/>
    </row>
    <row r="116" spans="1:12" ht="12.75">
      <c r="A116" s="488"/>
      <c r="B116" s="489"/>
      <c r="E116" s="431"/>
      <c r="F116" s="431"/>
      <c r="G116" s="431"/>
      <c r="H116" s="431"/>
      <c r="I116" s="431"/>
      <c r="J116" s="431"/>
      <c r="K116" s="431"/>
      <c r="L116" s="431"/>
    </row>
    <row r="117" spans="1:12" ht="12.75">
      <c r="A117" s="488"/>
      <c r="B117" s="489"/>
      <c r="E117" s="431"/>
      <c r="F117" s="431"/>
      <c r="G117" s="431"/>
      <c r="H117" s="431"/>
      <c r="I117" s="431"/>
      <c r="J117" s="431"/>
      <c r="K117" s="431"/>
      <c r="L117" s="431"/>
    </row>
    <row r="118" spans="1:12" ht="12.75">
      <c r="A118" s="488"/>
      <c r="B118" s="489"/>
      <c r="E118" s="431"/>
      <c r="F118" s="431"/>
      <c r="G118" s="431"/>
      <c r="H118" s="431"/>
      <c r="I118" s="431"/>
      <c r="J118" s="431"/>
      <c r="K118" s="431"/>
      <c r="L118" s="431"/>
    </row>
    <row r="119" spans="1:12" ht="12.75">
      <c r="A119" s="488"/>
      <c r="B119" s="489"/>
      <c r="E119" s="431"/>
      <c r="F119" s="431"/>
      <c r="G119" s="431"/>
      <c r="H119" s="431"/>
      <c r="I119" s="431"/>
      <c r="J119" s="431"/>
      <c r="K119" s="431"/>
      <c r="L119" s="431"/>
    </row>
    <row r="120" spans="1:12" ht="12.75">
      <c r="A120" s="7395"/>
      <c r="B120" s="7396"/>
      <c r="C120" s="7396"/>
      <c r="D120" s="7396"/>
      <c r="E120" s="7396"/>
      <c r="F120" s="7396"/>
      <c r="G120" s="7396"/>
      <c r="H120" s="7396"/>
      <c r="I120" s="7396"/>
      <c r="J120" s="7396"/>
      <c r="K120" s="7396"/>
      <c r="L120" s="7396"/>
    </row>
    <row r="121" spans="1:12" ht="12.75">
      <c r="A121" s="488"/>
      <c r="B121" s="489"/>
      <c r="F121" s="431"/>
      <c r="G121" s="431"/>
      <c r="H121" s="431"/>
      <c r="I121" s="431"/>
      <c r="J121" s="431"/>
      <c r="K121" s="431"/>
      <c r="L121" s="431"/>
    </row>
    <row r="122" spans="1:12" ht="12.75">
      <c r="A122" s="488"/>
      <c r="B122" s="489"/>
      <c r="E122" s="431"/>
      <c r="F122" s="431"/>
      <c r="G122" s="431"/>
      <c r="H122" s="431"/>
      <c r="I122" s="431"/>
      <c r="J122" s="431"/>
      <c r="K122" s="431"/>
      <c r="L122" s="431"/>
    </row>
    <row r="123" spans="1:12" ht="12.75">
      <c r="A123" s="488"/>
      <c r="B123" s="489"/>
      <c r="F123" s="431"/>
      <c r="G123" s="431"/>
      <c r="H123" s="431"/>
      <c r="I123" s="431"/>
      <c r="J123" s="431"/>
      <c r="K123" s="431"/>
      <c r="L123" s="431"/>
    </row>
    <row r="124" spans="1:12" ht="12.75">
      <c r="A124" s="488"/>
      <c r="B124" s="489"/>
      <c r="F124" s="431"/>
      <c r="G124" s="431"/>
      <c r="H124" s="431"/>
      <c r="I124" s="431"/>
      <c r="J124" s="431"/>
      <c r="K124" s="431"/>
      <c r="L124" s="431"/>
    </row>
    <row r="125" spans="1:12" ht="12.75">
      <c r="A125" s="488"/>
      <c r="B125" s="489"/>
      <c r="F125" s="431"/>
      <c r="G125" s="431"/>
      <c r="H125" s="431"/>
      <c r="I125" s="431"/>
      <c r="J125" s="431"/>
      <c r="K125" s="431"/>
      <c r="L125" s="431"/>
    </row>
    <row r="126" spans="1:12" ht="12.75">
      <c r="A126" s="488"/>
      <c r="B126" s="489"/>
      <c r="F126" s="431"/>
      <c r="G126" s="431"/>
      <c r="H126" s="431"/>
      <c r="I126" s="431"/>
      <c r="J126" s="431"/>
      <c r="K126" s="431"/>
      <c r="L126" s="431"/>
    </row>
    <row r="127" spans="1:12" ht="12.75">
      <c r="A127" s="488"/>
      <c r="B127" s="489"/>
      <c r="F127" s="431"/>
      <c r="G127" s="431"/>
      <c r="H127" s="431"/>
      <c r="I127" s="431"/>
      <c r="J127" s="431"/>
      <c r="K127" s="431"/>
      <c r="L127" s="431"/>
    </row>
    <row r="128" spans="1:12" ht="12.75">
      <c r="A128" s="490"/>
      <c r="B128" s="489"/>
      <c r="F128" s="431"/>
      <c r="G128" s="431"/>
      <c r="H128" s="431"/>
      <c r="I128" s="431"/>
      <c r="J128" s="431"/>
      <c r="K128" s="431"/>
      <c r="L128" s="431"/>
    </row>
    <row r="129" spans="1:12" ht="12.75">
      <c r="A129" s="490"/>
      <c r="B129" s="489"/>
      <c r="F129" s="431"/>
      <c r="G129" s="431"/>
      <c r="H129" s="431"/>
      <c r="I129" s="431"/>
      <c r="J129" s="431"/>
      <c r="K129" s="431"/>
      <c r="L129" s="431"/>
    </row>
    <row r="130" spans="1:12" ht="12.75">
      <c r="A130" s="490"/>
      <c r="B130" s="489"/>
      <c r="F130" s="431"/>
      <c r="G130" s="431"/>
      <c r="H130" s="431"/>
      <c r="I130" s="431"/>
      <c r="J130" s="431"/>
      <c r="K130" s="431"/>
      <c r="L130" s="431"/>
    </row>
    <row r="131" spans="1:12" ht="12.75">
      <c r="A131" s="490"/>
      <c r="B131" s="489"/>
      <c r="F131" s="431"/>
      <c r="G131" s="431"/>
      <c r="H131" s="431"/>
      <c r="I131" s="431"/>
      <c r="J131" s="431"/>
      <c r="K131" s="431"/>
      <c r="L131" s="431"/>
    </row>
    <row r="132" spans="1:12" ht="12.75">
      <c r="A132" s="490"/>
      <c r="B132" s="489"/>
      <c r="F132" s="431"/>
      <c r="G132" s="431"/>
      <c r="H132" s="431"/>
      <c r="I132" s="431"/>
      <c r="J132" s="431"/>
      <c r="K132" s="431"/>
      <c r="L132" s="431"/>
    </row>
    <row r="133" spans="1:12" ht="12.75">
      <c r="A133" s="490"/>
      <c r="B133" s="489"/>
      <c r="F133" s="431"/>
      <c r="G133" s="431"/>
      <c r="H133" s="431"/>
      <c r="I133" s="431"/>
      <c r="J133" s="431"/>
      <c r="K133" s="431"/>
      <c r="L133" s="431"/>
    </row>
    <row r="134" spans="1:12" ht="12.75">
      <c r="A134" s="490"/>
      <c r="B134" s="489"/>
      <c r="F134" s="431"/>
      <c r="G134" s="431"/>
      <c r="H134" s="431"/>
      <c r="I134" s="431"/>
      <c r="J134" s="431"/>
      <c r="K134" s="431"/>
      <c r="L134" s="431"/>
    </row>
    <row r="135" spans="1:12" ht="12.75">
      <c r="A135" s="490"/>
      <c r="B135" s="489"/>
      <c r="F135" s="431"/>
      <c r="G135" s="431"/>
      <c r="H135" s="431"/>
      <c r="I135" s="431"/>
      <c r="J135" s="431"/>
      <c r="K135" s="431"/>
      <c r="L135" s="431"/>
    </row>
    <row r="136" spans="1:12" ht="12.75">
      <c r="A136" s="490"/>
      <c r="B136" s="489"/>
      <c r="F136" s="431"/>
      <c r="G136" s="431"/>
      <c r="H136" s="431"/>
      <c r="I136" s="431"/>
      <c r="J136" s="431"/>
      <c r="K136" s="431"/>
      <c r="L136" s="431"/>
    </row>
    <row r="137" spans="1:12" ht="12.75">
      <c r="A137" s="490"/>
      <c r="B137" s="489"/>
      <c r="F137" s="431"/>
      <c r="G137" s="431"/>
      <c r="H137" s="431"/>
      <c r="I137" s="431"/>
      <c r="J137" s="431"/>
      <c r="K137" s="431"/>
      <c r="L137" s="431"/>
    </row>
    <row r="138" spans="1:12" ht="12.75">
      <c r="A138" s="490"/>
      <c r="B138" s="489"/>
      <c r="F138" s="431"/>
      <c r="G138" s="431"/>
      <c r="H138" s="431"/>
      <c r="I138" s="431"/>
      <c r="J138" s="431"/>
      <c r="K138" s="431"/>
      <c r="L138" s="431"/>
    </row>
    <row r="139" spans="1:12" ht="12.75">
      <c r="A139" s="490"/>
      <c r="B139" s="489"/>
      <c r="F139" s="431"/>
      <c r="G139" s="431"/>
      <c r="H139" s="431"/>
      <c r="I139" s="431"/>
      <c r="J139" s="431"/>
      <c r="K139" s="431"/>
      <c r="L139" s="431"/>
    </row>
    <row r="140" spans="1:12" ht="12.75">
      <c r="A140" s="490"/>
      <c r="B140" s="489"/>
      <c r="F140" s="431"/>
      <c r="G140" s="431"/>
      <c r="H140" s="431"/>
      <c r="I140" s="431"/>
      <c r="J140" s="431"/>
      <c r="K140" s="431"/>
      <c r="L140" s="431"/>
    </row>
    <row r="141" spans="1:12" ht="12.75">
      <c r="A141" s="490"/>
      <c r="B141" s="489"/>
      <c r="F141" s="431"/>
      <c r="G141" s="431"/>
      <c r="H141" s="431"/>
      <c r="I141" s="431"/>
      <c r="J141" s="431"/>
      <c r="K141" s="431"/>
      <c r="L141" s="431"/>
    </row>
    <row r="142" spans="1:12" ht="12.75">
      <c r="A142" s="490"/>
      <c r="B142" s="489"/>
      <c r="F142" s="431"/>
      <c r="G142" s="431"/>
      <c r="H142" s="431"/>
      <c r="I142" s="431"/>
      <c r="J142" s="431"/>
      <c r="K142" s="431"/>
      <c r="L142" s="431"/>
    </row>
    <row r="143" spans="1:12" ht="12.75">
      <c r="A143" s="490"/>
      <c r="B143" s="489"/>
      <c r="F143" s="431"/>
      <c r="G143" s="431"/>
      <c r="H143" s="431"/>
      <c r="I143" s="431"/>
      <c r="J143" s="431"/>
      <c r="K143" s="431"/>
      <c r="L143" s="431"/>
    </row>
    <row r="144" spans="1:12" ht="12.75">
      <c r="A144" s="490"/>
    </row>
    <row r="145" spans="1:13" ht="12.75">
      <c r="A145" s="490"/>
    </row>
    <row r="146" spans="1:13" ht="12.75">
      <c r="A146" s="490"/>
    </row>
    <row r="147" spans="1:13" ht="12.75">
      <c r="A147" s="490"/>
    </row>
    <row r="148" spans="1:13" ht="12.75">
      <c r="A148" s="490"/>
    </row>
    <row r="149" spans="1:13" s="491" customFormat="1" ht="12.75">
      <c r="A149" s="490"/>
      <c r="C149" s="172"/>
      <c r="D149" s="172"/>
      <c r="E149" s="172"/>
      <c r="F149" s="172"/>
      <c r="G149" s="172"/>
      <c r="H149" s="172"/>
      <c r="I149" s="172"/>
      <c r="J149" s="172"/>
      <c r="K149" s="172"/>
      <c r="L149" s="172"/>
      <c r="M149" s="172"/>
    </row>
    <row r="150" spans="1:13" s="491" customFormat="1" ht="12.75">
      <c r="A150" s="490"/>
      <c r="C150" s="172"/>
      <c r="D150" s="172"/>
      <c r="E150" s="172"/>
      <c r="F150" s="172"/>
      <c r="G150" s="172"/>
      <c r="H150" s="172"/>
      <c r="I150" s="172"/>
      <c r="J150" s="172"/>
      <c r="K150" s="172"/>
      <c r="L150" s="172"/>
      <c r="M150" s="172"/>
    </row>
    <row r="151" spans="1:13" s="491" customFormat="1" ht="12.75">
      <c r="A151" s="490"/>
      <c r="C151" s="172"/>
      <c r="D151" s="172"/>
      <c r="E151" s="172"/>
      <c r="F151" s="172"/>
      <c r="G151" s="172"/>
      <c r="H151" s="172"/>
      <c r="I151" s="172"/>
      <c r="J151" s="172"/>
      <c r="K151" s="172"/>
      <c r="L151" s="172"/>
      <c r="M151" s="172"/>
    </row>
    <row r="152" spans="1:13" s="491" customFormat="1" ht="12.75">
      <c r="A152" s="490"/>
      <c r="C152" s="172"/>
      <c r="D152" s="172"/>
      <c r="E152" s="172"/>
      <c r="F152" s="172"/>
      <c r="G152" s="172"/>
      <c r="H152" s="172"/>
      <c r="I152" s="172"/>
      <c r="J152" s="172"/>
      <c r="K152" s="172"/>
      <c r="L152" s="172"/>
      <c r="M152" s="172"/>
    </row>
    <row r="153" spans="1:13" s="491" customFormat="1" ht="12.75">
      <c r="A153" s="490"/>
      <c r="C153" s="172"/>
      <c r="D153" s="172"/>
      <c r="E153" s="172"/>
      <c r="F153" s="172"/>
      <c r="G153" s="172"/>
      <c r="H153" s="172"/>
      <c r="I153" s="172"/>
      <c r="J153" s="172"/>
      <c r="K153" s="172"/>
      <c r="L153" s="172"/>
      <c r="M153" s="172"/>
    </row>
    <row r="154" spans="1:13" s="491" customFormat="1" ht="12.75">
      <c r="A154" s="490"/>
      <c r="C154" s="172"/>
      <c r="D154" s="172"/>
      <c r="E154" s="172"/>
      <c r="F154" s="172"/>
      <c r="G154" s="172"/>
      <c r="H154" s="172"/>
      <c r="I154" s="172"/>
      <c r="J154" s="172"/>
      <c r="K154" s="172"/>
      <c r="L154" s="172"/>
      <c r="M154" s="172"/>
    </row>
    <row r="155" spans="1:13" s="491" customFormat="1" ht="12.75">
      <c r="A155" s="490"/>
      <c r="C155" s="172"/>
      <c r="D155" s="172"/>
      <c r="E155" s="172"/>
      <c r="F155" s="172"/>
      <c r="G155" s="172"/>
      <c r="H155" s="172"/>
      <c r="I155" s="172"/>
      <c r="J155" s="172"/>
      <c r="K155" s="172"/>
      <c r="L155" s="172"/>
      <c r="M155" s="172"/>
    </row>
    <row r="156" spans="1:13" s="491" customFormat="1" ht="12.75">
      <c r="A156" s="490"/>
      <c r="C156" s="172"/>
      <c r="D156" s="172"/>
      <c r="E156" s="172"/>
      <c r="F156" s="172"/>
      <c r="G156" s="172"/>
      <c r="H156" s="172"/>
      <c r="I156" s="172"/>
      <c r="J156" s="172"/>
      <c r="K156" s="172"/>
      <c r="L156" s="172"/>
      <c r="M156" s="172"/>
    </row>
    <row r="157" spans="1:13" s="491" customFormat="1" ht="12.75">
      <c r="A157" s="490"/>
      <c r="C157" s="172"/>
      <c r="D157" s="172"/>
      <c r="E157" s="172"/>
      <c r="F157" s="172"/>
      <c r="G157" s="172"/>
      <c r="H157" s="172"/>
      <c r="I157" s="172"/>
      <c r="J157" s="172"/>
      <c r="K157" s="172"/>
      <c r="L157" s="172"/>
      <c r="M157" s="172"/>
    </row>
    <row r="158" spans="1:13" s="491" customFormat="1" ht="12.75">
      <c r="A158" s="490"/>
      <c r="C158" s="172"/>
      <c r="D158" s="172"/>
      <c r="E158" s="172"/>
      <c r="F158" s="172"/>
      <c r="G158" s="172"/>
      <c r="H158" s="172"/>
      <c r="I158" s="172"/>
      <c r="J158" s="172"/>
      <c r="K158" s="172"/>
      <c r="L158" s="172"/>
      <c r="M158" s="172"/>
    </row>
    <row r="159" spans="1:13" s="491" customFormat="1" ht="12.75">
      <c r="A159" s="490"/>
      <c r="C159" s="172"/>
      <c r="D159" s="172"/>
      <c r="E159" s="172"/>
      <c r="F159" s="172"/>
      <c r="G159" s="172"/>
      <c r="H159" s="172"/>
      <c r="I159" s="172"/>
      <c r="J159" s="172"/>
      <c r="K159" s="172"/>
      <c r="L159" s="172"/>
      <c r="M159" s="172"/>
    </row>
    <row r="160" spans="1:13" s="491" customFormat="1" ht="12.75">
      <c r="A160" s="490"/>
      <c r="C160" s="172"/>
      <c r="D160" s="172"/>
      <c r="E160" s="172"/>
      <c r="F160" s="172"/>
      <c r="G160" s="172"/>
      <c r="H160" s="172"/>
      <c r="I160" s="172"/>
      <c r="J160" s="172"/>
      <c r="K160" s="172"/>
      <c r="L160" s="172"/>
      <c r="M160" s="172"/>
    </row>
    <row r="161" spans="1:13" s="491" customFormat="1" ht="12.75">
      <c r="A161" s="490"/>
      <c r="C161" s="172"/>
      <c r="D161" s="172"/>
      <c r="E161" s="172"/>
      <c r="F161" s="172"/>
      <c r="G161" s="172"/>
      <c r="H161" s="172"/>
      <c r="I161" s="172"/>
      <c r="J161" s="172"/>
      <c r="K161" s="172"/>
      <c r="L161" s="172"/>
      <c r="M161" s="172"/>
    </row>
    <row r="162" spans="1:13" s="491" customFormat="1" ht="12.75">
      <c r="A162" s="490"/>
      <c r="C162" s="172"/>
      <c r="D162" s="172"/>
      <c r="E162" s="172"/>
      <c r="F162" s="172"/>
      <c r="G162" s="172"/>
      <c r="H162" s="172"/>
      <c r="I162" s="172"/>
      <c r="J162" s="172"/>
      <c r="K162" s="172"/>
      <c r="L162" s="172"/>
      <c r="M162" s="172"/>
    </row>
    <row r="163" spans="1:13" s="491" customFormat="1" ht="12.75">
      <c r="A163" s="490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</row>
    <row r="164" spans="1:13" s="491" customFormat="1" ht="12.75">
      <c r="A164" s="490"/>
      <c r="C164" s="172"/>
      <c r="D164" s="172"/>
      <c r="E164" s="172"/>
      <c r="F164" s="172"/>
      <c r="G164" s="172"/>
      <c r="H164" s="172"/>
      <c r="I164" s="172"/>
      <c r="J164" s="172"/>
      <c r="K164" s="172"/>
      <c r="L164" s="172"/>
      <c r="M164" s="172"/>
    </row>
    <row r="165" spans="1:13" s="491" customFormat="1" ht="12.75">
      <c r="A165" s="490"/>
      <c r="C165" s="172"/>
      <c r="D165" s="172"/>
      <c r="E165" s="172"/>
      <c r="F165" s="172"/>
      <c r="G165" s="172"/>
      <c r="H165" s="172"/>
      <c r="I165" s="172"/>
      <c r="J165" s="172"/>
      <c r="K165" s="172"/>
      <c r="L165" s="172"/>
      <c r="M165" s="172"/>
    </row>
    <row r="166" spans="1:13" s="491" customFormat="1" ht="12.75">
      <c r="A166" s="490"/>
      <c r="C166" s="172"/>
      <c r="D166" s="172"/>
      <c r="E166" s="172"/>
      <c r="F166" s="172"/>
      <c r="G166" s="172"/>
      <c r="H166" s="172"/>
      <c r="I166" s="172"/>
      <c r="J166" s="172"/>
      <c r="K166" s="172"/>
      <c r="L166" s="172"/>
      <c r="M166" s="172"/>
    </row>
    <row r="167" spans="1:13" s="491" customFormat="1" ht="12.75">
      <c r="A167" s="490"/>
      <c r="C167" s="172" t="s">
        <v>531</v>
      </c>
      <c r="D167" s="172"/>
      <c r="E167" s="172"/>
      <c r="F167" s="172"/>
      <c r="G167" s="172"/>
      <c r="H167" s="172"/>
      <c r="I167" s="172"/>
      <c r="J167" s="172"/>
      <c r="K167" s="172"/>
      <c r="L167" s="172"/>
      <c r="M167" s="172"/>
    </row>
    <row r="168" spans="1:13" s="491" customFormat="1" ht="12.75">
      <c r="A168" s="490"/>
      <c r="C168" s="172"/>
      <c r="D168" s="172"/>
      <c r="E168" s="172"/>
      <c r="F168" s="172"/>
      <c r="G168" s="172"/>
      <c r="H168" s="172"/>
      <c r="I168" s="172"/>
      <c r="J168" s="172"/>
      <c r="K168" s="172"/>
      <c r="L168" s="172"/>
      <c r="M168" s="172"/>
    </row>
    <row r="169" spans="1:13" s="491" customFormat="1" ht="12.75">
      <c r="A169" s="490"/>
      <c r="C169" s="172"/>
      <c r="D169" s="172"/>
      <c r="E169" s="172"/>
      <c r="F169" s="172"/>
      <c r="G169" s="172"/>
      <c r="H169" s="172"/>
      <c r="I169" s="172"/>
      <c r="J169" s="172"/>
      <c r="K169" s="172"/>
      <c r="L169" s="172"/>
      <c r="M169" s="172"/>
    </row>
    <row r="170" spans="1:13" s="491" customFormat="1" ht="12.75">
      <c r="A170" s="490"/>
      <c r="C170" s="172"/>
      <c r="D170" s="172"/>
      <c r="E170" s="172"/>
      <c r="F170" s="172"/>
      <c r="G170" s="172"/>
      <c r="H170" s="172"/>
      <c r="I170" s="172"/>
      <c r="J170" s="172"/>
      <c r="K170" s="172"/>
      <c r="L170" s="172"/>
      <c r="M170" s="172"/>
    </row>
    <row r="171" spans="1:13" s="491" customFormat="1" ht="12.75">
      <c r="A171" s="490"/>
      <c r="C171" s="172"/>
      <c r="D171" s="172"/>
      <c r="E171" s="172"/>
      <c r="F171" s="172"/>
      <c r="G171" s="172"/>
      <c r="H171" s="172"/>
      <c r="I171" s="172"/>
      <c r="J171" s="172"/>
      <c r="K171" s="172"/>
      <c r="L171" s="172"/>
      <c r="M171" s="172"/>
    </row>
    <row r="172" spans="1:13" s="491" customFormat="1" ht="12.75">
      <c r="A172" s="490"/>
      <c r="C172" s="172"/>
      <c r="D172" s="172"/>
      <c r="E172" s="172"/>
      <c r="F172" s="172"/>
      <c r="G172" s="172"/>
      <c r="H172" s="172"/>
      <c r="I172" s="172"/>
      <c r="J172" s="172"/>
      <c r="K172" s="172"/>
      <c r="L172" s="172"/>
      <c r="M172" s="172"/>
    </row>
    <row r="173" spans="1:13" s="491" customFormat="1" ht="12.75">
      <c r="A173" s="490"/>
      <c r="C173" s="172"/>
      <c r="D173" s="172"/>
      <c r="E173" s="172"/>
      <c r="F173" s="172"/>
      <c r="G173" s="172"/>
      <c r="H173" s="172"/>
      <c r="I173" s="172"/>
      <c r="J173" s="172"/>
      <c r="K173" s="172"/>
      <c r="L173" s="172"/>
      <c r="M173" s="172"/>
    </row>
    <row r="174" spans="1:13" s="491" customFormat="1" ht="12.75">
      <c r="A174" s="490"/>
      <c r="C174" s="172"/>
      <c r="D174" s="172"/>
      <c r="E174" s="172"/>
      <c r="F174" s="172"/>
      <c r="G174" s="172"/>
      <c r="H174" s="172"/>
      <c r="I174" s="172"/>
      <c r="J174" s="172"/>
      <c r="K174" s="172"/>
      <c r="L174" s="172"/>
      <c r="M174" s="172"/>
    </row>
    <row r="175" spans="1:13" s="491" customFormat="1" ht="12.75">
      <c r="A175" s="490"/>
      <c r="C175" s="172"/>
      <c r="D175" s="172"/>
      <c r="E175" s="172"/>
      <c r="F175" s="172"/>
      <c r="G175" s="172"/>
      <c r="H175" s="172"/>
      <c r="I175" s="172"/>
      <c r="J175" s="172"/>
      <c r="K175" s="172"/>
      <c r="L175" s="172"/>
      <c r="M175" s="172"/>
    </row>
    <row r="176" spans="1:13" s="491" customFormat="1" ht="12.75">
      <c r="A176" s="490"/>
      <c r="C176" s="172"/>
      <c r="D176" s="172"/>
      <c r="E176" s="172"/>
      <c r="F176" s="172"/>
      <c r="G176" s="172"/>
      <c r="H176" s="172"/>
      <c r="I176" s="172"/>
      <c r="J176" s="172"/>
      <c r="K176" s="172"/>
      <c r="L176" s="172"/>
      <c r="M176" s="172"/>
    </row>
    <row r="177" spans="1:13" s="491" customFormat="1" ht="12.75">
      <c r="A177" s="490"/>
      <c r="C177" s="172"/>
      <c r="D177" s="172"/>
      <c r="E177" s="172"/>
      <c r="F177" s="172"/>
      <c r="G177" s="172"/>
      <c r="H177" s="172"/>
      <c r="I177" s="172"/>
      <c r="J177" s="172"/>
      <c r="K177" s="172"/>
      <c r="L177" s="172"/>
      <c r="M177" s="172"/>
    </row>
    <row r="178" spans="1:13" s="491" customFormat="1" ht="12.75">
      <c r="A178" s="490"/>
      <c r="C178" s="172"/>
      <c r="D178" s="172"/>
      <c r="E178" s="172"/>
      <c r="F178" s="172"/>
      <c r="G178" s="172"/>
      <c r="H178" s="172"/>
      <c r="I178" s="172"/>
      <c r="J178" s="172"/>
      <c r="K178" s="172"/>
      <c r="L178" s="172"/>
      <c r="M178" s="172"/>
    </row>
    <row r="179" spans="1:13" s="491" customFormat="1" ht="12.75">
      <c r="A179" s="490"/>
      <c r="C179" s="172"/>
      <c r="D179" s="172"/>
      <c r="E179" s="172"/>
      <c r="F179" s="172"/>
      <c r="G179" s="172"/>
      <c r="H179" s="172"/>
      <c r="I179" s="172"/>
      <c r="J179" s="172"/>
      <c r="K179" s="172"/>
      <c r="L179" s="172"/>
      <c r="M179" s="172"/>
    </row>
    <row r="180" spans="1:13" s="491" customFormat="1" ht="12.75">
      <c r="A180" s="490"/>
      <c r="C180" s="172"/>
      <c r="D180" s="172"/>
      <c r="E180" s="172"/>
      <c r="F180" s="172"/>
      <c r="G180" s="172"/>
      <c r="H180" s="172"/>
      <c r="I180" s="172"/>
      <c r="J180" s="172"/>
      <c r="K180" s="172"/>
      <c r="L180" s="172"/>
      <c r="M180" s="172"/>
    </row>
    <row r="181" spans="1:13" s="491" customFormat="1" ht="12.75">
      <c r="A181" s="490"/>
      <c r="C181" s="172"/>
      <c r="D181" s="172"/>
      <c r="E181" s="172"/>
      <c r="F181" s="172"/>
      <c r="G181" s="172"/>
      <c r="H181" s="172"/>
      <c r="I181" s="172"/>
      <c r="J181" s="172"/>
      <c r="K181" s="172"/>
      <c r="L181" s="172"/>
      <c r="M181" s="172"/>
    </row>
    <row r="182" spans="1:13" s="491" customFormat="1" ht="12.75">
      <c r="A182" s="490"/>
      <c r="C182" s="172"/>
      <c r="D182" s="172"/>
      <c r="E182" s="172"/>
      <c r="F182" s="172"/>
      <c r="G182" s="172"/>
      <c r="H182" s="172"/>
      <c r="I182" s="172"/>
      <c r="J182" s="172"/>
      <c r="K182" s="172"/>
      <c r="L182" s="172"/>
      <c r="M182" s="172"/>
    </row>
    <row r="183" spans="1:13" s="491" customFormat="1" ht="12.75">
      <c r="A183" s="490"/>
      <c r="C183" s="172"/>
      <c r="D183" s="172"/>
      <c r="E183" s="172"/>
      <c r="F183" s="172"/>
      <c r="G183" s="172"/>
      <c r="H183" s="172"/>
      <c r="I183" s="172"/>
      <c r="J183" s="172"/>
      <c r="K183" s="172"/>
      <c r="L183" s="172"/>
      <c r="M183" s="172"/>
    </row>
    <row r="184" spans="1:13" s="491" customFormat="1" ht="12.75">
      <c r="A184" s="490"/>
      <c r="C184" s="172"/>
      <c r="D184" s="172"/>
      <c r="E184" s="172"/>
      <c r="F184" s="172"/>
      <c r="G184" s="172"/>
      <c r="H184" s="172"/>
      <c r="I184" s="172"/>
      <c r="J184" s="172"/>
      <c r="K184" s="172"/>
      <c r="L184" s="172"/>
      <c r="M184" s="172"/>
    </row>
    <row r="185" spans="1:13" s="491" customFormat="1" ht="12.75">
      <c r="A185" s="490"/>
      <c r="C185" s="172"/>
      <c r="D185" s="172"/>
      <c r="E185" s="172"/>
      <c r="F185" s="172"/>
      <c r="G185" s="172"/>
      <c r="H185" s="172"/>
      <c r="I185" s="172"/>
      <c r="J185" s="172"/>
      <c r="K185" s="172"/>
      <c r="L185" s="172"/>
      <c r="M185" s="172"/>
    </row>
    <row r="186" spans="1:13" s="491" customFormat="1" ht="12.75">
      <c r="A186" s="490"/>
      <c r="C186" s="172"/>
      <c r="D186" s="172"/>
      <c r="E186" s="172"/>
      <c r="F186" s="172"/>
      <c r="G186" s="172"/>
      <c r="H186" s="172"/>
      <c r="I186" s="172"/>
      <c r="J186" s="172"/>
      <c r="K186" s="172"/>
      <c r="L186" s="172"/>
      <c r="M186" s="172"/>
    </row>
    <row r="252" spans="5:5">
      <c r="E252" s="492">
        <f>115000000+12000000</f>
        <v>127000000</v>
      </c>
    </row>
    <row r="360" spans="5:5">
      <c r="E360" s="492"/>
    </row>
    <row r="560" spans="17:17">
      <c r="Q560" s="172">
        <f>P560-O560</f>
        <v>0</v>
      </c>
    </row>
  </sheetData>
  <mergeCells count="68">
    <mergeCell ref="A114:C114"/>
    <mergeCell ref="A120:L120"/>
    <mergeCell ref="A100:A113"/>
    <mergeCell ref="B100:C100"/>
    <mergeCell ref="B101:B105"/>
    <mergeCell ref="C101:C105"/>
    <mergeCell ref="B106:B109"/>
    <mergeCell ref="C106:C109"/>
    <mergeCell ref="B110:B113"/>
    <mergeCell ref="C110:C113"/>
    <mergeCell ref="A75:A99"/>
    <mergeCell ref="B75:C75"/>
    <mergeCell ref="B76:B92"/>
    <mergeCell ref="C76:C92"/>
    <mergeCell ref="B93:B99"/>
    <mergeCell ref="C93:C99"/>
    <mergeCell ref="A62:A69"/>
    <mergeCell ref="B62:C62"/>
    <mergeCell ref="B64:B69"/>
    <mergeCell ref="C64:C69"/>
    <mergeCell ref="A70:A74"/>
    <mergeCell ref="B70:C70"/>
    <mergeCell ref="B71:B74"/>
    <mergeCell ref="C71:C74"/>
    <mergeCell ref="A39:A61"/>
    <mergeCell ref="B39:C39"/>
    <mergeCell ref="B40:B43"/>
    <mergeCell ref="C40:C43"/>
    <mergeCell ref="B44:B49"/>
    <mergeCell ref="C44:C49"/>
    <mergeCell ref="B50:B61"/>
    <mergeCell ref="C50:C61"/>
    <mergeCell ref="A28:A32"/>
    <mergeCell ref="B28:C28"/>
    <mergeCell ref="B29:B32"/>
    <mergeCell ref="C29:C32"/>
    <mergeCell ref="A33:A38"/>
    <mergeCell ref="B33:C33"/>
    <mergeCell ref="B34:B38"/>
    <mergeCell ref="C34:C38"/>
    <mergeCell ref="A17:A27"/>
    <mergeCell ref="B17:C17"/>
    <mergeCell ref="B18:B22"/>
    <mergeCell ref="C18:C22"/>
    <mergeCell ref="B23:B27"/>
    <mergeCell ref="C23:C27"/>
    <mergeCell ref="A6:A11"/>
    <mergeCell ref="B6:C6"/>
    <mergeCell ref="B7:B11"/>
    <mergeCell ref="C7:C11"/>
    <mergeCell ref="A12:A16"/>
    <mergeCell ref="B12:C12"/>
    <mergeCell ref="B13:B16"/>
    <mergeCell ref="C13:C16"/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  <mergeCell ref="J4:J5"/>
    <mergeCell ref="K4:K5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95" orientation="landscape" r:id="rId1"/>
  <headerFooter>
    <oddFooter>Strona &amp;P z &amp;N</oddFooter>
  </headerFooter>
  <rowBreaks count="1" manualBreakCount="1">
    <brk id="69" max="11" man="1"/>
  </rowBreaks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67AC-381D-41CC-8AA8-EDE2C6B8FE24}">
  <sheetPr>
    <tabColor theme="0" tint="-4.9989318521683403E-2"/>
  </sheetPr>
  <dimension ref="A1:Q531"/>
  <sheetViews>
    <sheetView view="pageBreakPreview" topLeftCell="A10" zoomScale="110" zoomScaleNormal="75" zoomScaleSheetLayoutView="110" workbookViewId="0">
      <selection activeCell="L2" sqref="L2"/>
    </sheetView>
  </sheetViews>
  <sheetFormatPr defaultRowHeight="15.75"/>
  <cols>
    <col min="1" max="1" width="8.140625" style="493" customWidth="1"/>
    <col min="2" max="2" width="10.42578125" style="493" customWidth="1"/>
    <col min="3" max="3" width="9.42578125" style="491" customWidth="1"/>
    <col min="4" max="4" width="36.5703125" style="172" customWidth="1"/>
    <col min="5" max="5" width="12.140625" style="172" bestFit="1" customWidth="1"/>
    <col min="6" max="6" width="15.7109375" style="172" customWidth="1"/>
    <col min="7" max="7" width="16.5703125" style="172" customWidth="1"/>
    <col min="8" max="16384" width="9.140625" style="172"/>
  </cols>
  <sheetData>
    <row r="1" spans="1:11" ht="57" customHeight="1">
      <c r="A1" s="181"/>
      <c r="B1" s="181"/>
      <c r="C1" s="494"/>
      <c r="D1" s="495"/>
      <c r="E1" s="7401" t="s">
        <v>1228</v>
      </c>
      <c r="F1" s="7401"/>
      <c r="G1" s="7401"/>
    </row>
    <row r="2" spans="1:11" ht="84.75" customHeight="1" thickBot="1">
      <c r="A2" s="7159" t="s">
        <v>542</v>
      </c>
      <c r="B2" s="7159"/>
      <c r="C2" s="7159"/>
      <c r="D2" s="7159"/>
      <c r="E2" s="7159"/>
      <c r="F2" s="7159"/>
      <c r="G2" s="7159"/>
    </row>
    <row r="3" spans="1:11" ht="35.25" customHeight="1">
      <c r="A3" s="7402" t="s">
        <v>1</v>
      </c>
      <c r="B3" s="7404" t="s">
        <v>272</v>
      </c>
      <c r="C3" s="7404" t="s">
        <v>4</v>
      </c>
      <c r="D3" s="7406" t="s">
        <v>273</v>
      </c>
      <c r="E3" s="7408" t="s">
        <v>543</v>
      </c>
      <c r="F3" s="7409" t="s">
        <v>544</v>
      </c>
      <c r="G3" s="7410"/>
    </row>
    <row r="4" spans="1:11" ht="28.5" customHeight="1" thickBot="1">
      <c r="A4" s="7403"/>
      <c r="B4" s="7405"/>
      <c r="C4" s="7405"/>
      <c r="D4" s="7407"/>
      <c r="E4" s="7405"/>
      <c r="F4" s="496" t="s">
        <v>545</v>
      </c>
      <c r="G4" s="497" t="s">
        <v>546</v>
      </c>
    </row>
    <row r="5" spans="1:11" ht="31.5" customHeight="1" thickBot="1">
      <c r="A5" s="7411" t="s">
        <v>36</v>
      </c>
      <c r="B5" s="7414" t="s">
        <v>37</v>
      </c>
      <c r="C5" s="7415"/>
      <c r="D5" s="7416"/>
      <c r="E5" s="498">
        <f>SUM(E6)</f>
        <v>61053</v>
      </c>
      <c r="F5" s="499">
        <f>SUM(F6)</f>
        <v>58000</v>
      </c>
      <c r="G5" s="500">
        <f>SUM(G6)</f>
        <v>3053</v>
      </c>
    </row>
    <row r="6" spans="1:11" ht="29.25" customHeight="1">
      <c r="A6" s="7412"/>
      <c r="B6" s="7417" t="s">
        <v>38</v>
      </c>
      <c r="C6" s="7420" t="s">
        <v>30</v>
      </c>
      <c r="D6" s="7421"/>
      <c r="E6" s="501">
        <f>SUM(E7:E8)</f>
        <v>61053</v>
      </c>
      <c r="F6" s="502">
        <f>SUM(F7:F8)</f>
        <v>58000</v>
      </c>
      <c r="G6" s="503">
        <f>SUM(G7:G8)</f>
        <v>3053</v>
      </c>
    </row>
    <row r="7" spans="1:11" ht="27.75" customHeight="1">
      <c r="A7" s="7412"/>
      <c r="B7" s="7418"/>
      <c r="C7" s="504">
        <v>2350</v>
      </c>
      <c r="D7" s="505"/>
      <c r="E7" s="506">
        <f>F7+G7</f>
        <v>58000</v>
      </c>
      <c r="F7" s="507">
        <v>58000</v>
      </c>
      <c r="G7" s="508"/>
    </row>
    <row r="8" spans="1:11" ht="27.75" customHeight="1" thickBot="1">
      <c r="A8" s="7413"/>
      <c r="B8" s="7419"/>
      <c r="C8" s="509">
        <v>2360</v>
      </c>
      <c r="D8" s="510"/>
      <c r="E8" s="506">
        <f>F8+G8</f>
        <v>3053</v>
      </c>
      <c r="F8" s="511"/>
      <c r="G8" s="512">
        <v>3053</v>
      </c>
    </row>
    <row r="9" spans="1:11" ht="31.5" customHeight="1" thickBot="1">
      <c r="A9" s="7411" t="s">
        <v>279</v>
      </c>
      <c r="B9" s="7414" t="s">
        <v>46</v>
      </c>
      <c r="C9" s="7415"/>
      <c r="D9" s="7416"/>
      <c r="E9" s="498">
        <f>E10</f>
        <v>178947</v>
      </c>
      <c r="F9" s="499">
        <f>SUM(F10)</f>
        <v>170000</v>
      </c>
      <c r="G9" s="500">
        <f>SUM(G10)</f>
        <v>8947</v>
      </c>
    </row>
    <row r="10" spans="1:11" ht="29.25" customHeight="1">
      <c r="A10" s="7412"/>
      <c r="B10" s="7417" t="s">
        <v>352</v>
      </c>
      <c r="C10" s="7420" t="s">
        <v>30</v>
      </c>
      <c r="D10" s="7421"/>
      <c r="E10" s="501">
        <f>SUM(E11:E12)</f>
        <v>178947</v>
      </c>
      <c r="F10" s="502">
        <f>SUM(F11:F12)</f>
        <v>170000</v>
      </c>
      <c r="G10" s="503">
        <f>SUM(G11:G12)</f>
        <v>8947</v>
      </c>
    </row>
    <row r="11" spans="1:11" ht="27.75" customHeight="1">
      <c r="A11" s="7412"/>
      <c r="B11" s="7418"/>
      <c r="C11" s="504">
        <v>2350</v>
      </c>
      <c r="D11" s="505"/>
      <c r="E11" s="506">
        <f>F11+G11</f>
        <v>170000</v>
      </c>
      <c r="F11" s="507">
        <v>170000</v>
      </c>
      <c r="G11" s="508"/>
    </row>
    <row r="12" spans="1:11" ht="27.75" customHeight="1" thickBot="1">
      <c r="A12" s="7413"/>
      <c r="B12" s="7419"/>
      <c r="C12" s="509">
        <v>2360</v>
      </c>
      <c r="D12" s="510"/>
      <c r="E12" s="506">
        <f>F12+G12</f>
        <v>8947</v>
      </c>
      <c r="F12" s="511"/>
      <c r="G12" s="512">
        <v>8947</v>
      </c>
    </row>
    <row r="13" spans="1:11" ht="33.75" customHeight="1" thickBot="1">
      <c r="A13" s="7411" t="s">
        <v>309</v>
      </c>
      <c r="B13" s="7414" t="s">
        <v>84</v>
      </c>
      <c r="C13" s="7415"/>
      <c r="D13" s="7416"/>
      <c r="E13" s="498">
        <f>SUM(E14)</f>
        <v>26316</v>
      </c>
      <c r="F13" s="499">
        <f>SUM(F14)</f>
        <v>25000</v>
      </c>
      <c r="G13" s="500">
        <f>SUM(G14)</f>
        <v>1316</v>
      </c>
    </row>
    <row r="14" spans="1:11" ht="27.75" customHeight="1">
      <c r="A14" s="7412"/>
      <c r="B14" s="7417" t="s">
        <v>361</v>
      </c>
      <c r="C14" s="7420" t="s">
        <v>88</v>
      </c>
      <c r="D14" s="7421"/>
      <c r="E14" s="501">
        <f>E15+E16</f>
        <v>26316</v>
      </c>
      <c r="F14" s="502">
        <f>SUM(F15:F16)</f>
        <v>25000</v>
      </c>
      <c r="G14" s="503">
        <f>SUM(G15:G16)</f>
        <v>1316</v>
      </c>
      <c r="K14" s="431"/>
    </row>
    <row r="15" spans="1:11" ht="29.25" customHeight="1">
      <c r="A15" s="7412"/>
      <c r="B15" s="7418"/>
      <c r="C15" s="504">
        <v>2350</v>
      </c>
      <c r="D15" s="505"/>
      <c r="E15" s="506">
        <f>F15+G15</f>
        <v>25000</v>
      </c>
      <c r="F15" s="507">
        <v>25000</v>
      </c>
      <c r="G15" s="508"/>
    </row>
    <row r="16" spans="1:11" ht="29.25" customHeight="1" thickBot="1">
      <c r="A16" s="7413"/>
      <c r="B16" s="7419"/>
      <c r="C16" s="513">
        <v>2360</v>
      </c>
      <c r="D16" s="514"/>
      <c r="E16" s="506">
        <f>F16+G16</f>
        <v>1316</v>
      </c>
      <c r="F16" s="511"/>
      <c r="G16" s="512">
        <v>1316</v>
      </c>
    </row>
    <row r="17" spans="1:7" ht="33.75" customHeight="1" thickBot="1">
      <c r="A17" s="7411" t="s">
        <v>386</v>
      </c>
      <c r="B17" s="7414" t="s">
        <v>142</v>
      </c>
      <c r="C17" s="7415"/>
      <c r="D17" s="7416"/>
      <c r="E17" s="498">
        <f>E18</f>
        <v>13684</v>
      </c>
      <c r="F17" s="499">
        <f>SUM(F18)</f>
        <v>13000</v>
      </c>
      <c r="G17" s="500">
        <f>SUM(G18)</f>
        <v>684</v>
      </c>
    </row>
    <row r="18" spans="1:7" ht="27" customHeight="1">
      <c r="A18" s="7412"/>
      <c r="B18" s="7417" t="s">
        <v>388</v>
      </c>
      <c r="C18" s="7420" t="s">
        <v>389</v>
      </c>
      <c r="D18" s="7421"/>
      <c r="E18" s="501">
        <f>SUM(E19:E20)</f>
        <v>13684</v>
      </c>
      <c r="F18" s="502">
        <f>SUM(F19:F20)</f>
        <v>13000</v>
      </c>
      <c r="G18" s="503">
        <f>SUM(G19:G20)</f>
        <v>684</v>
      </c>
    </row>
    <row r="19" spans="1:7" ht="29.25" customHeight="1">
      <c r="A19" s="7412"/>
      <c r="B19" s="7418"/>
      <c r="C19" s="504">
        <v>2350</v>
      </c>
      <c r="D19" s="505"/>
      <c r="E19" s="506">
        <f>F19+G19</f>
        <v>13000</v>
      </c>
      <c r="F19" s="507">
        <v>13000</v>
      </c>
      <c r="G19" s="508"/>
    </row>
    <row r="20" spans="1:7" ht="29.25" customHeight="1" thickBot="1">
      <c r="A20" s="7412"/>
      <c r="B20" s="7419"/>
      <c r="C20" s="513">
        <v>2360</v>
      </c>
      <c r="D20" s="514"/>
      <c r="E20" s="506">
        <f>F20+G20</f>
        <v>684</v>
      </c>
      <c r="F20" s="511"/>
      <c r="G20" s="512">
        <v>684</v>
      </c>
    </row>
    <row r="21" spans="1:7" ht="30" customHeight="1" thickBot="1">
      <c r="A21" s="7422" t="s">
        <v>303</v>
      </c>
      <c r="B21" s="7423"/>
      <c r="C21" s="7424"/>
      <c r="D21" s="7425"/>
      <c r="E21" s="515">
        <f>SUM(E17,E13,E9,E5)</f>
        <v>280000</v>
      </c>
      <c r="F21" s="516">
        <f>SUM(F17,F13,F9,F5)</f>
        <v>266000</v>
      </c>
      <c r="G21" s="517">
        <f>SUM(G17,G13,G9,G5)</f>
        <v>14000</v>
      </c>
    </row>
    <row r="22" spans="1:7">
      <c r="A22" s="518"/>
      <c r="B22" s="518"/>
      <c r="C22" s="489"/>
      <c r="E22" s="519"/>
      <c r="F22" s="431"/>
    </row>
    <row r="23" spans="1:7">
      <c r="A23" s="518"/>
      <c r="B23" s="518"/>
      <c r="C23" s="489"/>
      <c r="E23" s="519"/>
      <c r="F23" s="431"/>
    </row>
    <row r="24" spans="1:7">
      <c r="A24" s="518"/>
      <c r="B24" s="518"/>
      <c r="C24" s="489"/>
      <c r="F24" s="431"/>
    </row>
    <row r="25" spans="1:7">
      <c r="A25" s="518"/>
      <c r="B25" s="518"/>
      <c r="C25" s="489"/>
      <c r="F25" s="431"/>
    </row>
    <row r="26" spans="1:7">
      <c r="A26" s="518"/>
      <c r="B26" s="518"/>
      <c r="C26" s="489"/>
      <c r="F26" s="431"/>
    </row>
    <row r="27" spans="1:7">
      <c r="A27" s="7426"/>
      <c r="B27" s="7426"/>
      <c r="C27" s="7426"/>
      <c r="D27" s="7426"/>
      <c r="E27" s="7426"/>
      <c r="F27" s="7426"/>
    </row>
    <row r="28" spans="1:7">
      <c r="A28" s="518"/>
      <c r="B28" s="518"/>
      <c r="C28" s="489"/>
      <c r="F28" s="431"/>
    </row>
    <row r="29" spans="1:7">
      <c r="A29" s="518"/>
      <c r="B29" s="518"/>
      <c r="C29" s="489"/>
      <c r="F29" s="431"/>
    </row>
    <row r="30" spans="1:7">
      <c r="A30" s="518"/>
      <c r="B30" s="518"/>
      <c r="C30" s="489"/>
      <c r="F30" s="431"/>
    </row>
    <row r="31" spans="1:7">
      <c r="A31" s="518"/>
      <c r="B31" s="518"/>
      <c r="C31" s="489"/>
      <c r="F31" s="431"/>
    </row>
    <row r="32" spans="1:7">
      <c r="A32" s="518"/>
      <c r="B32" s="518"/>
      <c r="C32" s="489"/>
      <c r="F32" s="431"/>
    </row>
    <row r="33" spans="1:6">
      <c r="A33" s="518"/>
      <c r="B33" s="518"/>
      <c r="C33" s="489"/>
      <c r="F33" s="431"/>
    </row>
    <row r="34" spans="1:6">
      <c r="A34" s="518"/>
      <c r="B34" s="518"/>
      <c r="C34" s="489"/>
      <c r="F34" s="431"/>
    </row>
    <row r="35" spans="1:6">
      <c r="C35" s="489"/>
      <c r="F35" s="431"/>
    </row>
    <row r="36" spans="1:6">
      <c r="C36" s="489"/>
      <c r="F36" s="431"/>
    </row>
    <row r="37" spans="1:6">
      <c r="C37" s="489"/>
      <c r="F37" s="431"/>
    </row>
    <row r="38" spans="1:6">
      <c r="C38" s="489"/>
      <c r="F38" s="431"/>
    </row>
    <row r="39" spans="1:6">
      <c r="C39" s="489"/>
      <c r="F39" s="431"/>
    </row>
    <row r="40" spans="1:6">
      <c r="C40" s="489"/>
      <c r="F40" s="431"/>
    </row>
    <row r="41" spans="1:6">
      <c r="C41" s="489"/>
      <c r="F41" s="431"/>
    </row>
    <row r="42" spans="1:6">
      <c r="C42" s="489"/>
      <c r="F42" s="431"/>
    </row>
    <row r="43" spans="1:6">
      <c r="C43" s="489"/>
      <c r="F43" s="431"/>
    </row>
    <row r="44" spans="1:6">
      <c r="C44" s="489"/>
      <c r="F44" s="431"/>
    </row>
    <row r="45" spans="1:6">
      <c r="C45" s="489"/>
      <c r="F45" s="431"/>
    </row>
    <row r="46" spans="1:6">
      <c r="C46" s="489"/>
      <c r="F46" s="431"/>
    </row>
    <row r="47" spans="1:6">
      <c r="C47" s="489"/>
      <c r="F47" s="431"/>
    </row>
    <row r="48" spans="1:6">
      <c r="C48" s="489"/>
      <c r="F48" s="431"/>
    </row>
    <row r="49" spans="3:6">
      <c r="C49" s="489"/>
      <c r="F49" s="431"/>
    </row>
    <row r="50" spans="3:6">
      <c r="C50" s="489"/>
      <c r="F50" s="431"/>
    </row>
    <row r="137" spans="3:3">
      <c r="C137" s="491" t="s">
        <v>531</v>
      </c>
    </row>
    <row r="178" spans="4:4">
      <c r="D178" s="492">
        <f>115000000+12000000</f>
        <v>127000000</v>
      </c>
    </row>
    <row r="286" spans="4:4">
      <c r="D286" s="492"/>
    </row>
    <row r="531" spans="17:17">
      <c r="Q531" s="172">
        <f>P531-O531</f>
        <v>0</v>
      </c>
    </row>
  </sheetData>
  <mergeCells count="26">
    <mergeCell ref="A21:D21"/>
    <mergeCell ref="A27:F27"/>
    <mergeCell ref="A13:A16"/>
    <mergeCell ref="B13:D13"/>
    <mergeCell ref="B14:B16"/>
    <mergeCell ref="C14:D14"/>
    <mergeCell ref="A17:A20"/>
    <mergeCell ref="B17:D17"/>
    <mergeCell ref="B18:B20"/>
    <mergeCell ref="C18:D18"/>
    <mergeCell ref="A5:A8"/>
    <mergeCell ref="B5:D5"/>
    <mergeCell ref="B6:B8"/>
    <mergeCell ref="C6:D6"/>
    <mergeCell ref="A9:A12"/>
    <mergeCell ref="B9:D9"/>
    <mergeCell ref="B10:B12"/>
    <mergeCell ref="C10:D10"/>
    <mergeCell ref="E1:G1"/>
    <mergeCell ref="A2:G2"/>
    <mergeCell ref="A3:A4"/>
    <mergeCell ref="B3:B4"/>
    <mergeCell ref="C3:C4"/>
    <mergeCell ref="D3:D4"/>
    <mergeCell ref="E3:E4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44E3-3E31-409B-B240-C39937E162F0}">
  <sheetPr>
    <tabColor theme="0" tint="-4.9989318521683403E-2"/>
    <pageSetUpPr fitToPage="1"/>
  </sheetPr>
  <dimension ref="A1:Q530"/>
  <sheetViews>
    <sheetView view="pageBreakPreview" topLeftCell="A13" zoomScale="115" zoomScaleNormal="100" zoomScaleSheetLayoutView="115" workbookViewId="0">
      <selection activeCell="N36" sqref="N36"/>
    </sheetView>
  </sheetViews>
  <sheetFormatPr defaultRowHeight="12.75"/>
  <cols>
    <col min="1" max="1" width="5.85546875" style="213" customWidth="1"/>
    <col min="2" max="2" width="49.7109375" style="213" customWidth="1"/>
    <col min="3" max="4" width="14.5703125" style="213" customWidth="1"/>
    <col min="5" max="5" width="9" style="213" customWidth="1"/>
    <col min="6" max="256" width="9.140625" style="213"/>
    <col min="257" max="257" width="5.85546875" style="213" customWidth="1"/>
    <col min="258" max="258" width="45.42578125" style="213" customWidth="1"/>
    <col min="259" max="260" width="14.5703125" style="213" customWidth="1"/>
    <col min="261" max="261" width="9" style="213" customWidth="1"/>
    <col min="262" max="512" width="9.140625" style="213"/>
    <col min="513" max="513" width="5.85546875" style="213" customWidth="1"/>
    <col min="514" max="514" width="45.42578125" style="213" customWidth="1"/>
    <col min="515" max="516" width="14.5703125" style="213" customWidth="1"/>
    <col min="517" max="517" width="9" style="213" customWidth="1"/>
    <col min="518" max="768" width="9.140625" style="213"/>
    <col min="769" max="769" width="5.85546875" style="213" customWidth="1"/>
    <col min="770" max="770" width="45.42578125" style="213" customWidth="1"/>
    <col min="771" max="772" width="14.5703125" style="213" customWidth="1"/>
    <col min="773" max="773" width="9" style="213" customWidth="1"/>
    <col min="774" max="1024" width="9.140625" style="213"/>
    <col min="1025" max="1025" width="5.85546875" style="213" customWidth="1"/>
    <col min="1026" max="1026" width="45.42578125" style="213" customWidth="1"/>
    <col min="1027" max="1028" width="14.5703125" style="213" customWidth="1"/>
    <col min="1029" max="1029" width="9" style="213" customWidth="1"/>
    <col min="1030" max="1280" width="9.140625" style="213"/>
    <col min="1281" max="1281" width="5.85546875" style="213" customWidth="1"/>
    <col min="1282" max="1282" width="45.42578125" style="213" customWidth="1"/>
    <col min="1283" max="1284" width="14.5703125" style="213" customWidth="1"/>
    <col min="1285" max="1285" width="9" style="213" customWidth="1"/>
    <col min="1286" max="1536" width="9.140625" style="213"/>
    <col min="1537" max="1537" width="5.85546875" style="213" customWidth="1"/>
    <col min="1538" max="1538" width="45.42578125" style="213" customWidth="1"/>
    <col min="1539" max="1540" width="14.5703125" style="213" customWidth="1"/>
    <col min="1541" max="1541" width="9" style="213" customWidth="1"/>
    <col min="1542" max="1792" width="9.140625" style="213"/>
    <col min="1793" max="1793" width="5.85546875" style="213" customWidth="1"/>
    <col min="1794" max="1794" width="45.42578125" style="213" customWidth="1"/>
    <col min="1795" max="1796" width="14.5703125" style="213" customWidth="1"/>
    <col min="1797" max="1797" width="9" style="213" customWidth="1"/>
    <col min="1798" max="2048" width="9.140625" style="213"/>
    <col min="2049" max="2049" width="5.85546875" style="213" customWidth="1"/>
    <col min="2050" max="2050" width="45.42578125" style="213" customWidth="1"/>
    <col min="2051" max="2052" width="14.5703125" style="213" customWidth="1"/>
    <col min="2053" max="2053" width="9" style="213" customWidth="1"/>
    <col min="2054" max="2304" width="9.140625" style="213"/>
    <col min="2305" max="2305" width="5.85546875" style="213" customWidth="1"/>
    <col min="2306" max="2306" width="45.42578125" style="213" customWidth="1"/>
    <col min="2307" max="2308" width="14.5703125" style="213" customWidth="1"/>
    <col min="2309" max="2309" width="9" style="213" customWidth="1"/>
    <col min="2310" max="2560" width="9.140625" style="213"/>
    <col min="2561" max="2561" width="5.85546875" style="213" customWidth="1"/>
    <col min="2562" max="2562" width="45.42578125" style="213" customWidth="1"/>
    <col min="2563" max="2564" width="14.5703125" style="213" customWidth="1"/>
    <col min="2565" max="2565" width="9" style="213" customWidth="1"/>
    <col min="2566" max="2816" width="9.140625" style="213"/>
    <col min="2817" max="2817" width="5.85546875" style="213" customWidth="1"/>
    <col min="2818" max="2818" width="45.42578125" style="213" customWidth="1"/>
    <col min="2819" max="2820" width="14.5703125" style="213" customWidth="1"/>
    <col min="2821" max="2821" width="9" style="213" customWidth="1"/>
    <col min="2822" max="3072" width="9.140625" style="213"/>
    <col min="3073" max="3073" width="5.85546875" style="213" customWidth="1"/>
    <col min="3074" max="3074" width="45.42578125" style="213" customWidth="1"/>
    <col min="3075" max="3076" width="14.5703125" style="213" customWidth="1"/>
    <col min="3077" max="3077" width="9" style="213" customWidth="1"/>
    <col min="3078" max="3328" width="9.140625" style="213"/>
    <col min="3329" max="3329" width="5.85546875" style="213" customWidth="1"/>
    <col min="3330" max="3330" width="45.42578125" style="213" customWidth="1"/>
    <col min="3331" max="3332" width="14.5703125" style="213" customWidth="1"/>
    <col min="3333" max="3333" width="9" style="213" customWidth="1"/>
    <col min="3334" max="3584" width="9.140625" style="213"/>
    <col min="3585" max="3585" width="5.85546875" style="213" customWidth="1"/>
    <col min="3586" max="3586" width="45.42578125" style="213" customWidth="1"/>
    <col min="3587" max="3588" width="14.5703125" style="213" customWidth="1"/>
    <col min="3589" max="3589" width="9" style="213" customWidth="1"/>
    <col min="3590" max="3840" width="9.140625" style="213"/>
    <col min="3841" max="3841" width="5.85546875" style="213" customWidth="1"/>
    <col min="3842" max="3842" width="45.42578125" style="213" customWidth="1"/>
    <col min="3843" max="3844" width="14.5703125" style="213" customWidth="1"/>
    <col min="3845" max="3845" width="9" style="213" customWidth="1"/>
    <col min="3846" max="4096" width="9.140625" style="213"/>
    <col min="4097" max="4097" width="5.85546875" style="213" customWidth="1"/>
    <col min="4098" max="4098" width="45.42578125" style="213" customWidth="1"/>
    <col min="4099" max="4100" width="14.5703125" style="213" customWidth="1"/>
    <col min="4101" max="4101" width="9" style="213" customWidth="1"/>
    <col min="4102" max="4352" width="9.140625" style="213"/>
    <col min="4353" max="4353" width="5.85546875" style="213" customWidth="1"/>
    <col min="4354" max="4354" width="45.42578125" style="213" customWidth="1"/>
    <col min="4355" max="4356" width="14.5703125" style="213" customWidth="1"/>
    <col min="4357" max="4357" width="9" style="213" customWidth="1"/>
    <col min="4358" max="4608" width="9.140625" style="213"/>
    <col min="4609" max="4609" width="5.85546875" style="213" customWidth="1"/>
    <col min="4610" max="4610" width="45.42578125" style="213" customWidth="1"/>
    <col min="4611" max="4612" width="14.5703125" style="213" customWidth="1"/>
    <col min="4613" max="4613" width="9" style="213" customWidth="1"/>
    <col min="4614" max="4864" width="9.140625" style="213"/>
    <col min="4865" max="4865" width="5.85546875" style="213" customWidth="1"/>
    <col min="4866" max="4866" width="45.42578125" style="213" customWidth="1"/>
    <col min="4867" max="4868" width="14.5703125" style="213" customWidth="1"/>
    <col min="4869" max="4869" width="9" style="213" customWidth="1"/>
    <col min="4870" max="5120" width="9.140625" style="213"/>
    <col min="5121" max="5121" width="5.85546875" style="213" customWidth="1"/>
    <col min="5122" max="5122" width="45.42578125" style="213" customWidth="1"/>
    <col min="5123" max="5124" width="14.5703125" style="213" customWidth="1"/>
    <col min="5125" max="5125" width="9" style="213" customWidth="1"/>
    <col min="5126" max="5376" width="9.140625" style="213"/>
    <col min="5377" max="5377" width="5.85546875" style="213" customWidth="1"/>
    <col min="5378" max="5378" width="45.42578125" style="213" customWidth="1"/>
    <col min="5379" max="5380" width="14.5703125" style="213" customWidth="1"/>
    <col min="5381" max="5381" width="9" style="213" customWidth="1"/>
    <col min="5382" max="5632" width="9.140625" style="213"/>
    <col min="5633" max="5633" width="5.85546875" style="213" customWidth="1"/>
    <col min="5634" max="5634" width="45.42578125" style="213" customWidth="1"/>
    <col min="5635" max="5636" width="14.5703125" style="213" customWidth="1"/>
    <col min="5637" max="5637" width="9" style="213" customWidth="1"/>
    <col min="5638" max="5888" width="9.140625" style="213"/>
    <col min="5889" max="5889" width="5.85546875" style="213" customWidth="1"/>
    <col min="5890" max="5890" width="45.42578125" style="213" customWidth="1"/>
    <col min="5891" max="5892" width="14.5703125" style="213" customWidth="1"/>
    <col min="5893" max="5893" width="9" style="213" customWidth="1"/>
    <col min="5894" max="6144" width="9.140625" style="213"/>
    <col min="6145" max="6145" width="5.85546875" style="213" customWidth="1"/>
    <col min="6146" max="6146" width="45.42578125" style="213" customWidth="1"/>
    <col min="6147" max="6148" width="14.5703125" style="213" customWidth="1"/>
    <col min="6149" max="6149" width="9" style="213" customWidth="1"/>
    <col min="6150" max="6400" width="9.140625" style="213"/>
    <col min="6401" max="6401" width="5.85546875" style="213" customWidth="1"/>
    <col min="6402" max="6402" width="45.42578125" style="213" customWidth="1"/>
    <col min="6403" max="6404" width="14.5703125" style="213" customWidth="1"/>
    <col min="6405" max="6405" width="9" style="213" customWidth="1"/>
    <col min="6406" max="6656" width="9.140625" style="213"/>
    <col min="6657" max="6657" width="5.85546875" style="213" customWidth="1"/>
    <col min="6658" max="6658" width="45.42578125" style="213" customWidth="1"/>
    <col min="6659" max="6660" width="14.5703125" style="213" customWidth="1"/>
    <col min="6661" max="6661" width="9" style="213" customWidth="1"/>
    <col min="6662" max="6912" width="9.140625" style="213"/>
    <col min="6913" max="6913" width="5.85546875" style="213" customWidth="1"/>
    <col min="6914" max="6914" width="45.42578125" style="213" customWidth="1"/>
    <col min="6915" max="6916" width="14.5703125" style="213" customWidth="1"/>
    <col min="6917" max="6917" width="9" style="213" customWidth="1"/>
    <col min="6918" max="7168" width="9.140625" style="213"/>
    <col min="7169" max="7169" width="5.85546875" style="213" customWidth="1"/>
    <col min="7170" max="7170" width="45.42578125" style="213" customWidth="1"/>
    <col min="7171" max="7172" width="14.5703125" style="213" customWidth="1"/>
    <col min="7173" max="7173" width="9" style="213" customWidth="1"/>
    <col min="7174" max="7424" width="9.140625" style="213"/>
    <col min="7425" max="7425" width="5.85546875" style="213" customWidth="1"/>
    <col min="7426" max="7426" width="45.42578125" style="213" customWidth="1"/>
    <col min="7427" max="7428" width="14.5703125" style="213" customWidth="1"/>
    <col min="7429" max="7429" width="9" style="213" customWidth="1"/>
    <col min="7430" max="7680" width="9.140625" style="213"/>
    <col min="7681" max="7681" width="5.85546875" style="213" customWidth="1"/>
    <col min="7682" max="7682" width="45.42578125" style="213" customWidth="1"/>
    <col min="7683" max="7684" width="14.5703125" style="213" customWidth="1"/>
    <col min="7685" max="7685" width="9" style="213" customWidth="1"/>
    <col min="7686" max="7936" width="9.140625" style="213"/>
    <col min="7937" max="7937" width="5.85546875" style="213" customWidth="1"/>
    <col min="7938" max="7938" width="45.42578125" style="213" customWidth="1"/>
    <col min="7939" max="7940" width="14.5703125" style="213" customWidth="1"/>
    <col min="7941" max="7941" width="9" style="213" customWidth="1"/>
    <col min="7942" max="8192" width="9.140625" style="213"/>
    <col min="8193" max="8193" width="5.85546875" style="213" customWidth="1"/>
    <col min="8194" max="8194" width="45.42578125" style="213" customWidth="1"/>
    <col min="8195" max="8196" width="14.5703125" style="213" customWidth="1"/>
    <col min="8197" max="8197" width="9" style="213" customWidth="1"/>
    <col min="8198" max="8448" width="9.140625" style="213"/>
    <col min="8449" max="8449" width="5.85546875" style="213" customWidth="1"/>
    <col min="8450" max="8450" width="45.42578125" style="213" customWidth="1"/>
    <col min="8451" max="8452" width="14.5703125" style="213" customWidth="1"/>
    <col min="8453" max="8453" width="9" style="213" customWidth="1"/>
    <col min="8454" max="8704" width="9.140625" style="213"/>
    <col min="8705" max="8705" width="5.85546875" style="213" customWidth="1"/>
    <col min="8706" max="8706" width="45.42578125" style="213" customWidth="1"/>
    <col min="8707" max="8708" width="14.5703125" style="213" customWidth="1"/>
    <col min="8709" max="8709" width="9" style="213" customWidth="1"/>
    <col min="8710" max="8960" width="9.140625" style="213"/>
    <col min="8961" max="8961" width="5.85546875" style="213" customWidth="1"/>
    <col min="8962" max="8962" width="45.42578125" style="213" customWidth="1"/>
    <col min="8963" max="8964" width="14.5703125" style="213" customWidth="1"/>
    <col min="8965" max="8965" width="9" style="213" customWidth="1"/>
    <col min="8966" max="9216" width="9.140625" style="213"/>
    <col min="9217" max="9217" width="5.85546875" style="213" customWidth="1"/>
    <col min="9218" max="9218" width="45.42578125" style="213" customWidth="1"/>
    <col min="9219" max="9220" width="14.5703125" style="213" customWidth="1"/>
    <col min="9221" max="9221" width="9" style="213" customWidth="1"/>
    <col min="9222" max="9472" width="9.140625" style="213"/>
    <col min="9473" max="9473" width="5.85546875" style="213" customWidth="1"/>
    <col min="9474" max="9474" width="45.42578125" style="213" customWidth="1"/>
    <col min="9475" max="9476" width="14.5703125" style="213" customWidth="1"/>
    <col min="9477" max="9477" width="9" style="213" customWidth="1"/>
    <col min="9478" max="9728" width="9.140625" style="213"/>
    <col min="9729" max="9729" width="5.85546875" style="213" customWidth="1"/>
    <col min="9730" max="9730" width="45.42578125" style="213" customWidth="1"/>
    <col min="9731" max="9732" width="14.5703125" style="213" customWidth="1"/>
    <col min="9733" max="9733" width="9" style="213" customWidth="1"/>
    <col min="9734" max="9984" width="9.140625" style="213"/>
    <col min="9985" max="9985" width="5.85546875" style="213" customWidth="1"/>
    <col min="9986" max="9986" width="45.42578125" style="213" customWidth="1"/>
    <col min="9987" max="9988" width="14.5703125" style="213" customWidth="1"/>
    <col min="9989" max="9989" width="9" style="213" customWidth="1"/>
    <col min="9990" max="10240" width="9.140625" style="213"/>
    <col min="10241" max="10241" width="5.85546875" style="213" customWidth="1"/>
    <col min="10242" max="10242" width="45.42578125" style="213" customWidth="1"/>
    <col min="10243" max="10244" width="14.5703125" style="213" customWidth="1"/>
    <col min="10245" max="10245" width="9" style="213" customWidth="1"/>
    <col min="10246" max="10496" width="9.140625" style="213"/>
    <col min="10497" max="10497" width="5.85546875" style="213" customWidth="1"/>
    <col min="10498" max="10498" width="45.42578125" style="213" customWidth="1"/>
    <col min="10499" max="10500" width="14.5703125" style="213" customWidth="1"/>
    <col min="10501" max="10501" width="9" style="213" customWidth="1"/>
    <col min="10502" max="10752" width="9.140625" style="213"/>
    <col min="10753" max="10753" width="5.85546875" style="213" customWidth="1"/>
    <col min="10754" max="10754" width="45.42578125" style="213" customWidth="1"/>
    <col min="10755" max="10756" width="14.5703125" style="213" customWidth="1"/>
    <col min="10757" max="10757" width="9" style="213" customWidth="1"/>
    <col min="10758" max="11008" width="9.140625" style="213"/>
    <col min="11009" max="11009" width="5.85546875" style="213" customWidth="1"/>
    <col min="11010" max="11010" width="45.42578125" style="213" customWidth="1"/>
    <col min="11011" max="11012" width="14.5703125" style="213" customWidth="1"/>
    <col min="11013" max="11013" width="9" style="213" customWidth="1"/>
    <col min="11014" max="11264" width="9.140625" style="213"/>
    <col min="11265" max="11265" width="5.85546875" style="213" customWidth="1"/>
    <col min="11266" max="11266" width="45.42578125" style="213" customWidth="1"/>
    <col min="11267" max="11268" width="14.5703125" style="213" customWidth="1"/>
    <col min="11269" max="11269" width="9" style="213" customWidth="1"/>
    <col min="11270" max="11520" width="9.140625" style="213"/>
    <col min="11521" max="11521" width="5.85546875" style="213" customWidth="1"/>
    <col min="11522" max="11522" width="45.42578125" style="213" customWidth="1"/>
    <col min="11523" max="11524" width="14.5703125" style="213" customWidth="1"/>
    <col min="11525" max="11525" width="9" style="213" customWidth="1"/>
    <col min="11526" max="11776" width="9.140625" style="213"/>
    <col min="11777" max="11777" width="5.85546875" style="213" customWidth="1"/>
    <col min="11778" max="11778" width="45.42578125" style="213" customWidth="1"/>
    <col min="11779" max="11780" width="14.5703125" style="213" customWidth="1"/>
    <col min="11781" max="11781" width="9" style="213" customWidth="1"/>
    <col min="11782" max="12032" width="9.140625" style="213"/>
    <col min="12033" max="12033" width="5.85546875" style="213" customWidth="1"/>
    <col min="12034" max="12034" width="45.42578125" style="213" customWidth="1"/>
    <col min="12035" max="12036" width="14.5703125" style="213" customWidth="1"/>
    <col min="12037" max="12037" width="9" style="213" customWidth="1"/>
    <col min="12038" max="12288" width="9.140625" style="213"/>
    <col min="12289" max="12289" width="5.85546875" style="213" customWidth="1"/>
    <col min="12290" max="12290" width="45.42578125" style="213" customWidth="1"/>
    <col min="12291" max="12292" width="14.5703125" style="213" customWidth="1"/>
    <col min="12293" max="12293" width="9" style="213" customWidth="1"/>
    <col min="12294" max="12544" width="9.140625" style="213"/>
    <col min="12545" max="12545" width="5.85546875" style="213" customWidth="1"/>
    <col min="12546" max="12546" width="45.42578125" style="213" customWidth="1"/>
    <col min="12547" max="12548" width="14.5703125" style="213" customWidth="1"/>
    <col min="12549" max="12549" width="9" style="213" customWidth="1"/>
    <col min="12550" max="12800" width="9.140625" style="213"/>
    <col min="12801" max="12801" width="5.85546875" style="213" customWidth="1"/>
    <col min="12802" max="12802" width="45.42578125" style="213" customWidth="1"/>
    <col min="12803" max="12804" width="14.5703125" style="213" customWidth="1"/>
    <col min="12805" max="12805" width="9" style="213" customWidth="1"/>
    <col min="12806" max="13056" width="9.140625" style="213"/>
    <col min="13057" max="13057" width="5.85546875" style="213" customWidth="1"/>
    <col min="13058" max="13058" width="45.42578125" style="213" customWidth="1"/>
    <col min="13059" max="13060" width="14.5703125" style="213" customWidth="1"/>
    <col min="13061" max="13061" width="9" style="213" customWidth="1"/>
    <col min="13062" max="13312" width="9.140625" style="213"/>
    <col min="13313" max="13313" width="5.85546875" style="213" customWidth="1"/>
    <col min="13314" max="13314" width="45.42578125" style="213" customWidth="1"/>
    <col min="13315" max="13316" width="14.5703125" style="213" customWidth="1"/>
    <col min="13317" max="13317" width="9" style="213" customWidth="1"/>
    <col min="13318" max="13568" width="9.140625" style="213"/>
    <col min="13569" max="13569" width="5.85546875" style="213" customWidth="1"/>
    <col min="13570" max="13570" width="45.42578125" style="213" customWidth="1"/>
    <col min="13571" max="13572" width="14.5703125" style="213" customWidth="1"/>
    <col min="13573" max="13573" width="9" style="213" customWidth="1"/>
    <col min="13574" max="13824" width="9.140625" style="213"/>
    <col min="13825" max="13825" width="5.85546875" style="213" customWidth="1"/>
    <col min="13826" max="13826" width="45.42578125" style="213" customWidth="1"/>
    <col min="13827" max="13828" width="14.5703125" style="213" customWidth="1"/>
    <col min="13829" max="13829" width="9" style="213" customWidth="1"/>
    <col min="13830" max="14080" width="9.140625" style="213"/>
    <col min="14081" max="14081" width="5.85546875" style="213" customWidth="1"/>
    <col min="14082" max="14082" width="45.42578125" style="213" customWidth="1"/>
    <col min="14083" max="14084" width="14.5703125" style="213" customWidth="1"/>
    <col min="14085" max="14085" width="9" style="213" customWidth="1"/>
    <col min="14086" max="14336" width="9.140625" style="213"/>
    <col min="14337" max="14337" width="5.85546875" style="213" customWidth="1"/>
    <col min="14338" max="14338" width="45.42578125" style="213" customWidth="1"/>
    <col min="14339" max="14340" width="14.5703125" style="213" customWidth="1"/>
    <col min="14341" max="14341" width="9" style="213" customWidth="1"/>
    <col min="14342" max="14592" width="9.140625" style="213"/>
    <col min="14593" max="14593" width="5.85546875" style="213" customWidth="1"/>
    <col min="14594" max="14594" width="45.42578125" style="213" customWidth="1"/>
    <col min="14595" max="14596" width="14.5703125" style="213" customWidth="1"/>
    <col min="14597" max="14597" width="9" style="213" customWidth="1"/>
    <col min="14598" max="14848" width="9.140625" style="213"/>
    <col min="14849" max="14849" width="5.85546875" style="213" customWidth="1"/>
    <col min="14850" max="14850" width="45.42578125" style="213" customWidth="1"/>
    <col min="14851" max="14852" width="14.5703125" style="213" customWidth="1"/>
    <col min="14853" max="14853" width="9" style="213" customWidth="1"/>
    <col min="14854" max="15104" width="9.140625" style="213"/>
    <col min="15105" max="15105" width="5.85546875" style="213" customWidth="1"/>
    <col min="15106" max="15106" width="45.42578125" style="213" customWidth="1"/>
    <col min="15107" max="15108" width="14.5703125" style="213" customWidth="1"/>
    <col min="15109" max="15109" width="9" style="213" customWidth="1"/>
    <col min="15110" max="15360" width="9.140625" style="213"/>
    <col min="15361" max="15361" width="5.85546875" style="213" customWidth="1"/>
    <col min="15362" max="15362" width="45.42578125" style="213" customWidth="1"/>
    <col min="15363" max="15364" width="14.5703125" style="213" customWidth="1"/>
    <col min="15365" max="15365" width="9" style="213" customWidth="1"/>
    <col min="15366" max="15616" width="9.140625" style="213"/>
    <col min="15617" max="15617" width="5.85546875" style="213" customWidth="1"/>
    <col min="15618" max="15618" width="45.42578125" style="213" customWidth="1"/>
    <col min="15619" max="15620" width="14.5703125" style="213" customWidth="1"/>
    <col min="15621" max="15621" width="9" style="213" customWidth="1"/>
    <col min="15622" max="15872" width="9.140625" style="213"/>
    <col min="15873" max="15873" width="5.85546875" style="213" customWidth="1"/>
    <col min="15874" max="15874" width="45.42578125" style="213" customWidth="1"/>
    <col min="15875" max="15876" width="14.5703125" style="213" customWidth="1"/>
    <col min="15877" max="15877" width="9" style="213" customWidth="1"/>
    <col min="15878" max="16128" width="9.140625" style="213"/>
    <col min="16129" max="16129" width="5.85546875" style="213" customWidth="1"/>
    <col min="16130" max="16130" width="45.42578125" style="213" customWidth="1"/>
    <col min="16131" max="16132" width="14.5703125" style="213" customWidth="1"/>
    <col min="16133" max="16133" width="9" style="213" customWidth="1"/>
    <col min="16134" max="16384" width="9.140625" style="213"/>
  </cols>
  <sheetData>
    <row r="1" spans="1:5" ht="60.75" customHeight="1">
      <c r="A1" s="212"/>
      <c r="B1" s="7431" t="s">
        <v>1229</v>
      </c>
      <c r="C1" s="7431"/>
      <c r="D1" s="7431"/>
    </row>
    <row r="2" spans="1:5" ht="63" customHeight="1" thickBot="1">
      <c r="A2" s="7432" t="s">
        <v>330</v>
      </c>
      <c r="B2" s="7432"/>
      <c r="C2" s="7432"/>
      <c r="D2" s="7432"/>
    </row>
    <row r="3" spans="1:5" ht="22.5" customHeight="1" thickBot="1">
      <c r="A3" s="214" t="s">
        <v>331</v>
      </c>
      <c r="B3" s="215" t="s">
        <v>332</v>
      </c>
      <c r="C3" s="214" t="s">
        <v>333</v>
      </c>
      <c r="D3" s="216" t="s">
        <v>334</v>
      </c>
    </row>
    <row r="4" spans="1:5" ht="15" customHeight="1" thickBot="1">
      <c r="A4" s="215"/>
      <c r="B4" s="217" t="s">
        <v>335</v>
      </c>
      <c r="C4" s="218">
        <f>SUM(C5,C8,C14,C16)</f>
        <v>2398386</v>
      </c>
      <c r="D4" s="218">
        <f>SUM(D5,D8,D14,D16)</f>
        <v>2398386</v>
      </c>
    </row>
    <row r="5" spans="1:5" ht="15" customHeight="1" thickBot="1">
      <c r="A5" s="7427" t="s">
        <v>336</v>
      </c>
      <c r="B5" s="7428"/>
      <c r="C5" s="219">
        <f>SUM(C6:C7)</f>
        <v>3020</v>
      </c>
      <c r="D5" s="220">
        <f>SUM(D6:D7)</f>
        <v>3020</v>
      </c>
    </row>
    <row r="6" spans="1:5" ht="26.25" customHeight="1">
      <c r="A6" s="221">
        <v>1</v>
      </c>
      <c r="B6" s="222" t="s">
        <v>337</v>
      </c>
      <c r="C6" s="223">
        <v>20</v>
      </c>
      <c r="D6" s="224">
        <v>20</v>
      </c>
      <c r="E6" s="225"/>
    </row>
    <row r="7" spans="1:5" ht="15" customHeight="1" thickBot="1">
      <c r="A7" s="226">
        <v>2</v>
      </c>
      <c r="B7" s="227" t="s">
        <v>338</v>
      </c>
      <c r="C7" s="228">
        <v>3000</v>
      </c>
      <c r="D7" s="229">
        <v>3000</v>
      </c>
      <c r="E7" s="225"/>
    </row>
    <row r="8" spans="1:5" ht="15" customHeight="1" thickBot="1">
      <c r="A8" s="7427" t="s">
        <v>339</v>
      </c>
      <c r="B8" s="7428"/>
      <c r="C8" s="230">
        <f>SUM(C9:C13)</f>
        <v>494226</v>
      </c>
      <c r="D8" s="231">
        <f>SUM(D9:D13)</f>
        <v>494226</v>
      </c>
      <c r="E8" s="225"/>
    </row>
    <row r="9" spans="1:5" ht="27" customHeight="1">
      <c r="A9" s="232">
        <v>1</v>
      </c>
      <c r="B9" s="233" t="s">
        <v>340</v>
      </c>
      <c r="C9" s="234">
        <v>60000</v>
      </c>
      <c r="D9" s="234">
        <v>60000</v>
      </c>
      <c r="E9" s="225"/>
    </row>
    <row r="10" spans="1:5" ht="27" customHeight="1">
      <c r="A10" s="235">
        <v>2</v>
      </c>
      <c r="B10" s="236" t="s">
        <v>341</v>
      </c>
      <c r="C10" s="237">
        <v>6226</v>
      </c>
      <c r="D10" s="237">
        <v>6226</v>
      </c>
      <c r="E10" s="225"/>
    </row>
    <row r="11" spans="1:5" ht="27" customHeight="1">
      <c r="A11" s="235">
        <v>3</v>
      </c>
      <c r="B11" s="236" t="s">
        <v>342</v>
      </c>
      <c r="C11" s="237">
        <v>500</v>
      </c>
      <c r="D11" s="237">
        <v>500</v>
      </c>
      <c r="E11" s="225"/>
    </row>
    <row r="12" spans="1:5" ht="27" customHeight="1">
      <c r="A12" s="235">
        <v>4</v>
      </c>
      <c r="B12" s="236" t="s">
        <v>343</v>
      </c>
      <c r="C12" s="237">
        <v>83000</v>
      </c>
      <c r="D12" s="237">
        <v>83000</v>
      </c>
      <c r="E12" s="225"/>
    </row>
    <row r="13" spans="1:5" s="239" customFormat="1" ht="27.75" customHeight="1" thickBot="1">
      <c r="A13" s="226">
        <v>5</v>
      </c>
      <c r="B13" s="238" t="s">
        <v>344</v>
      </c>
      <c r="C13" s="228">
        <v>344500</v>
      </c>
      <c r="D13" s="228">
        <v>344500</v>
      </c>
      <c r="E13" s="225"/>
    </row>
    <row r="14" spans="1:5" ht="15" customHeight="1" thickBot="1">
      <c r="A14" s="7427" t="s">
        <v>345</v>
      </c>
      <c r="B14" s="7428"/>
      <c r="C14" s="230">
        <f>SUM(C15)</f>
        <v>1567990</v>
      </c>
      <c r="D14" s="231">
        <f>SUM(D15)</f>
        <v>1567990</v>
      </c>
      <c r="E14" s="225"/>
    </row>
    <row r="15" spans="1:5" ht="15.75" customHeight="1" thickBot="1">
      <c r="A15" s="240">
        <v>1</v>
      </c>
      <c r="B15" s="241" t="s">
        <v>346</v>
      </c>
      <c r="C15" s="223">
        <v>1567990</v>
      </c>
      <c r="D15" s="223">
        <v>1567990</v>
      </c>
      <c r="E15" s="225"/>
    </row>
    <row r="16" spans="1:5" ht="15" customHeight="1" thickBot="1">
      <c r="A16" s="7427" t="s">
        <v>347</v>
      </c>
      <c r="B16" s="7428"/>
      <c r="C16" s="230">
        <f>SUM(C17)</f>
        <v>333150</v>
      </c>
      <c r="D16" s="231">
        <f>SUM(D17)</f>
        <v>333150</v>
      </c>
      <c r="E16" s="225"/>
    </row>
    <row r="17" spans="1:5" ht="15.75" customHeight="1" thickBot="1">
      <c r="A17" s="240">
        <v>1</v>
      </c>
      <c r="B17" s="241" t="s">
        <v>346</v>
      </c>
      <c r="C17" s="223">
        <v>333150</v>
      </c>
      <c r="D17" s="223">
        <v>333150</v>
      </c>
      <c r="E17" s="225"/>
    </row>
    <row r="18" spans="1:5" ht="15" customHeight="1" thickBot="1">
      <c r="A18" s="215"/>
      <c r="B18" s="217" t="s">
        <v>348</v>
      </c>
      <c r="C18" s="218">
        <f>SUM(C19,C21)</f>
        <v>2097974</v>
      </c>
      <c r="D18" s="218">
        <f>SUM(D19,D21)</f>
        <v>2097974</v>
      </c>
      <c r="E18" s="225"/>
    </row>
    <row r="19" spans="1:5" ht="15" customHeight="1" thickBot="1">
      <c r="A19" s="7427" t="s">
        <v>349</v>
      </c>
      <c r="B19" s="7428"/>
      <c r="C19" s="230">
        <f>SUM(C20:C20)</f>
        <v>380640</v>
      </c>
      <c r="D19" s="231">
        <f>SUM(D20:D20)</f>
        <v>380640</v>
      </c>
      <c r="E19" s="225"/>
    </row>
    <row r="20" spans="1:5" ht="29.25" customHeight="1" thickBot="1">
      <c r="A20" s="242">
        <v>1</v>
      </c>
      <c r="B20" s="243" t="s">
        <v>344</v>
      </c>
      <c r="C20" s="223">
        <v>380640</v>
      </c>
      <c r="D20" s="223">
        <v>380640</v>
      </c>
      <c r="E20" s="225"/>
    </row>
    <row r="21" spans="1:5" ht="15" customHeight="1" thickBot="1">
      <c r="A21" s="7427" t="s">
        <v>350</v>
      </c>
      <c r="B21" s="7428"/>
      <c r="C21" s="230">
        <f>SUM(C22:C22)</f>
        <v>1717334</v>
      </c>
      <c r="D21" s="231">
        <f>SUM(D22:D22)</f>
        <v>1717334</v>
      </c>
      <c r="E21" s="225"/>
    </row>
    <row r="22" spans="1:5" ht="17.25" customHeight="1" thickBot="1">
      <c r="A22" s="242">
        <v>1</v>
      </c>
      <c r="B22" s="241" t="s">
        <v>346</v>
      </c>
      <c r="C22" s="223">
        <v>1717334</v>
      </c>
      <c r="D22" s="223">
        <v>1717334</v>
      </c>
      <c r="E22" s="225"/>
    </row>
    <row r="23" spans="1:5" ht="24" customHeight="1" thickBot="1">
      <c r="A23" s="7429" t="s">
        <v>351</v>
      </c>
      <c r="B23" s="7430"/>
      <c r="C23" s="244">
        <f>SUM(C4,C18)</f>
        <v>4496360</v>
      </c>
      <c r="D23" s="244">
        <f>SUM(D4,D18)</f>
        <v>4496360</v>
      </c>
      <c r="E23" s="225"/>
    </row>
    <row r="24" spans="1:5" ht="12.75" customHeight="1">
      <c r="A24" s="245"/>
      <c r="B24" s="245"/>
      <c r="C24" s="246"/>
      <c r="D24" s="246"/>
    </row>
    <row r="26" spans="1:5">
      <c r="A26" s="247"/>
      <c r="B26" s="248"/>
      <c r="C26" s="249"/>
      <c r="D26" s="249"/>
    </row>
    <row r="530" spans="17:17">
      <c r="Q530" s="213">
        <f>P530-O530</f>
        <v>0</v>
      </c>
    </row>
  </sheetData>
  <mergeCells count="9">
    <mergeCell ref="A19:B19"/>
    <mergeCell ref="A21:B21"/>
    <mergeCell ref="A23:B23"/>
    <mergeCell ref="B1:D1"/>
    <mergeCell ref="A2:D2"/>
    <mergeCell ref="A5:B5"/>
    <mergeCell ref="A8:B8"/>
    <mergeCell ref="A14:B14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24</vt:i4>
      </vt:variant>
    </vt:vector>
  </HeadingPairs>
  <TitlesOfParts>
    <vt:vector size="42" baseType="lpstr">
      <vt:lpstr>Tabela Nr 1 dochody</vt:lpstr>
      <vt:lpstr>Tabela Nr 2 wydatki</vt:lpstr>
      <vt:lpstr>Tabela nr 3</vt:lpstr>
      <vt:lpstr>Załącznik Nr 1</vt:lpstr>
      <vt:lpstr>Załącznik 2</vt:lpstr>
      <vt:lpstr>Załącznik Nr 3</vt:lpstr>
      <vt:lpstr>Załącznik Nr 4</vt:lpstr>
      <vt:lpstr>Załącznik Nr 5</vt:lpstr>
      <vt:lpstr>Załącznik Nr 6</vt:lpstr>
      <vt:lpstr>Załącznik Nr 7</vt:lpstr>
      <vt:lpstr>Załącznik Nr 8</vt:lpstr>
      <vt:lpstr> Załącznik Nr 9</vt:lpstr>
      <vt:lpstr> Załącznik Nr 10</vt:lpstr>
      <vt:lpstr> Załącznik Nr 11</vt:lpstr>
      <vt:lpstr>Zał Nr 12 adm.rząd.doch.</vt:lpstr>
      <vt:lpstr>Zał Nr 12 adm.rzad.wyd.</vt:lpstr>
      <vt:lpstr>Zał Nr 13</vt:lpstr>
      <vt:lpstr>Załącznik Nr 14</vt:lpstr>
      <vt:lpstr>' Załącznik Nr 10'!Obszar_wydruku</vt:lpstr>
      <vt:lpstr>' Załącznik Nr 11'!Obszar_wydruku</vt:lpstr>
      <vt:lpstr>' Załącznik Nr 9'!Obszar_wydruku</vt:lpstr>
      <vt:lpstr>'Tabela Nr 1 dochody'!Obszar_wydruku</vt:lpstr>
      <vt:lpstr>'Tabela Nr 2 wydatki'!Obszar_wydruku</vt:lpstr>
      <vt:lpstr>'Tabela nr 3'!Obszar_wydruku</vt:lpstr>
      <vt:lpstr>'Zał Nr 12 adm.rzad.wyd.'!Obszar_wydruku</vt:lpstr>
      <vt:lpstr>'Zał Nr 12 adm.rząd.doch.'!Obszar_wydruku</vt:lpstr>
      <vt:lpstr>'Zał Nr 13'!Obszar_wydruku</vt:lpstr>
      <vt:lpstr>'Załącznik 2'!Obszar_wydruku</vt:lpstr>
      <vt:lpstr>'Załącznik Nr 1'!Obszar_wydruku</vt:lpstr>
      <vt:lpstr>'Załącznik Nr 14'!Obszar_wydruku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'Tabela Nr 1 dochody'!Tytuły_wydruku</vt:lpstr>
      <vt:lpstr>'Tabela Nr 2 wydatki'!Tytuły_wydruku</vt:lpstr>
      <vt:lpstr>'Tabela nr 3'!Tytuły_wydruku</vt:lpstr>
      <vt:lpstr>'Zał Nr 12 adm.rzad.wyd.'!Tytuły_wydruku</vt:lpstr>
      <vt:lpstr>'Załącznik Nr 3'!Tytuły_wydruku</vt:lpstr>
      <vt:lpstr>'Załącznik Nr 5'!Tytuły_wydruku</vt:lpstr>
      <vt:lpstr>'Załącznik Nr 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dochodów Województwa Podkarpackiego na 2025r.</dc:title>
  <dc:creator>Szynal Anna</dc:creator>
  <cp:lastModifiedBy>Szynal Anna</cp:lastModifiedBy>
  <cp:lastPrinted>2024-12-20T09:31:53Z</cp:lastPrinted>
  <dcterms:created xsi:type="dcterms:W3CDTF">2022-09-29T08:39:00Z</dcterms:created>
  <dcterms:modified xsi:type="dcterms:W3CDTF">2024-12-30T12:35:47Z</dcterms:modified>
</cp:coreProperties>
</file>